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เปรียบเทียบรายจ่าย(เขต)" sheetId="1" r:id="rId1"/>
  </sheets>
  <calcPr calcId="124519"/>
</workbook>
</file>

<file path=xl/calcChain.xml><?xml version="1.0" encoding="utf-8"?>
<calcChain xmlns="http://schemas.openxmlformats.org/spreadsheetml/2006/main">
  <c r="G6" i="1"/>
  <c r="L6"/>
  <c r="N6"/>
  <c r="G7"/>
  <c r="L7" s="1"/>
  <c r="N7"/>
  <c r="G8"/>
  <c r="L8" s="1"/>
  <c r="N8"/>
  <c r="G9"/>
  <c r="L9" s="1"/>
  <c r="N9"/>
  <c r="G10"/>
  <c r="L10"/>
  <c r="N10"/>
  <c r="G11"/>
  <c r="L11" s="1"/>
  <c r="N11"/>
  <c r="G12"/>
  <c r="L12"/>
  <c r="N12"/>
  <c r="G13"/>
  <c r="L13" s="1"/>
  <c r="N13"/>
  <c r="G14"/>
  <c r="L14"/>
  <c r="N14"/>
  <c r="G15"/>
  <c r="L15" s="1"/>
  <c r="N15"/>
  <c r="G16"/>
  <c r="L16"/>
  <c r="N16"/>
  <c r="G17"/>
  <c r="L17" s="1"/>
  <c r="N17"/>
  <c r="G18"/>
  <c r="L18"/>
  <c r="N18"/>
  <c r="G19"/>
  <c r="L19" s="1"/>
  <c r="N19"/>
  <c r="G20"/>
  <c r="L20"/>
  <c r="N20"/>
  <c r="G21"/>
  <c r="L21" s="1"/>
  <c r="N21"/>
  <c r="G22"/>
  <c r="L22"/>
  <c r="N22"/>
  <c r="G23"/>
  <c r="L23" s="1"/>
  <c r="N23"/>
  <c r="G24"/>
  <c r="L24"/>
  <c r="N24"/>
  <c r="G25"/>
  <c r="L25" s="1"/>
  <c r="N25"/>
  <c r="G26"/>
  <c r="L26"/>
  <c r="N26"/>
  <c r="G27"/>
  <c r="L27" s="1"/>
  <c r="N27"/>
  <c r="G28"/>
  <c r="L28"/>
  <c r="N28"/>
  <c r="G29"/>
  <c r="L29" s="1"/>
  <c r="N29"/>
  <c r="G30"/>
  <c r="L30"/>
  <c r="N30"/>
  <c r="G31"/>
  <c r="L31" s="1"/>
  <c r="N31"/>
  <c r="G32"/>
  <c r="L32"/>
  <c r="N32"/>
  <c r="G33"/>
  <c r="L33" s="1"/>
  <c r="N33"/>
  <c r="G34"/>
  <c r="L34"/>
  <c r="N34"/>
  <c r="G35"/>
  <c r="L35" s="1"/>
  <c r="N35"/>
  <c r="G36"/>
  <c r="L36"/>
  <c r="N36"/>
  <c r="G37"/>
  <c r="L37" s="1"/>
  <c r="N37"/>
  <c r="G38"/>
  <c r="L38"/>
  <c r="N38"/>
  <c r="G39"/>
  <c r="L39" s="1"/>
  <c r="N39"/>
  <c r="G40"/>
  <c r="L40"/>
  <c r="N40"/>
  <c r="G41"/>
  <c r="L41" s="1"/>
  <c r="N41"/>
  <c r="G42"/>
  <c r="L42"/>
  <c r="N42"/>
  <c r="G43"/>
  <c r="L43" s="1"/>
  <c r="N43"/>
  <c r="G44"/>
  <c r="L44"/>
  <c r="N44"/>
  <c r="G45"/>
  <c r="L45" s="1"/>
  <c r="N45"/>
  <c r="G46"/>
  <c r="L46"/>
  <c r="N46"/>
  <c r="G47"/>
  <c r="L47" s="1"/>
  <c r="N47"/>
  <c r="G48"/>
  <c r="L48"/>
  <c r="N48"/>
  <c r="G49"/>
  <c r="L49" s="1"/>
  <c r="N49"/>
  <c r="G50"/>
  <c r="L50"/>
  <c r="N50"/>
  <c r="G51"/>
  <c r="L51" s="1"/>
  <c r="N51"/>
  <c r="G52"/>
  <c r="L52"/>
  <c r="N52"/>
  <c r="G53"/>
  <c r="L53" s="1"/>
  <c r="N53"/>
  <c r="G54"/>
  <c r="L54"/>
  <c r="N54"/>
  <c r="G55"/>
  <c r="L55" s="1"/>
  <c r="N55"/>
  <c r="E56"/>
  <c r="G56"/>
  <c r="N56" s="1"/>
  <c r="I56"/>
  <c r="L56" l="1"/>
</calcChain>
</file>

<file path=xl/sharedStrings.xml><?xml version="1.0" encoding="utf-8"?>
<sst xmlns="http://schemas.openxmlformats.org/spreadsheetml/2006/main" count="61" uniqueCount="61">
  <si>
    <t xml:space="preserve">  และจำนวน 445,801,000 ในปีงบประมาณ 2562</t>
  </si>
  <si>
    <t xml:space="preserve">หมายเหตุ   : ไม่รวมงบประมาณรายจ่ายของการพาณิชย์กรุงเทพมหานคร จำนวน 547,483,000 บาท ในปีงบประมาณ 2561 </t>
  </si>
  <si>
    <t>แหล่งข้อมูล : สำนักงบประมาณกรุงเทพมหานคร</t>
  </si>
  <si>
    <t>รวม</t>
  </si>
  <si>
    <t>สัมพันธวงศ์</t>
  </si>
  <si>
    <t>ป้อมปราบศัตรูพ่าย</t>
  </si>
  <si>
    <t>บางรัก</t>
  </si>
  <si>
    <t>สาทร</t>
  </si>
  <si>
    <t>บางกอกใหญ่</t>
  </si>
  <si>
    <t>คันนายาว</t>
  </si>
  <si>
    <t>ยานนาวา</t>
  </si>
  <si>
    <t>บางนา</t>
  </si>
  <si>
    <t>ราษฎร์บูรณะ</t>
  </si>
  <si>
    <t>บางคอแหลม</t>
  </si>
  <si>
    <t>พระโขนง</t>
  </si>
  <si>
    <t>คลองสาน</t>
  </si>
  <si>
    <t>สะพานสูง</t>
  </si>
  <si>
    <t>บางซื่อ</t>
  </si>
  <si>
    <t>บางพลัด</t>
  </si>
  <si>
    <t>บางบอน</t>
  </si>
  <si>
    <t>วัฒนา</t>
  </si>
  <si>
    <t>ราชเทวี</t>
  </si>
  <si>
    <t>ปทุมวัน</t>
  </si>
  <si>
    <t>หลักสี่</t>
  </si>
  <si>
    <t>ห้วยขวาง</t>
  </si>
  <si>
    <t>พญาไท</t>
  </si>
  <si>
    <t>ทวีวัฒนา</t>
  </si>
  <si>
    <t>ดินแดง</t>
  </si>
  <si>
    <t>ทุ่งครุ</t>
  </si>
  <si>
    <t>ตลิ่งชัน</t>
  </si>
  <si>
    <t>ภาษีเจริญ</t>
  </si>
  <si>
    <t>ดุสิต</t>
  </si>
  <si>
    <t>ลาดพร้าว</t>
  </si>
  <si>
    <t>บางกอกน้อย</t>
  </si>
  <si>
    <t>คลองเตย</t>
  </si>
  <si>
    <t>ธนบุรี</t>
  </si>
  <si>
    <t>ดอนเมือง</t>
  </si>
  <si>
    <t>บึงกุ่ม</t>
  </si>
  <si>
    <t>สวนหลวง</t>
  </si>
  <si>
    <t>บางเขน</t>
  </si>
  <si>
    <t>พระนคร</t>
  </si>
  <si>
    <t>สายไหม</t>
  </si>
  <si>
    <t>คลองสามวา</t>
  </si>
  <si>
    <t>หนองแขม</t>
  </si>
  <si>
    <t>จอมทอง</t>
  </si>
  <si>
    <t>มีนบุรี</t>
  </si>
  <si>
    <t>ประเวศ</t>
  </si>
  <si>
    <t>บางแค</t>
  </si>
  <si>
    <t>บางกะปิ</t>
  </si>
  <si>
    <t>จตุจักร</t>
  </si>
  <si>
    <t>หนองจอก</t>
  </si>
  <si>
    <t>บางขุนเทียน</t>
  </si>
  <si>
    <t>วังทองหลาง</t>
  </si>
  <si>
    <t>ลาดกระบัง</t>
  </si>
  <si>
    <t>อัตราการเปลี่ยนแปลง</t>
  </si>
  <si>
    <t>จำนวนเงิน</t>
  </si>
  <si>
    <t>สำนักงานเขต</t>
  </si>
  <si>
    <t>ลำดับ</t>
  </si>
  <si>
    <t>หน่วย : ล้านบาท</t>
  </si>
  <si>
    <t>จำแนกตามสำนักงานเขต เรียงตามจำนวนเงินปีงบประมาณ 2560</t>
  </si>
  <si>
    <t>เปรียบเทียบงบประมาณรายจ่ายของกรุงเทพมหานคร ประจำปีงบประมาณ 2560 - 2562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</si>
</sst>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87" formatCode="_-* #,##0.0000_-;\-* #,##0.0000_-;_-* &quot;-&quot;??_-;_-@_-"/>
    <numFmt numFmtId="188" formatCode="#,##0.000"/>
    <numFmt numFmtId="189" formatCode="#,##0.0000"/>
    <numFmt numFmtId="190" formatCode="&quot;฿&quot;#,##0;[Red]\-&quot;฿&quot;#,##0"/>
    <numFmt numFmtId="191" formatCode="_-* #,##0.00_-;\-* #,##0.00_-;_-* &quot;-&quot;??_-;_-@_-"/>
  </numFmts>
  <fonts count="12">
    <font>
      <sz val="11"/>
      <color theme="1"/>
      <name val="Tahoma"/>
      <family val="2"/>
      <charset val="222"/>
      <scheme val="minor"/>
    </font>
    <font>
      <sz val="12"/>
      <name val="TH SarabunPSK"/>
      <family val="2"/>
    </font>
    <font>
      <b/>
      <sz val="12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4"/>
      <name val="Cordia New"/>
      <family val="2"/>
    </font>
    <font>
      <sz val="12"/>
      <color rgb="FF000000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DilleniaUPC"/>
      <family val="1"/>
      <charset val="222"/>
    </font>
    <font>
      <sz val="16"/>
      <name val="DilleniaUPC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190" fontId="9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10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1" fillId="0" borderId="0" xfId="0" applyNumberFormat="1" applyFont="1" applyAlignment="1">
      <alignment vertical="center"/>
    </xf>
    <xf numFmtId="187" fontId="1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vertical="center"/>
    </xf>
    <xf numFmtId="188" fontId="3" fillId="0" borderId="0" xfId="0" applyNumberFormat="1" applyFont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2" fontId="3" fillId="0" borderId="1" xfId="1" applyNumberFormat="1" applyFont="1" applyBorder="1" applyAlignment="1" applyProtection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188" fontId="4" fillId="0" borderId="1" xfId="0" applyNumberFormat="1" applyFont="1" applyBorder="1" applyAlignment="1">
      <alignment horizontal="center" vertical="center"/>
    </xf>
    <xf numFmtId="187" fontId="4" fillId="0" borderId="1" xfId="0" applyNumberFormat="1" applyFont="1" applyBorder="1" applyAlignment="1" applyProtection="1">
      <alignment horizontal="center" vertical="center"/>
    </xf>
    <xf numFmtId="187" fontId="4" fillId="0" borderId="1" xfId="0" applyNumberFormat="1" applyFont="1" applyBorder="1" applyAlignment="1" applyProtection="1">
      <alignment horizontal="right" vertical="center"/>
    </xf>
    <xf numFmtId="188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1" applyNumberFormat="1" applyFont="1" applyAlignment="1" applyProtection="1">
      <alignment horizontal="right" vertical="center"/>
    </xf>
    <xf numFmtId="4" fontId="1" fillId="0" borderId="0" xfId="0" applyNumberFormat="1" applyFont="1" applyAlignment="1">
      <alignment horizontal="right" vertical="center"/>
    </xf>
    <xf numFmtId="189" fontId="1" fillId="0" borderId="0" xfId="0" applyNumberFormat="1" applyFont="1" applyAlignment="1">
      <alignment horizontal="right" vertical="center"/>
    </xf>
    <xf numFmtId="188" fontId="1" fillId="0" borderId="0" xfId="0" applyNumberFormat="1" applyFon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9" fontId="6" fillId="0" borderId="0" xfId="0" applyNumberFormat="1" applyFont="1" applyBorder="1" applyAlignment="1"/>
    <xf numFmtId="188" fontId="1" fillId="0" borderId="0" xfId="0" applyNumberFormat="1" applyFont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189" fontId="6" fillId="2" borderId="0" xfId="0" applyNumberFormat="1" applyFont="1" applyFill="1" applyBorder="1" applyAlignment="1"/>
    <xf numFmtId="0" fontId="7" fillId="3" borderId="0" xfId="0" applyFont="1" applyFill="1" applyAlignment="1">
      <alignment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</xf>
  </cellXfs>
  <cellStyles count="9">
    <cellStyle name="Normal 2" xfId="2"/>
    <cellStyle name="Normal 3 2" xfId="3"/>
    <cellStyle name="เครื่องหมายจุลภาค 2" xfId="4"/>
    <cellStyle name="เครื่องหมายจุลภาค 3 6" xfId="5"/>
    <cellStyle name="เครื่องหมายจุลภาค 5 2 2" xfId="1"/>
    <cellStyle name="เครื่องหมายจุลภาค 5 2 2 3" xfId="6"/>
    <cellStyle name="เครื่องหมายจุลภาค 7 2" xfId="7"/>
    <cellStyle name="ปกติ" xfId="0" builtinId="0"/>
    <cellStyle name="ปกติ 3 5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59"/>
  <sheetViews>
    <sheetView tabSelected="1" workbookViewId="0">
      <selection sqref="A1:O1"/>
    </sheetView>
  </sheetViews>
  <sheetFormatPr defaultColWidth="12.625" defaultRowHeight="15.75"/>
  <cols>
    <col min="1" max="1" width="5.25" style="1" customWidth="1"/>
    <col min="2" max="2" width="1.375" style="1" customWidth="1"/>
    <col min="3" max="3" width="12" style="2" customWidth="1"/>
    <col min="4" max="4" width="1.875" style="1" customWidth="1"/>
    <col min="5" max="5" width="11.125" style="1" customWidth="1"/>
    <col min="6" max="6" width="4.125" style="1" customWidth="1"/>
    <col min="7" max="7" width="11.125" style="1" customWidth="1"/>
    <col min="8" max="8" width="4.125" style="1" customWidth="1"/>
    <col min="9" max="9" width="11.125" style="1" customWidth="1"/>
    <col min="10" max="10" width="4.125" style="1" customWidth="1"/>
    <col min="11" max="11" width="1.75" style="1" customWidth="1"/>
    <col min="12" max="12" width="9.125" style="1" customWidth="1"/>
    <col min="13" max="13" width="3.25" style="1" customWidth="1"/>
    <col min="14" max="14" width="6.75" style="1" customWidth="1"/>
    <col min="15" max="15" width="3.25" style="1" customWidth="1"/>
    <col min="16" max="16384" width="12.625" style="1"/>
  </cols>
  <sheetData>
    <row r="1" spans="1:15" s="44" customFormat="1" ht="19.5" customHeight="1">
      <c r="A1" s="45" t="s">
        <v>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44" customFormat="1" ht="18.75" customHeight="1">
      <c r="A2" s="45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40" customFormat="1" ht="9.75" customHeight="1">
      <c r="C3" s="43"/>
      <c r="D3" s="42"/>
      <c r="E3" s="42"/>
      <c r="F3" s="42"/>
      <c r="O3" s="41" t="s">
        <v>58</v>
      </c>
    </row>
    <row r="4" spans="1:15" s="32" customFormat="1" ht="18" customHeight="1">
      <c r="A4" s="39" t="s">
        <v>57</v>
      </c>
      <c r="B4" s="38" t="s">
        <v>56</v>
      </c>
      <c r="C4" s="38"/>
      <c r="D4" s="37"/>
      <c r="E4" s="35" t="s">
        <v>55</v>
      </c>
      <c r="F4" s="35"/>
      <c r="G4" s="35"/>
      <c r="H4" s="35"/>
      <c r="I4" s="35"/>
      <c r="J4" s="35"/>
      <c r="K4" s="37"/>
      <c r="L4" s="35" t="s">
        <v>54</v>
      </c>
      <c r="M4" s="35"/>
      <c r="N4" s="35"/>
      <c r="O4" s="35"/>
    </row>
    <row r="5" spans="1:15" s="32" customFormat="1" ht="18" customHeight="1">
      <c r="A5" s="36"/>
      <c r="B5" s="33"/>
      <c r="C5" s="33"/>
      <c r="D5" s="34"/>
      <c r="E5" s="35">
        <v>2560</v>
      </c>
      <c r="F5" s="35"/>
      <c r="G5" s="35">
        <v>2561</v>
      </c>
      <c r="H5" s="35"/>
      <c r="I5" s="35">
        <v>2562</v>
      </c>
      <c r="J5" s="35"/>
      <c r="K5" s="34"/>
      <c r="L5" s="33">
        <v>2561</v>
      </c>
      <c r="M5" s="33"/>
      <c r="N5" s="33">
        <v>2562</v>
      </c>
      <c r="O5" s="33"/>
    </row>
    <row r="6" spans="1:15" s="20" customFormat="1" ht="12.75" customHeight="1">
      <c r="A6" s="29">
        <v>2</v>
      </c>
      <c r="C6" s="28" t="s">
        <v>53</v>
      </c>
      <c r="D6" s="27"/>
      <c r="E6" s="25">
        <v>603.23</v>
      </c>
      <c r="F6" s="24"/>
      <c r="G6" s="26">
        <f>562301840/1000000</f>
        <v>562.30183999999997</v>
      </c>
      <c r="H6" s="24"/>
      <c r="I6" s="25">
        <v>571.56200000000001</v>
      </c>
      <c r="J6" s="24"/>
      <c r="K6" s="24"/>
      <c r="L6" s="22">
        <f>(G6-E6)/E6*100</f>
        <v>-6.7848349717354983</v>
      </c>
      <c r="M6" s="23"/>
      <c r="N6" s="22">
        <f>(I6-G6)/G6*100</f>
        <v>1.646830819547032</v>
      </c>
      <c r="O6" s="21"/>
    </row>
    <row r="7" spans="1:15" s="20" customFormat="1" ht="12.75" customHeight="1">
      <c r="A7" s="29">
        <v>17</v>
      </c>
      <c r="C7" s="28" t="s">
        <v>52</v>
      </c>
      <c r="D7" s="27"/>
      <c r="E7" s="25">
        <v>577.33900000000006</v>
      </c>
      <c r="F7" s="24"/>
      <c r="G7" s="26">
        <f>310851840/1000000</f>
        <v>310.85183999999998</v>
      </c>
      <c r="H7" s="24"/>
      <c r="I7" s="25">
        <v>344.32</v>
      </c>
      <c r="J7" s="24"/>
      <c r="K7" s="24"/>
      <c r="L7" s="22">
        <f>(G7-E7)/E7*100</f>
        <v>-46.157831014360724</v>
      </c>
      <c r="M7" s="23"/>
      <c r="N7" s="22">
        <f>(I7-G7)/G7*100</f>
        <v>10.766595430157343</v>
      </c>
      <c r="O7" s="21"/>
    </row>
    <row r="8" spans="1:15" s="20" customFormat="1" ht="12.75" customHeight="1">
      <c r="A8" s="29">
        <v>5</v>
      </c>
      <c r="C8" s="28" t="s">
        <v>51</v>
      </c>
      <c r="D8" s="27"/>
      <c r="E8" s="25">
        <v>568.62699999999995</v>
      </c>
      <c r="F8" s="24"/>
      <c r="G8" s="26">
        <f>499436840/1000000</f>
        <v>499.43684000000002</v>
      </c>
      <c r="H8" s="24"/>
      <c r="I8" s="25">
        <v>552.423</v>
      </c>
      <c r="J8" s="24"/>
      <c r="K8" s="24"/>
      <c r="L8" s="22">
        <f>(G8-E8)/E8*100</f>
        <v>-12.167934340085845</v>
      </c>
      <c r="M8" s="23"/>
      <c r="N8" s="22">
        <f>(I8-G8)/G8*100</f>
        <v>10.609181333119116</v>
      </c>
      <c r="O8" s="21"/>
    </row>
    <row r="9" spans="1:15" s="20" customFormat="1" ht="12.75" customHeight="1">
      <c r="A9" s="29">
        <v>3</v>
      </c>
      <c r="C9" s="28" t="s">
        <v>50</v>
      </c>
      <c r="D9" s="27"/>
      <c r="E9" s="25">
        <v>542.77779999999996</v>
      </c>
      <c r="F9" s="24"/>
      <c r="G9" s="26">
        <f>556604840/1000000</f>
        <v>556.60483999999997</v>
      </c>
      <c r="H9" s="24"/>
      <c r="I9" s="25">
        <v>563.08000000000004</v>
      </c>
      <c r="J9" s="24"/>
      <c r="K9" s="24"/>
      <c r="L9" s="22">
        <f>(G9-E9)/E9*100</f>
        <v>2.547458646982248</v>
      </c>
      <c r="M9" s="23"/>
      <c r="N9" s="22">
        <f>(I9-G9)/G9*100</f>
        <v>1.163331601644009</v>
      </c>
      <c r="O9" s="21"/>
    </row>
    <row r="10" spans="1:15" s="20" customFormat="1" ht="12.75" customHeight="1">
      <c r="A10" s="29">
        <v>6</v>
      </c>
      <c r="C10" s="28" t="s">
        <v>49</v>
      </c>
      <c r="D10" s="27"/>
      <c r="E10" s="25">
        <v>534.96799999999996</v>
      </c>
      <c r="F10" s="24"/>
      <c r="G10" s="26">
        <f>502145840/1000000</f>
        <v>502.14584000000002</v>
      </c>
      <c r="H10" s="24"/>
      <c r="I10" s="25">
        <v>540.19799999999998</v>
      </c>
      <c r="J10" s="24"/>
      <c r="K10" s="24"/>
      <c r="L10" s="22">
        <f>(G10-E10)/E10*100</f>
        <v>-6.1353501517847686</v>
      </c>
      <c r="M10" s="23"/>
      <c r="N10" s="22">
        <f>(I10-G10)/G10*100</f>
        <v>7.5779100350607216</v>
      </c>
      <c r="O10" s="21"/>
    </row>
    <row r="11" spans="1:15" s="20" customFormat="1" ht="12.75" customHeight="1">
      <c r="A11" s="29">
        <v>7</v>
      </c>
      <c r="C11" s="28" t="s">
        <v>48</v>
      </c>
      <c r="D11" s="27"/>
      <c r="E11" s="25">
        <v>508.58249999999998</v>
      </c>
      <c r="F11" s="24"/>
      <c r="G11" s="26">
        <f>482509840/1000000</f>
        <v>482.50984</v>
      </c>
      <c r="H11" s="24"/>
      <c r="I11" s="25">
        <v>495.298</v>
      </c>
      <c r="J11" s="24"/>
      <c r="K11" s="24"/>
      <c r="L11" s="22">
        <f>(G11-E11)/E11*100</f>
        <v>-5.1265350262740039</v>
      </c>
      <c r="M11" s="23"/>
      <c r="N11" s="22">
        <f>(I11-G11)/G11*100</f>
        <v>2.6503418044282796</v>
      </c>
      <c r="O11" s="21"/>
    </row>
    <row r="12" spans="1:15" s="20" customFormat="1" ht="12.75" customHeight="1">
      <c r="A12" s="29">
        <v>11</v>
      </c>
      <c r="C12" s="28" t="s">
        <v>47</v>
      </c>
      <c r="D12" s="27"/>
      <c r="E12" s="25">
        <v>494.5557</v>
      </c>
      <c r="F12" s="24"/>
      <c r="G12" s="26">
        <f>448589840/1000000</f>
        <v>448.58983999999998</v>
      </c>
      <c r="H12" s="24"/>
      <c r="I12" s="25">
        <v>453.85199999999998</v>
      </c>
      <c r="J12" s="24"/>
      <c r="K12" s="24"/>
      <c r="L12" s="22">
        <f>(G12-E12)/E12*100</f>
        <v>-9.2943747286706078</v>
      </c>
      <c r="M12" s="23"/>
      <c r="N12" s="22">
        <f>(I12-G12)/G12*100</f>
        <v>1.1730448464905034</v>
      </c>
      <c r="O12" s="21"/>
    </row>
    <row r="13" spans="1:15" s="20" customFormat="1" ht="12.75" customHeight="1">
      <c r="A13" s="29">
        <v>9</v>
      </c>
      <c r="C13" s="28" t="s">
        <v>46</v>
      </c>
      <c r="D13" s="27"/>
      <c r="E13" s="25">
        <v>472.24599999999998</v>
      </c>
      <c r="F13" s="24"/>
      <c r="G13" s="26">
        <f>461650780/1000000</f>
        <v>461.65078</v>
      </c>
      <c r="H13" s="24"/>
      <c r="I13" s="25">
        <v>467.18</v>
      </c>
      <c r="J13" s="24"/>
      <c r="K13" s="24"/>
      <c r="L13" s="22">
        <f>(G13-E13)/E13*100</f>
        <v>-2.2435806761730079</v>
      </c>
      <c r="M13" s="23"/>
      <c r="N13" s="22">
        <f>(I13-G13)/G13*100</f>
        <v>1.1977061968789502</v>
      </c>
      <c r="O13" s="21"/>
    </row>
    <row r="14" spans="1:15" s="20" customFormat="1" ht="12.75" customHeight="1">
      <c r="A14" s="29">
        <v>10</v>
      </c>
      <c r="C14" s="28" t="s">
        <v>45</v>
      </c>
      <c r="D14" s="27"/>
      <c r="E14" s="25">
        <v>442.3605</v>
      </c>
      <c r="F14" s="24"/>
      <c r="G14" s="26">
        <f>457559040/1000000</f>
        <v>457.55903999999998</v>
      </c>
      <c r="H14" s="24"/>
      <c r="I14" s="25">
        <v>479.30360000000002</v>
      </c>
      <c r="J14" s="24"/>
      <c r="K14" s="24"/>
      <c r="L14" s="22">
        <f>(G14-E14)/E14*100</f>
        <v>3.4357814497451691</v>
      </c>
      <c r="M14" s="23"/>
      <c r="N14" s="22">
        <f>(I14-G14)/G14*100</f>
        <v>4.752296009712766</v>
      </c>
      <c r="O14" s="21"/>
    </row>
    <row r="15" spans="1:15" s="20" customFormat="1" ht="12.75" customHeight="1">
      <c r="A15" s="29">
        <v>12</v>
      </c>
      <c r="C15" s="28" t="s">
        <v>44</v>
      </c>
      <c r="D15" s="27"/>
      <c r="E15" s="25">
        <v>436.24599999999998</v>
      </c>
      <c r="F15" s="24"/>
      <c r="G15" s="26">
        <f>395992440/1000000</f>
        <v>395.99243999999999</v>
      </c>
      <c r="H15" s="24"/>
      <c r="I15" s="25">
        <v>373.74520000000001</v>
      </c>
      <c r="J15" s="24"/>
      <c r="K15" s="24"/>
      <c r="L15" s="22">
        <f>(G15-E15)/E15*100</f>
        <v>-9.2272616826286065</v>
      </c>
      <c r="M15" s="23"/>
      <c r="N15" s="22">
        <f>(I15-G15)/G15*100</f>
        <v>-5.6180971535719157</v>
      </c>
      <c r="O15" s="21"/>
    </row>
    <row r="16" spans="1:15" s="20" customFormat="1" ht="12.75" customHeight="1">
      <c r="A16" s="29">
        <v>13</v>
      </c>
      <c r="C16" s="28" t="s">
        <v>43</v>
      </c>
      <c r="D16" s="27"/>
      <c r="E16" s="25">
        <v>434.25400000000002</v>
      </c>
      <c r="F16" s="24"/>
      <c r="G16" s="26">
        <f>405669840/1000000</f>
        <v>405.66984000000002</v>
      </c>
      <c r="H16" s="24"/>
      <c r="I16" s="25">
        <v>395.899</v>
      </c>
      <c r="J16" s="24"/>
      <c r="K16" s="24"/>
      <c r="L16" s="22">
        <f>(G16-E16)/E16*100</f>
        <v>-6.5823596328416087</v>
      </c>
      <c r="M16" s="23"/>
      <c r="N16" s="22">
        <f>(I16-G16)/G16*100</f>
        <v>-2.4085694908943736</v>
      </c>
      <c r="O16" s="21"/>
    </row>
    <row r="17" spans="1:15" s="20" customFormat="1" ht="12.75" customHeight="1">
      <c r="A17" s="29">
        <v>14</v>
      </c>
      <c r="C17" s="28" t="s">
        <v>42</v>
      </c>
      <c r="D17" s="27"/>
      <c r="E17" s="25">
        <v>430.36599999999999</v>
      </c>
      <c r="F17" s="24"/>
      <c r="G17" s="26">
        <f>446196840/1000000</f>
        <v>446.19684000000001</v>
      </c>
      <c r="H17" s="24"/>
      <c r="I17" s="25">
        <v>485.29700000000003</v>
      </c>
      <c r="J17" s="24"/>
      <c r="K17" s="24"/>
      <c r="L17" s="22">
        <f>(G17-E17)/E17*100</f>
        <v>3.6784597296254868</v>
      </c>
      <c r="M17" s="23"/>
      <c r="N17" s="22">
        <f>(I17-G17)/G17*100</f>
        <v>8.762984515981783</v>
      </c>
      <c r="O17" s="21"/>
    </row>
    <row r="18" spans="1:15" s="20" customFormat="1" ht="12.75" customHeight="1">
      <c r="A18" s="29">
        <v>8</v>
      </c>
      <c r="C18" s="28" t="s">
        <v>41</v>
      </c>
      <c r="D18" s="27"/>
      <c r="E18" s="25">
        <v>417.00310000000002</v>
      </c>
      <c r="F18" s="24"/>
      <c r="G18" s="26">
        <f>407499840/1000000</f>
        <v>407.49984000000001</v>
      </c>
      <c r="H18" s="24"/>
      <c r="I18" s="25">
        <v>396.065</v>
      </c>
      <c r="J18" s="24"/>
      <c r="K18" s="24"/>
      <c r="L18" s="22">
        <f>(G18-E18)/E18*100</f>
        <v>-2.2789422908366896</v>
      </c>
      <c r="M18" s="23"/>
      <c r="N18" s="22">
        <f>(I18-G18)/G18*100</f>
        <v>-2.8060968073018158</v>
      </c>
      <c r="O18" s="21"/>
    </row>
    <row r="19" spans="1:15" s="20" customFormat="1" ht="12.75" customHeight="1">
      <c r="A19" s="29">
        <v>18</v>
      </c>
      <c r="C19" s="28" t="s">
        <v>40</v>
      </c>
      <c r="D19" s="27"/>
      <c r="E19" s="25">
        <v>411.55399999999997</v>
      </c>
      <c r="F19" s="24"/>
      <c r="G19" s="26">
        <f>396661840/1000000</f>
        <v>396.66183999999998</v>
      </c>
      <c r="H19" s="24"/>
      <c r="I19" s="25">
        <v>403.74400000000003</v>
      </c>
      <c r="J19" s="24"/>
      <c r="K19" s="24"/>
      <c r="L19" s="22">
        <f>(G19-E19)/E19*100</f>
        <v>-3.6185190764759887</v>
      </c>
      <c r="M19" s="23"/>
      <c r="N19" s="22">
        <f>(I19-G19)/G19*100</f>
        <v>1.7854402127515077</v>
      </c>
      <c r="O19" s="21"/>
    </row>
    <row r="20" spans="1:15" s="20" customFormat="1" ht="12.75" customHeight="1">
      <c r="A20" s="29">
        <v>16</v>
      </c>
      <c r="C20" s="28" t="s">
        <v>39</v>
      </c>
      <c r="D20" s="27"/>
      <c r="E20" s="25">
        <v>400.65449999999998</v>
      </c>
      <c r="F20" s="24"/>
      <c r="G20" s="26">
        <f>393560240/1000000</f>
        <v>393.56024000000002</v>
      </c>
      <c r="H20" s="24"/>
      <c r="I20" s="25">
        <v>390.35399999999998</v>
      </c>
      <c r="J20" s="24"/>
      <c r="K20" s="24"/>
      <c r="L20" s="22">
        <f>(G20-E20)/E20*100</f>
        <v>-1.7706677449023944</v>
      </c>
      <c r="M20" s="23"/>
      <c r="N20" s="22">
        <f>(I20-G20)/G20*100</f>
        <v>-0.81467579143666458</v>
      </c>
      <c r="O20" s="21"/>
    </row>
    <row r="21" spans="1:15" s="20" customFormat="1" ht="12.75" customHeight="1">
      <c r="A21" s="29">
        <v>21</v>
      </c>
      <c r="C21" s="28" t="s">
        <v>38</v>
      </c>
      <c r="D21" s="27"/>
      <c r="E21" s="25">
        <v>398.56200000000001</v>
      </c>
      <c r="F21" s="24"/>
      <c r="G21" s="26">
        <f>391483840/1000000</f>
        <v>391.48383999999999</v>
      </c>
      <c r="H21" s="24"/>
      <c r="I21" s="25">
        <v>375.87900000000002</v>
      </c>
      <c r="J21" s="24"/>
      <c r="K21" s="24"/>
      <c r="L21" s="22">
        <f>(G21-E21)/E21*100</f>
        <v>-1.7759244483919756</v>
      </c>
      <c r="M21" s="23"/>
      <c r="N21" s="22">
        <f>(I21-G21)/G21*100</f>
        <v>-3.9860751340336216</v>
      </c>
      <c r="O21" s="21"/>
    </row>
    <row r="22" spans="1:15" s="20" customFormat="1" ht="12.75" customHeight="1">
      <c r="A22" s="29">
        <v>4</v>
      </c>
      <c r="C22" s="28" t="s">
        <v>37</v>
      </c>
      <c r="D22" s="27"/>
      <c r="E22" s="25">
        <v>398.31299999999999</v>
      </c>
      <c r="F22" s="24"/>
      <c r="G22" s="26">
        <f>357998840/1000000</f>
        <v>357.99883999999997</v>
      </c>
      <c r="H22" s="24"/>
      <c r="I22" s="25">
        <v>346.74599999999998</v>
      </c>
      <c r="J22" s="24"/>
      <c r="K22" s="24"/>
      <c r="L22" s="22">
        <f>(G22-E22)/E22*100</f>
        <v>-10.121226271801326</v>
      </c>
      <c r="M22" s="23"/>
      <c r="N22" s="22">
        <f>(I22-G22)/G22*100</f>
        <v>-3.1432615815179719</v>
      </c>
      <c r="O22" s="21"/>
    </row>
    <row r="23" spans="1:15" s="20" customFormat="1" ht="12.75" customHeight="1">
      <c r="A23" s="29">
        <v>19</v>
      </c>
      <c r="C23" s="28" t="s">
        <v>36</v>
      </c>
      <c r="D23" s="27"/>
      <c r="E23" s="25">
        <v>392.93099999999998</v>
      </c>
      <c r="F23" s="24"/>
      <c r="G23" s="26">
        <f>376344840/1000000</f>
        <v>376.34483999999998</v>
      </c>
      <c r="H23" s="24"/>
      <c r="I23" s="25">
        <v>389.048</v>
      </c>
      <c r="J23" s="24"/>
      <c r="K23" s="24"/>
      <c r="L23" s="22">
        <f>(G23-E23)/E23*100</f>
        <v>-4.2211380624079062</v>
      </c>
      <c r="M23" s="23"/>
      <c r="N23" s="22">
        <f>(I23-G23)/G23*100</f>
        <v>3.3754043233328312</v>
      </c>
      <c r="O23" s="21"/>
    </row>
    <row r="24" spans="1:15" s="20" customFormat="1" ht="12.75" customHeight="1">
      <c r="A24" s="29">
        <v>15</v>
      </c>
      <c r="C24" s="28" t="s">
        <v>35</v>
      </c>
      <c r="D24" s="27"/>
      <c r="E24" s="25">
        <v>388.58600000000001</v>
      </c>
      <c r="F24" s="24"/>
      <c r="G24" s="26">
        <f>386943640/1000000</f>
        <v>386.94364000000002</v>
      </c>
      <c r="H24" s="24"/>
      <c r="I24" s="25">
        <v>368.95209999999997</v>
      </c>
      <c r="J24" s="24"/>
      <c r="K24" s="24"/>
      <c r="L24" s="22">
        <f>(G24-E24)/E24*100</f>
        <v>-0.42265032708332173</v>
      </c>
      <c r="M24" s="23"/>
      <c r="N24" s="22">
        <f>(I24-G24)/G24*100</f>
        <v>-4.6496538875790909</v>
      </c>
      <c r="O24" s="21"/>
    </row>
    <row r="25" spans="1:15" s="20" customFormat="1" ht="12.75" customHeight="1">
      <c r="A25" s="29">
        <v>20</v>
      </c>
      <c r="C25" s="28" t="s">
        <v>34</v>
      </c>
      <c r="D25" s="27"/>
      <c r="E25" s="25">
        <v>384.29899999999998</v>
      </c>
      <c r="F25" s="24"/>
      <c r="G25" s="31">
        <f>396138840/1000000</f>
        <v>396.13884000000002</v>
      </c>
      <c r="H25" s="24"/>
      <c r="I25" s="25">
        <v>380.51</v>
      </c>
      <c r="J25" s="24"/>
      <c r="K25" s="24"/>
      <c r="L25" s="22">
        <f>(G25-E25)/E25*100</f>
        <v>3.0808927423698838</v>
      </c>
      <c r="M25" s="23"/>
      <c r="N25" s="22">
        <f>(I25-G25)/G25*100</f>
        <v>-3.9452935238564399</v>
      </c>
      <c r="O25" s="21"/>
    </row>
    <row r="26" spans="1:15" s="20" customFormat="1" ht="12.75" customHeight="1">
      <c r="A26" s="29">
        <v>1</v>
      </c>
      <c r="C26" s="28" t="s">
        <v>33</v>
      </c>
      <c r="D26" s="27"/>
      <c r="E26" s="25">
        <v>381.029</v>
      </c>
      <c r="F26" s="24"/>
      <c r="G26" s="26">
        <f>354195840/1000000</f>
        <v>354.19583999999998</v>
      </c>
      <c r="H26" s="24"/>
      <c r="I26" s="25">
        <v>371.01</v>
      </c>
      <c r="J26" s="24"/>
      <c r="K26" s="24"/>
      <c r="L26" s="22">
        <f>(G26-E26)/E26*100</f>
        <v>-7.0422881198019107</v>
      </c>
      <c r="M26" s="23"/>
      <c r="N26" s="22">
        <f>(I26-G26)/G26*100</f>
        <v>4.7471364994010141</v>
      </c>
      <c r="O26" s="21"/>
    </row>
    <row r="27" spans="1:15" s="20" customFormat="1" ht="12.75" customHeight="1">
      <c r="A27" s="29">
        <v>24</v>
      </c>
      <c r="C27" s="28" t="s">
        <v>32</v>
      </c>
      <c r="D27" s="27"/>
      <c r="E27" s="25">
        <v>376.62200000000001</v>
      </c>
      <c r="F27" s="24"/>
      <c r="G27" s="26">
        <f>381996840/1000000</f>
        <v>381.99684000000002</v>
      </c>
      <c r="H27" s="24"/>
      <c r="I27" s="25">
        <v>375.00200000000001</v>
      </c>
      <c r="J27" s="24"/>
      <c r="K27" s="24"/>
      <c r="L27" s="22">
        <f>(G27-E27)/E27*100</f>
        <v>1.4271179060171753</v>
      </c>
      <c r="M27" s="23"/>
      <c r="N27" s="22">
        <f>(I27-G27)/G27*100</f>
        <v>-1.831125095170947</v>
      </c>
      <c r="O27" s="21"/>
    </row>
    <row r="28" spans="1:15" s="20" customFormat="1" ht="12.75" customHeight="1">
      <c r="A28" s="29">
        <v>22</v>
      </c>
      <c r="C28" s="28" t="s">
        <v>31</v>
      </c>
      <c r="D28" s="27"/>
      <c r="E28" s="25">
        <v>370.767</v>
      </c>
      <c r="F28" s="24"/>
      <c r="G28" s="26">
        <f>375901840/1000000</f>
        <v>375.90183999999999</v>
      </c>
      <c r="H28" s="24"/>
      <c r="I28" s="25">
        <v>368.95699999999999</v>
      </c>
      <c r="J28" s="24"/>
      <c r="K28" s="24"/>
      <c r="L28" s="22">
        <f>(G28-E28)/E28*100</f>
        <v>1.3849236852254911</v>
      </c>
      <c r="M28" s="23"/>
      <c r="N28" s="22">
        <f>(I28-G28)/G28*100</f>
        <v>-1.8475142340351403</v>
      </c>
      <c r="O28" s="21"/>
    </row>
    <row r="29" spans="1:15" s="20" customFormat="1" ht="12.75" customHeight="1">
      <c r="A29" s="29">
        <v>31</v>
      </c>
      <c r="C29" s="28" t="s">
        <v>30</v>
      </c>
      <c r="D29" s="27"/>
      <c r="E29" s="25">
        <v>354.45600000000002</v>
      </c>
      <c r="F29" s="24"/>
      <c r="G29" s="26">
        <f>361792840/1000000</f>
        <v>361.79284000000001</v>
      </c>
      <c r="H29" s="24"/>
      <c r="I29" s="25">
        <v>378.91399999999999</v>
      </c>
      <c r="J29" s="24"/>
      <c r="K29" s="24"/>
      <c r="L29" s="22">
        <f>(G29-E29)/E29*100</f>
        <v>2.0698873767124817</v>
      </c>
      <c r="M29" s="23"/>
      <c r="N29" s="22">
        <f>(I29-G29)/G29*100</f>
        <v>4.7323103464402374</v>
      </c>
      <c r="O29" s="21"/>
    </row>
    <row r="30" spans="1:15" s="20" customFormat="1" ht="12.75" customHeight="1">
      <c r="A30" s="29">
        <v>33</v>
      </c>
      <c r="C30" s="28" t="s">
        <v>29</v>
      </c>
      <c r="D30" s="27"/>
      <c r="E30" s="25">
        <v>350.19799999999998</v>
      </c>
      <c r="F30" s="24"/>
      <c r="G30" s="26">
        <f>345354840/1000000</f>
        <v>345.35484000000002</v>
      </c>
      <c r="H30" s="24"/>
      <c r="I30" s="25">
        <v>349.02600000000001</v>
      </c>
      <c r="J30" s="24"/>
      <c r="K30" s="24"/>
      <c r="L30" s="22">
        <f>(G30-E30)/E30*100</f>
        <v>-1.3829776297979872</v>
      </c>
      <c r="M30" s="23"/>
      <c r="N30" s="22">
        <f>(I30-G30)/G30*100</f>
        <v>1.0630110178852528</v>
      </c>
      <c r="O30" s="21"/>
    </row>
    <row r="31" spans="1:15" s="20" customFormat="1" ht="12.75" customHeight="1">
      <c r="A31" s="29">
        <v>35</v>
      </c>
      <c r="C31" s="28" t="s">
        <v>28</v>
      </c>
      <c r="D31" s="27"/>
      <c r="E31" s="25">
        <v>348.5609</v>
      </c>
      <c r="F31" s="24"/>
      <c r="G31" s="26">
        <f>365299840/1000000</f>
        <v>365.29984000000002</v>
      </c>
      <c r="H31" s="24"/>
      <c r="I31" s="25">
        <v>369.57499999999999</v>
      </c>
      <c r="J31" s="24"/>
      <c r="K31" s="24"/>
      <c r="L31" s="22">
        <f>(G31-E31)/E31*100</f>
        <v>4.8022999711097869</v>
      </c>
      <c r="M31" s="23"/>
      <c r="N31" s="22">
        <f>(I31-G31)/G31*100</f>
        <v>1.1703153223390328</v>
      </c>
      <c r="O31" s="21"/>
    </row>
    <row r="32" spans="1:15" s="20" customFormat="1" ht="12.75" customHeight="1">
      <c r="A32" s="29">
        <v>26</v>
      </c>
      <c r="C32" s="28" t="s">
        <v>27</v>
      </c>
      <c r="D32" s="27"/>
      <c r="E32" s="25">
        <v>343.839</v>
      </c>
      <c r="F32" s="24"/>
      <c r="G32" s="26">
        <f>319227840/1000000</f>
        <v>319.22784000000001</v>
      </c>
      <c r="H32" s="24"/>
      <c r="I32" s="25">
        <v>402.06400000000002</v>
      </c>
      <c r="J32" s="24"/>
      <c r="K32" s="24"/>
      <c r="L32" s="22">
        <f>(G32-E32)/E32*100</f>
        <v>-7.1577569734672286</v>
      </c>
      <c r="M32" s="23"/>
      <c r="N32" s="22">
        <f>(I32-G32)/G32*100</f>
        <v>25.948914731246497</v>
      </c>
      <c r="O32" s="21"/>
    </row>
    <row r="33" spans="1:16" s="20" customFormat="1" ht="12.75" customHeight="1">
      <c r="A33" s="29">
        <v>29</v>
      </c>
      <c r="C33" s="28" t="s">
        <v>26</v>
      </c>
      <c r="D33" s="27"/>
      <c r="E33" s="25">
        <v>340.00510000000003</v>
      </c>
      <c r="F33" s="24"/>
      <c r="G33" s="26">
        <f>348560840/1000000</f>
        <v>348.56083999999998</v>
      </c>
      <c r="H33" s="24"/>
      <c r="I33" s="25">
        <v>359.8614</v>
      </c>
      <c r="J33" s="24"/>
      <c r="K33" s="24"/>
      <c r="L33" s="22">
        <f>(G33-E33)/E33*100</f>
        <v>2.5163563723014617</v>
      </c>
      <c r="M33" s="23"/>
      <c r="N33" s="22">
        <f>(I33-G33)/G33*100</f>
        <v>3.2420624187157743</v>
      </c>
      <c r="O33" s="21"/>
    </row>
    <row r="34" spans="1:16" s="20" customFormat="1" ht="12.75" customHeight="1">
      <c r="A34" s="29">
        <v>41</v>
      </c>
      <c r="C34" s="28" t="s">
        <v>25</v>
      </c>
      <c r="D34" s="27"/>
      <c r="E34" s="25">
        <v>339.70920000000001</v>
      </c>
      <c r="F34" s="24"/>
      <c r="G34" s="26">
        <f>322168840/1000000</f>
        <v>322.16883999999999</v>
      </c>
      <c r="H34" s="24"/>
      <c r="I34" s="25">
        <v>305.42200000000003</v>
      </c>
      <c r="J34" s="24"/>
      <c r="K34" s="24"/>
      <c r="L34" s="22">
        <f>(G34-E34)/E34*100</f>
        <v>-5.1633455908759673</v>
      </c>
      <c r="M34" s="23"/>
      <c r="N34" s="22">
        <f>(I34-G34)/G34*100</f>
        <v>-5.1981563455981536</v>
      </c>
      <c r="O34" s="21"/>
    </row>
    <row r="35" spans="1:16" s="20" customFormat="1" ht="12.75" customHeight="1">
      <c r="A35" s="29">
        <v>30</v>
      </c>
      <c r="C35" s="28" t="s">
        <v>24</v>
      </c>
      <c r="D35" s="27"/>
      <c r="E35" s="25">
        <v>337.69819999999999</v>
      </c>
      <c r="F35" s="24"/>
      <c r="G35" s="26">
        <f>339700840/1000000</f>
        <v>339.70084000000003</v>
      </c>
      <c r="H35" s="24"/>
      <c r="I35" s="25">
        <v>344.43200000000002</v>
      </c>
      <c r="J35" s="24"/>
      <c r="K35" s="24"/>
      <c r="L35" s="22">
        <f>(G35-E35)/E35*100</f>
        <v>0.59302655447972252</v>
      </c>
      <c r="M35" s="23"/>
      <c r="N35" s="22">
        <f>(I35-G35)/G35*100</f>
        <v>1.3927430971321673</v>
      </c>
      <c r="O35" s="21"/>
    </row>
    <row r="36" spans="1:16" s="20" customFormat="1" ht="12.75" customHeight="1">
      <c r="A36" s="29">
        <v>39</v>
      </c>
      <c r="C36" s="28" t="s">
        <v>23</v>
      </c>
      <c r="D36" s="27"/>
      <c r="E36" s="25">
        <v>332.25700000000001</v>
      </c>
      <c r="F36" s="24"/>
      <c r="G36" s="26">
        <f>335513840/1000000</f>
        <v>335.51384000000002</v>
      </c>
      <c r="H36" s="24"/>
      <c r="I36" s="25">
        <v>338.95800000000003</v>
      </c>
      <c r="J36" s="24"/>
      <c r="K36" s="24"/>
      <c r="L36" s="22">
        <f>(G36-E36)/E36*100</f>
        <v>0.98021712108398351</v>
      </c>
      <c r="M36" s="23"/>
      <c r="N36" s="22">
        <f>(I36-G36)/G36*100</f>
        <v>1.0265329144097337</v>
      </c>
      <c r="O36" s="21"/>
    </row>
    <row r="37" spans="1:16" s="20" customFormat="1" ht="12.75" customHeight="1">
      <c r="A37" s="29">
        <v>27</v>
      </c>
      <c r="C37" s="28" t="s">
        <v>22</v>
      </c>
      <c r="D37" s="27"/>
      <c r="E37" s="25">
        <v>331.56</v>
      </c>
      <c r="F37" s="24"/>
      <c r="G37" s="26">
        <f>319166840/1000000</f>
        <v>319.16683999999998</v>
      </c>
      <c r="H37" s="24"/>
      <c r="I37" s="25">
        <v>336.89100000000002</v>
      </c>
      <c r="J37" s="24"/>
      <c r="K37" s="24"/>
      <c r="L37" s="22">
        <f>(G37-E37)/E37*100</f>
        <v>-3.7378332730124328</v>
      </c>
      <c r="M37" s="23"/>
      <c r="N37" s="22">
        <f>(I37-G37)/G37*100</f>
        <v>5.5532586029300663</v>
      </c>
      <c r="O37" s="21"/>
    </row>
    <row r="38" spans="1:16" s="20" customFormat="1" ht="12.75" customHeight="1">
      <c r="A38" s="29">
        <v>28</v>
      </c>
      <c r="C38" s="28" t="s">
        <v>21</v>
      </c>
      <c r="D38" s="27"/>
      <c r="E38" s="25">
        <v>328.29480000000001</v>
      </c>
      <c r="F38" s="24"/>
      <c r="G38" s="26">
        <f>321463840/1000000</f>
        <v>321.46384</v>
      </c>
      <c r="H38" s="24"/>
      <c r="I38" s="25">
        <v>358.94499999999999</v>
      </c>
      <c r="J38" s="24"/>
      <c r="K38" s="24"/>
      <c r="L38" s="22">
        <f>(G38-E38)/E38*100</f>
        <v>-2.0807396279197854</v>
      </c>
      <c r="M38" s="23"/>
      <c r="N38" s="22">
        <f>(I38-G38)/G38*100</f>
        <v>11.659525998320678</v>
      </c>
      <c r="O38" s="21"/>
    </row>
    <row r="39" spans="1:16" s="20" customFormat="1" ht="12.75" customHeight="1">
      <c r="A39" s="29">
        <v>32</v>
      </c>
      <c r="C39" s="28" t="s">
        <v>20</v>
      </c>
      <c r="D39" s="27"/>
      <c r="E39" s="25">
        <v>327.99979999999999</v>
      </c>
      <c r="F39" s="24"/>
      <c r="G39" s="26">
        <f>339603840/1000000</f>
        <v>339.60383999999999</v>
      </c>
      <c r="H39" s="24"/>
      <c r="I39" s="25">
        <v>331.24369999999999</v>
      </c>
      <c r="J39" s="24"/>
      <c r="K39" s="24"/>
      <c r="L39" s="22">
        <f>(G39-E39)/E39*100</f>
        <v>3.5378192303775791</v>
      </c>
      <c r="M39" s="23"/>
      <c r="N39" s="22">
        <f>(I39-G39)/G39*100</f>
        <v>-2.461733059319942</v>
      </c>
      <c r="O39" s="21"/>
    </row>
    <row r="40" spans="1:16" s="20" customFormat="1" ht="12.75" customHeight="1">
      <c r="A40" s="29">
        <v>23</v>
      </c>
      <c r="C40" s="28" t="s">
        <v>19</v>
      </c>
      <c r="D40" s="27"/>
      <c r="E40" s="25">
        <v>326.82760000000002</v>
      </c>
      <c r="F40" s="24"/>
      <c r="G40" s="26">
        <f>339805840/1000000</f>
        <v>339.80583999999999</v>
      </c>
      <c r="H40" s="24"/>
      <c r="I40" s="25">
        <v>357.892</v>
      </c>
      <c r="J40" s="24"/>
      <c r="K40" s="24"/>
      <c r="L40" s="22">
        <f>(G40-E40)/E40*100</f>
        <v>3.9709742996001469</v>
      </c>
      <c r="M40" s="23"/>
      <c r="N40" s="22">
        <f>(I40-G40)/G40*100</f>
        <v>5.3224982831372198</v>
      </c>
      <c r="O40" s="21"/>
      <c r="P40" s="30"/>
    </row>
    <row r="41" spans="1:16" s="20" customFormat="1" ht="12.75" customHeight="1">
      <c r="A41" s="29">
        <v>34</v>
      </c>
      <c r="C41" s="28" t="s">
        <v>18</v>
      </c>
      <c r="D41" s="27"/>
      <c r="E41" s="25">
        <v>326.30029999999999</v>
      </c>
      <c r="F41" s="24"/>
      <c r="G41" s="26">
        <f>312289840/1000000</f>
        <v>312.28984000000003</v>
      </c>
      <c r="H41" s="24"/>
      <c r="I41" s="25">
        <v>302.11169999999998</v>
      </c>
      <c r="J41" s="24"/>
      <c r="K41" s="24"/>
      <c r="L41" s="22">
        <f>(G41-E41)/E41*100</f>
        <v>-4.2937318782728573</v>
      </c>
      <c r="M41" s="23"/>
      <c r="N41" s="22">
        <f>(I41-G41)/G41*100</f>
        <v>-3.259196648856729</v>
      </c>
      <c r="O41" s="21"/>
    </row>
    <row r="42" spans="1:16" s="20" customFormat="1" ht="12.75" customHeight="1">
      <c r="A42" s="29">
        <v>25</v>
      </c>
      <c r="C42" s="28" t="s">
        <v>17</v>
      </c>
      <c r="D42" s="27"/>
      <c r="E42" s="25">
        <v>323.68700000000001</v>
      </c>
      <c r="F42" s="24"/>
      <c r="G42" s="26">
        <f>326862840/1000000</f>
        <v>326.86284000000001</v>
      </c>
      <c r="H42" s="24"/>
      <c r="I42" s="25">
        <v>336.02100000000002</v>
      </c>
      <c r="J42" s="24"/>
      <c r="K42" s="24"/>
      <c r="L42" s="22">
        <f>(G42-E42)/E42*100</f>
        <v>0.98114536573912259</v>
      </c>
      <c r="M42" s="23"/>
      <c r="N42" s="22">
        <f>(I42-G42)/G42*100</f>
        <v>2.8018357791910544</v>
      </c>
      <c r="O42" s="21"/>
    </row>
    <row r="43" spans="1:16" s="20" customFormat="1" ht="12.75" customHeight="1">
      <c r="A43" s="29">
        <v>43</v>
      </c>
      <c r="C43" s="28" t="s">
        <v>16</v>
      </c>
      <c r="D43" s="27"/>
      <c r="E43" s="25">
        <v>316.16500000000002</v>
      </c>
      <c r="F43" s="24"/>
      <c r="G43" s="26">
        <f>312579840/1000000</f>
        <v>312.57983999999999</v>
      </c>
      <c r="H43" s="24"/>
      <c r="I43" s="25">
        <v>316.40100000000001</v>
      </c>
      <c r="J43" s="24"/>
      <c r="K43" s="24"/>
      <c r="L43" s="22">
        <f>(G43-E43)/E43*100</f>
        <v>-1.1339522084987363</v>
      </c>
      <c r="M43" s="23"/>
      <c r="N43" s="22">
        <f>(I43-G43)/G43*100</f>
        <v>1.222458876426586</v>
      </c>
      <c r="O43" s="21"/>
    </row>
    <row r="44" spans="1:16" s="20" customFormat="1" ht="12.75" customHeight="1">
      <c r="A44" s="29">
        <v>36</v>
      </c>
      <c r="C44" s="28" t="s">
        <v>15</v>
      </c>
      <c r="D44" s="27"/>
      <c r="E44" s="25">
        <v>315.45650000000001</v>
      </c>
      <c r="F44" s="24"/>
      <c r="G44" s="26">
        <f>299691940/1000000</f>
        <v>299.69193999999999</v>
      </c>
      <c r="H44" s="24"/>
      <c r="I44" s="25">
        <v>305.18799999999999</v>
      </c>
      <c r="J44" s="24"/>
      <c r="K44" s="24"/>
      <c r="L44" s="22">
        <f>(G44-E44)/E44*100</f>
        <v>-4.9973799874150693</v>
      </c>
      <c r="M44" s="23"/>
      <c r="N44" s="22">
        <f>(I44-G44)/G44*100</f>
        <v>1.8339031740393152</v>
      </c>
      <c r="O44" s="21"/>
    </row>
    <row r="45" spans="1:16" s="20" customFormat="1" ht="12.75" customHeight="1">
      <c r="A45" s="29">
        <v>44</v>
      </c>
      <c r="C45" s="28" t="s">
        <v>14</v>
      </c>
      <c r="D45" s="27"/>
      <c r="E45" s="25">
        <v>309.72899999999998</v>
      </c>
      <c r="F45" s="24"/>
      <c r="G45" s="26">
        <f>274974840/1000000</f>
        <v>274.97483999999997</v>
      </c>
      <c r="H45" s="24"/>
      <c r="I45" s="25">
        <v>277.17</v>
      </c>
      <c r="J45" s="24"/>
      <c r="K45" s="24"/>
      <c r="L45" s="22">
        <f>(G45-E45)/E45*100</f>
        <v>-11.220828530747852</v>
      </c>
      <c r="M45" s="23"/>
      <c r="N45" s="22">
        <f>(I45-G45)/G45*100</f>
        <v>0.79831303838563716</v>
      </c>
      <c r="O45" s="21"/>
    </row>
    <row r="46" spans="1:16" s="20" customFormat="1" ht="12.75" customHeight="1">
      <c r="A46" s="29">
        <v>42</v>
      </c>
      <c r="C46" s="28" t="s">
        <v>13</v>
      </c>
      <c r="D46" s="27"/>
      <c r="E46" s="25">
        <v>305.80799999999999</v>
      </c>
      <c r="F46" s="24"/>
      <c r="G46" s="26">
        <f>300214840/1000000</f>
        <v>300.21483999999998</v>
      </c>
      <c r="H46" s="24"/>
      <c r="I46" s="25">
        <v>284.84500000000003</v>
      </c>
      <c r="J46" s="24"/>
      <c r="K46" s="24"/>
      <c r="L46" s="22">
        <f>(G46-E46)/E46*100</f>
        <v>-1.8289776591848519</v>
      </c>
      <c r="M46" s="23"/>
      <c r="N46" s="22">
        <f>(I46-G46)/G46*100</f>
        <v>-5.1196136739942482</v>
      </c>
      <c r="O46" s="21"/>
    </row>
    <row r="47" spans="1:16" s="20" customFormat="1" ht="12.75" customHeight="1">
      <c r="A47" s="29">
        <v>40</v>
      </c>
      <c r="C47" s="28" t="s">
        <v>12</v>
      </c>
      <c r="D47" s="27"/>
      <c r="E47" s="25">
        <v>304.56799999999998</v>
      </c>
      <c r="F47" s="24"/>
      <c r="G47" s="26">
        <f>308224840/1000000</f>
        <v>308.22483999999997</v>
      </c>
      <c r="H47" s="24"/>
      <c r="I47" s="25">
        <v>290.05110000000002</v>
      </c>
      <c r="J47" s="24"/>
      <c r="K47" s="24"/>
      <c r="L47" s="22">
        <f>(G47-E47)/E47*100</f>
        <v>1.2006645478185458</v>
      </c>
      <c r="M47" s="23"/>
      <c r="N47" s="22">
        <f>(I47-G47)/G47*100</f>
        <v>-5.8962606647796312</v>
      </c>
      <c r="O47" s="21"/>
    </row>
    <row r="48" spans="1:16" s="20" customFormat="1" ht="12.75" customHeight="1">
      <c r="A48" s="29">
        <v>38</v>
      </c>
      <c r="C48" s="28" t="s">
        <v>11</v>
      </c>
      <c r="D48" s="27"/>
      <c r="E48" s="25">
        <v>303.02249999999998</v>
      </c>
      <c r="F48" s="24"/>
      <c r="G48" s="26">
        <f>301494840/1000000</f>
        <v>301.49484000000001</v>
      </c>
      <c r="H48" s="24"/>
      <c r="I48" s="25">
        <v>306.26</v>
      </c>
      <c r="J48" s="24"/>
      <c r="K48" s="24"/>
      <c r="L48" s="22">
        <f>(G48-E48)/E48*100</f>
        <v>-0.50414078162511655</v>
      </c>
      <c r="M48" s="23"/>
      <c r="N48" s="22">
        <f>(I48-G48)/G48*100</f>
        <v>1.5805112949860038</v>
      </c>
      <c r="O48" s="21"/>
    </row>
    <row r="49" spans="1:15" s="20" customFormat="1" ht="12.75" customHeight="1">
      <c r="A49" s="29">
        <v>37</v>
      </c>
      <c r="C49" s="28" t="s">
        <v>10</v>
      </c>
      <c r="D49" s="27"/>
      <c r="E49" s="25">
        <v>297.24599999999998</v>
      </c>
      <c r="F49" s="24"/>
      <c r="G49" s="26">
        <f>294778840/1000000</f>
        <v>294.77884</v>
      </c>
      <c r="H49" s="24"/>
      <c r="I49" s="25">
        <v>290.67500000000001</v>
      </c>
      <c r="J49" s="24"/>
      <c r="K49" s="24"/>
      <c r="L49" s="22">
        <f>(G49-E49)/E49*100</f>
        <v>-0.83000612287464881</v>
      </c>
      <c r="M49" s="23"/>
      <c r="N49" s="22">
        <f>(I49-G49)/G49*100</f>
        <v>-1.3921759105911371</v>
      </c>
      <c r="O49" s="21"/>
    </row>
    <row r="50" spans="1:15" s="20" customFormat="1" ht="12.75" customHeight="1">
      <c r="A50" s="29">
        <v>45</v>
      </c>
      <c r="C50" s="28" t="s">
        <v>9</v>
      </c>
      <c r="D50" s="27"/>
      <c r="E50" s="25">
        <v>285.3476</v>
      </c>
      <c r="F50" s="24"/>
      <c r="G50" s="26">
        <f>278136840/1000000</f>
        <v>278.13684000000001</v>
      </c>
      <c r="H50" s="24"/>
      <c r="I50" s="25">
        <v>280.05650000000003</v>
      </c>
      <c r="J50" s="24"/>
      <c r="K50" s="24"/>
      <c r="L50" s="22">
        <f>(G50-E50)/E50*100</f>
        <v>-2.527009163560511</v>
      </c>
      <c r="M50" s="23"/>
      <c r="N50" s="22">
        <f>(I50-G50)/G50*100</f>
        <v>0.6901854497232448</v>
      </c>
      <c r="O50" s="21"/>
    </row>
    <row r="51" spans="1:15" s="20" customFormat="1" ht="12.75" customHeight="1">
      <c r="A51" s="29">
        <v>46</v>
      </c>
      <c r="C51" s="28" t="s">
        <v>8</v>
      </c>
      <c r="D51" s="27"/>
      <c r="E51" s="25">
        <v>263.35340000000002</v>
      </c>
      <c r="F51" s="24"/>
      <c r="G51" s="26">
        <f>243122840/1000000</f>
        <v>243.12284</v>
      </c>
      <c r="H51" s="24"/>
      <c r="I51" s="25">
        <v>247.452</v>
      </c>
      <c r="J51" s="24"/>
      <c r="K51" s="24"/>
      <c r="L51" s="22">
        <f>(G51-E51)/E51*100</f>
        <v>-7.6819057585738495</v>
      </c>
      <c r="M51" s="23"/>
      <c r="N51" s="22">
        <f>(I51-G51)/G51*100</f>
        <v>1.7806471823050445</v>
      </c>
      <c r="O51" s="21"/>
    </row>
    <row r="52" spans="1:15" s="20" customFormat="1" ht="12.75" customHeight="1">
      <c r="A52" s="29">
        <v>47</v>
      </c>
      <c r="C52" s="28" t="s">
        <v>7</v>
      </c>
      <c r="D52" s="27"/>
      <c r="E52" s="25">
        <v>253.83590000000001</v>
      </c>
      <c r="F52" s="24"/>
      <c r="G52" s="26">
        <f>285535840/1000000</f>
        <v>285.53584000000001</v>
      </c>
      <c r="H52" s="24"/>
      <c r="I52" s="25">
        <v>280.86900000000003</v>
      </c>
      <c r="J52" s="24"/>
      <c r="K52" s="24"/>
      <c r="L52" s="22">
        <f>(G52-E52)/E52*100</f>
        <v>12.488359605556187</v>
      </c>
      <c r="M52" s="23"/>
      <c r="N52" s="22">
        <f>(I52-G52)/G52*100</f>
        <v>-1.6344147901012982</v>
      </c>
      <c r="O52" s="21"/>
    </row>
    <row r="53" spans="1:15" s="20" customFormat="1" ht="12.75" customHeight="1">
      <c r="A53" s="29">
        <v>49</v>
      </c>
      <c r="C53" s="28" t="s">
        <v>6</v>
      </c>
      <c r="D53" s="27"/>
      <c r="E53" s="25">
        <v>247.999</v>
      </c>
      <c r="F53" s="24"/>
      <c r="G53" s="26">
        <f>238054840/1000000</f>
        <v>238.05484000000001</v>
      </c>
      <c r="H53" s="24"/>
      <c r="I53" s="25">
        <v>240.88300000000001</v>
      </c>
      <c r="J53" s="24"/>
      <c r="K53" s="24"/>
      <c r="L53" s="22">
        <f>(G53-E53)/E53*100</f>
        <v>-4.009758103863315</v>
      </c>
      <c r="M53" s="23"/>
      <c r="N53" s="22">
        <f>(I53-G53)/G53*100</f>
        <v>1.1880287752183476</v>
      </c>
      <c r="O53" s="21"/>
    </row>
    <row r="54" spans="1:15" s="20" customFormat="1" ht="12.75" customHeight="1">
      <c r="A54" s="29">
        <v>48</v>
      </c>
      <c r="C54" s="28" t="s">
        <v>5</v>
      </c>
      <c r="D54" s="27"/>
      <c r="E54" s="25">
        <v>239.25899999999999</v>
      </c>
      <c r="F54" s="24"/>
      <c r="G54" s="26">
        <f>234582740/1000000</f>
        <v>234.58274</v>
      </c>
      <c r="H54" s="24"/>
      <c r="I54" s="25">
        <v>235.99379999999999</v>
      </c>
      <c r="J54" s="24"/>
      <c r="K54" s="24"/>
      <c r="L54" s="22">
        <f>(G54-E54)/E54*100</f>
        <v>-1.9544761116614153</v>
      </c>
      <c r="M54" s="23"/>
      <c r="N54" s="22">
        <f>(I54-G54)/G54*100</f>
        <v>0.60151910579610079</v>
      </c>
      <c r="O54" s="21"/>
    </row>
    <row r="55" spans="1:15" s="20" customFormat="1" ht="12.75" customHeight="1">
      <c r="A55" s="29">
        <v>50</v>
      </c>
      <c r="C55" s="28" t="s">
        <v>4</v>
      </c>
      <c r="D55" s="27"/>
      <c r="E55" s="25">
        <v>195.928</v>
      </c>
      <c r="F55" s="24"/>
      <c r="G55" s="26">
        <f>199662740/1000000</f>
        <v>199.66274000000001</v>
      </c>
      <c r="H55" s="24"/>
      <c r="I55" s="25">
        <v>196.0453</v>
      </c>
      <c r="J55" s="24"/>
      <c r="K55" s="24"/>
      <c r="L55" s="22">
        <f>(G55-E55)/E55*100</f>
        <v>1.9061798211588017</v>
      </c>
      <c r="M55" s="23"/>
      <c r="N55" s="22">
        <f>(I55-G55)/G55*100</f>
        <v>-1.8117751965138893</v>
      </c>
      <c r="O55" s="21"/>
    </row>
    <row r="56" spans="1:15" s="11" customFormat="1" ht="12.75" customHeight="1">
      <c r="A56" s="19" t="s">
        <v>3</v>
      </c>
      <c r="B56" s="19"/>
      <c r="C56" s="19"/>
      <c r="D56" s="18"/>
      <c r="E56" s="17">
        <f>SUM(E6:E55)</f>
        <v>18714.983899999996</v>
      </c>
      <c r="F56" s="15"/>
      <c r="G56" s="17">
        <f>SUM(G6:G55)</f>
        <v>18016.104840000004</v>
      </c>
      <c r="H56" s="17"/>
      <c r="I56" s="16">
        <f>SUM(I6:I55)</f>
        <v>18311.671400000007</v>
      </c>
      <c r="J56" s="15"/>
      <c r="K56" s="15"/>
      <c r="L56" s="13">
        <f>(G56-E56)/E56*100</f>
        <v>-3.7343289405661317</v>
      </c>
      <c r="M56" s="14"/>
      <c r="N56" s="13">
        <f>(I56-G56)/G56*100</f>
        <v>1.6405686058385685</v>
      </c>
      <c r="O56" s="12"/>
    </row>
    <row r="57" spans="1:15" s="7" customFormat="1" ht="12.75" customHeight="1">
      <c r="A57" s="10" t="s">
        <v>2</v>
      </c>
      <c r="C57" s="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2.75" customHeight="1">
      <c r="A58" s="6" t="s">
        <v>1</v>
      </c>
      <c r="E58" s="5"/>
      <c r="G58" s="5"/>
      <c r="L58" s="5"/>
      <c r="N58" s="4"/>
    </row>
    <row r="59" spans="1:15" ht="12.75" customHeight="1">
      <c r="C59" s="3" t="s">
        <v>0</v>
      </c>
    </row>
  </sheetData>
  <mergeCells count="12">
    <mergeCell ref="I5:J5"/>
    <mergeCell ref="L5:M5"/>
    <mergeCell ref="N5:O5"/>
    <mergeCell ref="A56:C56"/>
    <mergeCell ref="A1:O1"/>
    <mergeCell ref="A2:O2"/>
    <mergeCell ref="A4:A5"/>
    <mergeCell ref="B4:C5"/>
    <mergeCell ref="E4:J4"/>
    <mergeCell ref="L4:O4"/>
    <mergeCell ref="E5:F5"/>
    <mergeCell ref="G5:H5"/>
  </mergeCells>
  <pageMargins left="0.46" right="0.24" top="0.49" bottom="0.31" header="0.3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เปรียบเทียบรายจ่าย(เขต)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dcterms:created xsi:type="dcterms:W3CDTF">2020-08-17T08:52:04Z</dcterms:created>
  <dcterms:modified xsi:type="dcterms:W3CDTF">2020-08-17T08:52:20Z</dcterms:modified>
</cp:coreProperties>
</file>