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rive\งบประมาณDesktop\สงม.1-2\สงม 1-2 ปี67\"/>
    </mc:Choice>
  </mc:AlternateContent>
  <xr:revisionPtr revIDLastSave="0" documentId="13_ncr:1_{F88A731E-DFBB-4E7C-8258-09D399F256D4}" xr6:coauthVersionLast="47" xr6:coauthVersionMax="47" xr10:uidLastSave="{00000000-0000-0000-0000-000000000000}"/>
  <bookViews>
    <workbookView xWindow="-108" yWindow="-108" windowWidth="23256" windowHeight="12456" tabRatio="854" activeTab="7" xr2:uid="{00000000-000D-0000-FFFF-FFFF00000000}"/>
  </bookViews>
  <sheets>
    <sheet name="สงม.1" sheetId="23" r:id="rId1"/>
    <sheet name="สัญญา" sheetId="17" state="hidden" r:id="rId2"/>
    <sheet name="ท้าย สงม.1" sheetId="41" r:id="rId3"/>
    <sheet name="บุคลากร" sheetId="40" r:id="rId4"/>
    <sheet name="ปกครอง " sheetId="19" r:id="rId5"/>
    <sheet name="คลัง" sheetId="32" r:id="rId6"/>
    <sheet name="ทะเบียน" sheetId="30" r:id="rId7"/>
    <sheet name="รายได้" sheetId="33" r:id="rId8"/>
    <sheet name="รักษา" sheetId="31" r:id="rId9"/>
    <sheet name="เทศกิจ" sheetId="34" r:id="rId10"/>
    <sheet name="โยธา" sheetId="35" r:id="rId11"/>
    <sheet name="พัฒนา" sheetId="36" r:id="rId12"/>
    <sheet name="สิ่งแวดล้อม" sheetId="38" r:id="rId13"/>
    <sheet name="ศึกษา" sheetId="39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5">คลัง!$A$3:$F$37</definedName>
    <definedName name="_xlnm.Print_Area" localSheetId="6">ทะเบียน!$A$3:$F$37</definedName>
    <definedName name="_xlnm.Print_Area" localSheetId="9">เทศกิจ!$A$3:$F$45</definedName>
    <definedName name="_xlnm.Print_Area" localSheetId="3">บุคลากร!$A$3:$F$24</definedName>
    <definedName name="_xlnm.Print_Area" localSheetId="4">'ปกครอง '!$A$3:$F$61</definedName>
    <definedName name="_xlnm.Print_Area" localSheetId="11">พัฒนา!$A$3:$F$98</definedName>
    <definedName name="_xlnm.Print_Area" localSheetId="10">โยธา!$A$3:$F$80</definedName>
    <definedName name="_xlnm.Print_Area" localSheetId="8">รักษา!$A$3:$F$94</definedName>
    <definedName name="_xlnm.Print_Area" localSheetId="7">รายได้!$A$3:$F$38</definedName>
    <definedName name="_xlnm.Print_Area" localSheetId="13">ศึกษา!$A$3:$F$110</definedName>
    <definedName name="_xlnm.Print_Area" localSheetId="0">สงม.1!$A$1:$F$138</definedName>
    <definedName name="_xlnm.Print_Area" localSheetId="12">สิ่งแวดล้อม!$A$3:$F$65</definedName>
    <definedName name="_xlnm.Print_Titles" localSheetId="5">คลัง!$A:$B,คลัง!$3:$8</definedName>
    <definedName name="_xlnm.Print_Titles" localSheetId="6">ทะเบียน!$A:$B,ทะเบียน!$3:$8</definedName>
    <definedName name="_xlnm.Print_Titles" localSheetId="9">เทศกิจ!$A:$B,เทศกิจ!$3:$8</definedName>
    <definedName name="_xlnm.Print_Titles" localSheetId="3">บุคลากร!$A:$B,บุคลากร!$3:$8</definedName>
    <definedName name="_xlnm.Print_Titles" localSheetId="4">'ปกครอง '!$A:$B,'ปกครอง '!$3:$8</definedName>
    <definedName name="_xlnm.Print_Titles" localSheetId="11">พัฒนา!$A:$B,พัฒนา!$3:$8</definedName>
    <definedName name="_xlnm.Print_Titles" localSheetId="10">โยธา!$A:$B,โยธา!$3:$8</definedName>
    <definedName name="_xlnm.Print_Titles" localSheetId="8">รักษา!$A:$B,รักษา!$3:$8</definedName>
    <definedName name="_xlnm.Print_Titles" localSheetId="7">รายได้!$A:$B,รายได้!$3:$8</definedName>
    <definedName name="_xlnm.Print_Titles" localSheetId="13">ศึกษา!$A:$B,ศึกษา!$3:$8</definedName>
    <definedName name="_xlnm.Print_Titles" localSheetId="12">สิ่งแวดล้อม!$A:$B,สิ่งแวดล้อม!$3:$8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35" l="1"/>
  <c r="E53" i="35"/>
  <c r="D53" i="35"/>
  <c r="J41" i="23"/>
  <c r="C56" i="36"/>
  <c r="F56" i="36"/>
  <c r="E66" i="23" s="1"/>
  <c r="E56" i="36"/>
  <c r="D66" i="23" s="1"/>
  <c r="D56" i="36"/>
  <c r="C66" i="23" s="1"/>
  <c r="B75" i="23"/>
  <c r="D75" i="23"/>
  <c r="E75" i="23"/>
  <c r="C75" i="23"/>
  <c r="D72" i="23"/>
  <c r="E72" i="23"/>
  <c r="D70" i="23"/>
  <c r="E70" i="23"/>
  <c r="D73" i="23"/>
  <c r="E73" i="23"/>
  <c r="C73" i="23"/>
  <c r="B73" i="23" s="1"/>
  <c r="C72" i="23"/>
  <c r="B72" i="23" s="1"/>
  <c r="C70" i="23"/>
  <c r="B70" i="23" s="1"/>
  <c r="D68" i="23"/>
  <c r="E68" i="23"/>
  <c r="C68" i="23"/>
  <c r="B68" i="23" s="1"/>
  <c r="D69" i="23"/>
  <c r="B69" i="23" s="1"/>
  <c r="E69" i="23"/>
  <c r="C69" i="23"/>
  <c r="F83" i="39"/>
  <c r="E97" i="23" s="1"/>
  <c r="E83" i="39"/>
  <c r="D97" i="23" s="1"/>
  <c r="D83" i="39"/>
  <c r="C97" i="23" s="1"/>
  <c r="D75" i="39"/>
  <c r="F75" i="39"/>
  <c r="E96" i="23" s="1"/>
  <c r="E75" i="39"/>
  <c r="D96" i="23" s="1"/>
  <c r="C96" i="23"/>
  <c r="D30" i="39"/>
  <c r="C95" i="23" s="1"/>
  <c r="E12" i="39"/>
  <c r="D12" i="39"/>
  <c r="L30" i="39"/>
  <c r="M14" i="36" l="1"/>
  <c r="J14" i="36"/>
  <c r="F80" i="36" l="1"/>
  <c r="E80" i="36"/>
  <c r="D80" i="36"/>
  <c r="C80" i="36"/>
  <c r="C91" i="36" s="1"/>
  <c r="G85" i="36"/>
  <c r="G84" i="36"/>
  <c r="K14" i="36"/>
  <c r="L15" i="38"/>
  <c r="I15" i="38"/>
  <c r="J15" i="38" s="1"/>
  <c r="E52" i="23"/>
  <c r="D52" i="23"/>
  <c r="I13" i="31"/>
  <c r="F79" i="31"/>
  <c r="F63" i="31" s="1"/>
  <c r="E79" i="31"/>
  <c r="E63" i="31" s="1"/>
  <c r="C79" i="31"/>
  <c r="F65" i="31"/>
  <c r="E65" i="31"/>
  <c r="D65" i="31"/>
  <c r="C65" i="31"/>
  <c r="D63" i="31"/>
  <c r="F57" i="31"/>
  <c r="E57" i="31"/>
  <c r="D57" i="31"/>
  <c r="C57" i="31"/>
  <c r="F42" i="31"/>
  <c r="E42" i="31"/>
  <c r="D42" i="31"/>
  <c r="C42" i="31"/>
  <c r="C40" i="31" s="1"/>
  <c r="F30" i="31"/>
  <c r="F28" i="31" s="1"/>
  <c r="E30" i="31"/>
  <c r="E28" i="31" s="1"/>
  <c r="D30" i="31"/>
  <c r="D28" i="31" s="1"/>
  <c r="C30" i="31"/>
  <c r="C28" i="31" s="1"/>
  <c r="F24" i="31"/>
  <c r="E31" i="23" s="1"/>
  <c r="E24" i="31"/>
  <c r="D31" i="23" s="1"/>
  <c r="D24" i="31"/>
  <c r="C31" i="23" s="1"/>
  <c r="C24" i="31"/>
  <c r="C10" i="31" s="1"/>
  <c r="L13" i="31"/>
  <c r="J13" i="31"/>
  <c r="F12" i="31"/>
  <c r="F10" i="31" s="1"/>
  <c r="E12" i="31"/>
  <c r="E10" i="31" s="1"/>
  <c r="D12" i="31"/>
  <c r="C12" i="31"/>
  <c r="A3" i="31"/>
  <c r="D10" i="31" l="1"/>
  <c r="F40" i="31"/>
  <c r="N13" i="31"/>
  <c r="F91" i="36"/>
  <c r="E67" i="23"/>
  <c r="E99" i="23" s="1"/>
  <c r="D91" i="36"/>
  <c r="C67" i="23"/>
  <c r="C99" i="23" s="1"/>
  <c r="D40" i="31"/>
  <c r="C63" i="31"/>
  <c r="C87" i="31" s="1"/>
  <c r="C91" i="31" s="1"/>
  <c r="E91" i="36"/>
  <c r="D67" i="23"/>
  <c r="D99" i="23" s="1"/>
  <c r="E40" i="31"/>
  <c r="E87" i="31" s="1"/>
  <c r="E91" i="31" s="1"/>
  <c r="O14" i="36"/>
  <c r="N15" i="38"/>
  <c r="B31" i="23"/>
  <c r="F87" i="31"/>
  <c r="F91" i="31" s="1"/>
  <c r="D87" i="31" l="1"/>
  <c r="D91" i="31" s="1"/>
  <c r="I16" i="35"/>
  <c r="J16" i="35" s="1"/>
  <c r="L16" i="35"/>
  <c r="M13" i="34"/>
  <c r="J13" i="34"/>
  <c r="K13" i="34" s="1"/>
  <c r="N16" i="35" l="1"/>
  <c r="O13" i="34"/>
  <c r="D12" i="33"/>
  <c r="I13" i="33"/>
  <c r="J13" i="33" s="1"/>
  <c r="L13" i="33"/>
  <c r="K12" i="30"/>
  <c r="H12" i="30"/>
  <c r="I12" i="30" s="1"/>
  <c r="L12" i="32"/>
  <c r="I12" i="32"/>
  <c r="J12" i="32" s="1"/>
  <c r="F27" i="19"/>
  <c r="E15" i="23" s="1"/>
  <c r="E27" i="19"/>
  <c r="D15" i="23" s="1"/>
  <c r="D27" i="19"/>
  <c r="F21" i="19"/>
  <c r="E13" i="23" s="1"/>
  <c r="E21" i="19"/>
  <c r="D13" i="23" s="1"/>
  <c r="D21" i="19"/>
  <c r="C13" i="23" s="1"/>
  <c r="C21" i="19"/>
  <c r="I11" i="19"/>
  <c r="L11" i="19"/>
  <c r="J11" i="19"/>
  <c r="N11" i="19" l="1"/>
  <c r="N13" i="33"/>
  <c r="B13" i="23"/>
  <c r="M12" i="30"/>
  <c r="N12" i="32"/>
  <c r="F35" i="38"/>
  <c r="C35" i="38"/>
  <c r="C60" i="38" s="1"/>
  <c r="D35" i="38"/>
  <c r="E35" i="38"/>
  <c r="D32" i="38"/>
  <c r="C81" i="23" s="1"/>
  <c r="C47" i="35"/>
  <c r="E47" i="35"/>
  <c r="F47" i="35"/>
  <c r="C23" i="35"/>
  <c r="F23" i="35"/>
  <c r="E23" i="35"/>
  <c r="D23" i="35"/>
  <c r="C52" i="23" s="1"/>
  <c r="B52" i="23" s="1"/>
  <c r="F12" i="34"/>
  <c r="E12" i="34"/>
  <c r="D12" i="34"/>
  <c r="C12" i="34"/>
  <c r="C107" i="39"/>
  <c r="C105" i="39"/>
  <c r="C103" i="39"/>
  <c r="C101" i="39"/>
  <c r="C99" i="39"/>
  <c r="C97" i="39"/>
  <c r="C95" i="39"/>
  <c r="C93" i="39"/>
  <c r="C91" i="39"/>
  <c r="C89" i="39"/>
  <c r="C87" i="39"/>
  <c r="C85" i="39"/>
  <c r="C81" i="39"/>
  <c r="C79" i="39"/>
  <c r="C77" i="39"/>
  <c r="C75" i="39" s="1"/>
  <c r="C68" i="39"/>
  <c r="C61" i="39"/>
  <c r="C60" i="39"/>
  <c r="C59" i="39"/>
  <c r="C58" i="39"/>
  <c r="C57" i="39"/>
  <c r="C56" i="39"/>
  <c r="C55" i="39"/>
  <c r="C54" i="39"/>
  <c r="C53" i="39"/>
  <c r="C52" i="39"/>
  <c r="C51" i="39"/>
  <c r="C50" i="39"/>
  <c r="C48" i="39"/>
  <c r="C47" i="39"/>
  <c r="C46" i="39"/>
  <c r="C45" i="39"/>
  <c r="C44" i="39"/>
  <c r="C43" i="39"/>
  <c r="C42" i="39"/>
  <c r="C41" i="39"/>
  <c r="C39" i="39"/>
  <c r="C38" i="39"/>
  <c r="C37" i="39"/>
  <c r="C36" i="39"/>
  <c r="C35" i="39"/>
  <c r="F30" i="39"/>
  <c r="E30" i="39"/>
  <c r="D28" i="39"/>
  <c r="C26" i="39"/>
  <c r="C24" i="39" s="1"/>
  <c r="F24" i="39"/>
  <c r="E24" i="39"/>
  <c r="D24" i="39"/>
  <c r="C23" i="39"/>
  <c r="C22" i="39"/>
  <c r="C21" i="39"/>
  <c r="C19" i="39"/>
  <c r="C18" i="39"/>
  <c r="C16" i="39"/>
  <c r="F12" i="39"/>
  <c r="F10" i="39" s="1"/>
  <c r="E10" i="39"/>
  <c r="D10" i="39"/>
  <c r="A3" i="39"/>
  <c r="E83" i="23" l="1"/>
  <c r="E82" i="23"/>
  <c r="E100" i="23" s="1"/>
  <c r="E85" i="23"/>
  <c r="E28" i="39"/>
  <c r="E109" i="39" s="1"/>
  <c r="D95" i="23"/>
  <c r="C83" i="23"/>
  <c r="B83" i="23" s="1"/>
  <c r="C85" i="23"/>
  <c r="F28" i="39"/>
  <c r="F109" i="39" s="1"/>
  <c r="E95" i="23"/>
  <c r="C30" i="39"/>
  <c r="I30" i="39"/>
  <c r="J30" i="39" s="1"/>
  <c r="N30" i="39" s="1"/>
  <c r="C12" i="39"/>
  <c r="C10" i="39" s="1"/>
  <c r="C83" i="39"/>
  <c r="D83" i="23"/>
  <c r="D85" i="23"/>
  <c r="D109" i="39"/>
  <c r="F113" i="39"/>
  <c r="D113" i="39"/>
  <c r="E113" i="39"/>
  <c r="B85" i="23" l="1"/>
  <c r="C28" i="39"/>
  <c r="F69" i="35"/>
  <c r="E69" i="35"/>
  <c r="D69" i="35"/>
  <c r="C69" i="35"/>
  <c r="C75" i="35" s="1"/>
  <c r="F51" i="35"/>
  <c r="E51" i="35"/>
  <c r="D51" i="35"/>
  <c r="C53" i="35"/>
  <c r="C51" i="35" s="1"/>
  <c r="F38" i="35"/>
  <c r="F36" i="35" s="1"/>
  <c r="E38" i="35"/>
  <c r="D38" i="35"/>
  <c r="C38" i="35"/>
  <c r="C36" i="35" s="1"/>
  <c r="E36" i="35"/>
  <c r="D36" i="35"/>
  <c r="F29" i="35"/>
  <c r="F27" i="35" s="1"/>
  <c r="E29" i="35"/>
  <c r="E27" i="35" s="1"/>
  <c r="D29" i="35"/>
  <c r="D27" i="35" s="1"/>
  <c r="C29" i="35"/>
  <c r="C27" i="35" s="1"/>
  <c r="F12" i="35"/>
  <c r="F10" i="35" s="1"/>
  <c r="E12" i="35"/>
  <c r="E10" i="35" s="1"/>
  <c r="D12" i="35"/>
  <c r="D10" i="35" s="1"/>
  <c r="C12" i="35"/>
  <c r="C10" i="35" s="1"/>
  <c r="A3" i="35"/>
  <c r="C109" i="39" l="1"/>
  <c r="C113" i="39"/>
  <c r="D73" i="35"/>
  <c r="D77" i="35" s="1"/>
  <c r="E73" i="35"/>
  <c r="E77" i="35" s="1"/>
  <c r="C73" i="35"/>
  <c r="C77" i="35" s="1"/>
  <c r="F73" i="35"/>
  <c r="F77" i="35" s="1"/>
  <c r="G94" i="36"/>
  <c r="G92" i="36"/>
  <c r="G90" i="36"/>
  <c r="G88" i="36"/>
  <c r="G87" i="36"/>
  <c r="G83" i="36"/>
  <c r="G82" i="36"/>
  <c r="G81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F29" i="36"/>
  <c r="E29" i="36"/>
  <c r="D29" i="36"/>
  <c r="C29" i="36"/>
  <c r="G26" i="36"/>
  <c r="G25" i="36"/>
  <c r="G24" i="36"/>
  <c r="G23" i="36"/>
  <c r="G22" i="36"/>
  <c r="G21" i="36"/>
  <c r="G20" i="36"/>
  <c r="G19" i="36"/>
  <c r="G18" i="36"/>
  <c r="G17" i="36"/>
  <c r="G16" i="36"/>
  <c r="F12" i="36"/>
  <c r="F10" i="36" s="1"/>
  <c r="E12" i="36"/>
  <c r="E10" i="36" s="1"/>
  <c r="D12" i="36"/>
  <c r="D10" i="36" s="1"/>
  <c r="C12" i="36"/>
  <c r="C10" i="36" s="1"/>
  <c r="A3" i="36"/>
  <c r="D27" i="36" l="1"/>
  <c r="D89" i="36" s="1"/>
  <c r="E27" i="36"/>
  <c r="E89" i="36" s="1"/>
  <c r="E93" i="36" s="1"/>
  <c r="F27" i="36"/>
  <c r="C27" i="36"/>
  <c r="C89" i="36" s="1"/>
  <c r="C93" i="36" s="1"/>
  <c r="G80" i="36"/>
  <c r="F89" i="36"/>
  <c r="G56" i="36"/>
  <c r="G91" i="36"/>
  <c r="G89" i="36" l="1"/>
  <c r="D93" i="36"/>
  <c r="F93" i="36"/>
  <c r="G93" i="36" l="1"/>
  <c r="F12" i="33" l="1"/>
  <c r="E12" i="33"/>
  <c r="C27" i="23"/>
  <c r="C12" i="33"/>
  <c r="C10" i="33"/>
  <c r="C30" i="33" s="1"/>
  <c r="C35" i="33" s="1"/>
  <c r="A3" i="33"/>
  <c r="E10" i="33" l="1"/>
  <c r="E30" i="33" s="1"/>
  <c r="E35" i="33" s="1"/>
  <c r="D27" i="23"/>
  <c r="F10" i="33"/>
  <c r="F30" i="33" s="1"/>
  <c r="F35" i="33" s="1"/>
  <c r="E27" i="23"/>
  <c r="D10" i="33"/>
  <c r="D30" i="33" s="1"/>
  <c r="D35" i="33" s="1"/>
  <c r="F50" i="19"/>
  <c r="F56" i="19" s="1"/>
  <c r="E50" i="19"/>
  <c r="E56" i="19" s="1"/>
  <c r="D50" i="19"/>
  <c r="D56" i="19" s="1"/>
  <c r="C50" i="19"/>
  <c r="C56" i="19" s="1"/>
  <c r="F46" i="19"/>
  <c r="E46" i="19"/>
  <c r="D46" i="19"/>
  <c r="C46" i="19"/>
  <c r="E25" i="19"/>
  <c r="D25" i="19"/>
  <c r="C27" i="19"/>
  <c r="F12" i="19"/>
  <c r="E12" i="19"/>
  <c r="E10" i="19" s="1"/>
  <c r="D12" i="19"/>
  <c r="D10" i="19" s="1"/>
  <c r="C12" i="19"/>
  <c r="C10" i="19" s="1"/>
  <c r="F10" i="19"/>
  <c r="A3" i="19"/>
  <c r="C25" i="19" l="1"/>
  <c r="C54" i="19" s="1"/>
  <c r="C58" i="19" s="1"/>
  <c r="F25" i="19"/>
  <c r="F54" i="19" s="1"/>
  <c r="F58" i="19" s="1"/>
  <c r="D54" i="19"/>
  <c r="D58" i="19" s="1"/>
  <c r="E54" i="19"/>
  <c r="E58" i="19" s="1"/>
  <c r="A3" i="38" l="1"/>
  <c r="A3" i="34"/>
  <c r="A3" i="30"/>
  <c r="A3" i="32"/>
  <c r="F54" i="38" l="1"/>
  <c r="E54" i="38"/>
  <c r="D54" i="38"/>
  <c r="F12" i="40" l="1"/>
  <c r="E12" i="40"/>
  <c r="D12" i="40"/>
  <c r="C12" i="40"/>
  <c r="B9" i="23" s="1"/>
  <c r="B8" i="23" s="1"/>
  <c r="B7" i="23" s="1"/>
  <c r="D82" i="23"/>
  <c r="D100" i="23" s="1"/>
  <c r="C82" i="23"/>
  <c r="F32" i="38"/>
  <c r="E81" i="23" s="1"/>
  <c r="E32" i="38"/>
  <c r="D81" i="23" s="1"/>
  <c r="B81" i="23" s="1"/>
  <c r="C32" i="38"/>
  <c r="C100" i="23" l="1"/>
  <c r="B82" i="23"/>
  <c r="B100" i="23" s="1"/>
  <c r="D10" i="40"/>
  <c r="D21" i="40" s="1"/>
  <c r="C9" i="23"/>
  <c r="C8" i="23" s="1"/>
  <c r="C7" i="23" s="1"/>
  <c r="E10" i="40"/>
  <c r="E21" i="40" s="1"/>
  <c r="D9" i="23"/>
  <c r="D8" i="23" s="1"/>
  <c r="D7" i="23" s="1"/>
  <c r="F10" i="40"/>
  <c r="F21" i="40" s="1"/>
  <c r="E9" i="23"/>
  <c r="E8" i="23" s="1"/>
  <c r="E7" i="23" s="1"/>
  <c r="F60" i="38"/>
  <c r="D60" i="38"/>
  <c r="E60" i="38"/>
  <c r="C10" i="40"/>
  <c r="E36" i="23"/>
  <c r="D36" i="23"/>
  <c r="C36" i="23"/>
  <c r="C16" i="23"/>
  <c r="D16" i="23"/>
  <c r="E16" i="23"/>
  <c r="E93" i="23"/>
  <c r="C93" i="23"/>
  <c r="E38" i="23"/>
  <c r="D38" i="23"/>
  <c r="E35" i="23"/>
  <c r="D35" i="23"/>
  <c r="E33" i="23"/>
  <c r="D33" i="23"/>
  <c r="E30" i="23"/>
  <c r="E29" i="23" s="1"/>
  <c r="D30" i="23"/>
  <c r="D29" i="23" s="1"/>
  <c r="D93" i="23"/>
  <c r="F12" i="32"/>
  <c r="E24" i="23" s="1"/>
  <c r="E12" i="32"/>
  <c r="D24" i="23" s="1"/>
  <c r="D12" i="32"/>
  <c r="E12" i="38"/>
  <c r="D12" i="38"/>
  <c r="F12" i="38"/>
  <c r="F10" i="38" s="1"/>
  <c r="F41" i="38"/>
  <c r="E41" i="38"/>
  <c r="D41" i="38"/>
  <c r="F27" i="38"/>
  <c r="E27" i="38"/>
  <c r="E25" i="38" s="1"/>
  <c r="D27" i="38"/>
  <c r="C12" i="38"/>
  <c r="F26" i="34"/>
  <c r="E48" i="23" s="1"/>
  <c r="E26" i="34"/>
  <c r="D48" i="23" s="1"/>
  <c r="D26" i="34"/>
  <c r="E44" i="23"/>
  <c r="E10" i="34"/>
  <c r="D10" i="34"/>
  <c r="C26" i="34"/>
  <c r="F12" i="30"/>
  <c r="E19" i="23" s="1"/>
  <c r="E12" i="30"/>
  <c r="D19" i="23" s="1"/>
  <c r="D12" i="30"/>
  <c r="E12" i="23"/>
  <c r="E11" i="23" s="1"/>
  <c r="D12" i="23"/>
  <c r="D11" i="23" s="1"/>
  <c r="C41" i="38"/>
  <c r="C54" i="38"/>
  <c r="C27" i="38"/>
  <c r="C25" i="38" s="1"/>
  <c r="C10" i="34"/>
  <c r="C12" i="32"/>
  <c r="C12" i="30"/>
  <c r="B16" i="23" l="1"/>
  <c r="E34" i="23"/>
  <c r="B66" i="23"/>
  <c r="D34" i="23"/>
  <c r="B36" i="23"/>
  <c r="C21" i="40"/>
  <c r="C39" i="38"/>
  <c r="D25" i="38"/>
  <c r="C24" i="23"/>
  <c r="C24" i="34"/>
  <c r="F25" i="38"/>
  <c r="E80" i="23"/>
  <c r="E79" i="23" s="1"/>
  <c r="C33" i="23"/>
  <c r="C35" i="23"/>
  <c r="C34" i="23" s="1"/>
  <c r="C30" i="23"/>
  <c r="C29" i="23" s="1"/>
  <c r="C48" i="23"/>
  <c r="C19" i="23"/>
  <c r="C38" i="23"/>
  <c r="C15" i="23"/>
  <c r="B15" i="23" s="1"/>
  <c r="C12" i="23"/>
  <c r="C11" i="23" s="1"/>
  <c r="C92" i="23"/>
  <c r="C91" i="23" s="1"/>
  <c r="D92" i="23"/>
  <c r="D91" i="23" s="1"/>
  <c r="E92" i="23"/>
  <c r="E91" i="23" s="1"/>
  <c r="B93" i="23"/>
  <c r="D89" i="23"/>
  <c r="D88" i="23" s="1"/>
  <c r="E39" i="38"/>
  <c r="C89" i="23"/>
  <c r="C88" i="23" s="1"/>
  <c r="D39" i="38"/>
  <c r="E89" i="23"/>
  <c r="E88" i="23" s="1"/>
  <c r="F39" i="38"/>
  <c r="D80" i="23"/>
  <c r="D79" i="23" s="1"/>
  <c r="C10" i="38"/>
  <c r="C78" i="23"/>
  <c r="D10" i="38"/>
  <c r="D78" i="23"/>
  <c r="E10" i="38"/>
  <c r="E78" i="23"/>
  <c r="C80" i="23"/>
  <c r="C79" i="23" s="1"/>
  <c r="E65" i="23"/>
  <c r="D65" i="23"/>
  <c r="C65" i="23"/>
  <c r="D61" i="23"/>
  <c r="C61" i="23"/>
  <c r="E61" i="23"/>
  <c r="C58" i="23"/>
  <c r="E58" i="23"/>
  <c r="C56" i="23"/>
  <c r="E56" i="23"/>
  <c r="D56" i="23"/>
  <c r="C54" i="23"/>
  <c r="E54" i="23"/>
  <c r="C51" i="23"/>
  <c r="C50" i="23" s="1"/>
  <c r="E51" i="23"/>
  <c r="E50" i="23" s="1"/>
  <c r="D51" i="23"/>
  <c r="D50" i="23" s="1"/>
  <c r="D54" i="23"/>
  <c r="D58" i="23"/>
  <c r="E24" i="34"/>
  <c r="E38" i="34" s="1"/>
  <c r="E42" i="34" s="1"/>
  <c r="D24" i="34"/>
  <c r="F24" i="34"/>
  <c r="C44" i="23"/>
  <c r="C43" i="23" s="1"/>
  <c r="F10" i="34"/>
  <c r="E10" i="32"/>
  <c r="D10" i="32"/>
  <c r="F10" i="32"/>
  <c r="F30" i="32" s="1"/>
  <c r="F34" i="32" s="1"/>
  <c r="C10" i="32"/>
  <c r="C10" i="30"/>
  <c r="D10" i="30"/>
  <c r="D30" i="30" s="1"/>
  <c r="D34" i="30" s="1"/>
  <c r="F10" i="30"/>
  <c r="F30" i="30" s="1"/>
  <c r="F34" i="30" s="1"/>
  <c r="E10" i="30"/>
  <c r="E43" i="23"/>
  <c r="D44" i="23"/>
  <c r="D43" i="23" s="1"/>
  <c r="B78" i="23" l="1"/>
  <c r="B77" i="23" s="1"/>
  <c r="B80" i="23"/>
  <c r="B79" i="23" s="1"/>
  <c r="D30" i="32"/>
  <c r="D34" i="32" s="1"/>
  <c r="D58" i="38"/>
  <c r="D62" i="38" s="1"/>
  <c r="F58" i="38"/>
  <c r="F62" i="38" s="1"/>
  <c r="E58" i="38"/>
  <c r="B44" i="23"/>
  <c r="B43" i="23" s="1"/>
  <c r="D38" i="34"/>
  <c r="D42" i="34" s="1"/>
  <c r="F38" i="34"/>
  <c r="F42" i="34" s="1"/>
  <c r="C38" i="34"/>
  <c r="C42" i="34" s="1"/>
  <c r="C30" i="30"/>
  <c r="C34" i="30" s="1"/>
  <c r="E30" i="30"/>
  <c r="E30" i="32"/>
  <c r="E34" i="32" s="1"/>
  <c r="C58" i="38"/>
  <c r="C62" i="38" s="1"/>
  <c r="C30" i="32"/>
  <c r="C34" i="32" s="1"/>
  <c r="B97" i="23"/>
  <c r="B96" i="23"/>
  <c r="B95" i="23"/>
  <c r="E94" i="23"/>
  <c r="D94" i="23"/>
  <c r="C94" i="23"/>
  <c r="B92" i="23"/>
  <c r="B91" i="23" s="1"/>
  <c r="B89" i="23"/>
  <c r="B88" i="23" s="1"/>
  <c r="E77" i="23"/>
  <c r="E76" i="23" s="1"/>
  <c r="D77" i="23"/>
  <c r="D76" i="23" s="1"/>
  <c r="C77" i="23"/>
  <c r="C76" i="23" s="1"/>
  <c r="B65" i="23"/>
  <c r="E64" i="23"/>
  <c r="D64" i="23"/>
  <c r="C64" i="23"/>
  <c r="B61" i="23"/>
  <c r="E60" i="23"/>
  <c r="D60" i="23"/>
  <c r="C60" i="23"/>
  <c r="B58" i="23"/>
  <c r="E57" i="23"/>
  <c r="D57" i="23"/>
  <c r="C57" i="23"/>
  <c r="B56" i="23"/>
  <c r="E55" i="23"/>
  <c r="D55" i="23"/>
  <c r="C55" i="23"/>
  <c r="B54" i="23"/>
  <c r="E53" i="23"/>
  <c r="D53" i="23"/>
  <c r="C53" i="23"/>
  <c r="B51" i="23"/>
  <c r="B50" i="23" s="1"/>
  <c r="B48" i="23"/>
  <c r="E47" i="23"/>
  <c r="D47" i="23"/>
  <c r="D42" i="23" s="1"/>
  <c r="C47" i="23"/>
  <c r="B38" i="23"/>
  <c r="E37" i="23"/>
  <c r="D37" i="23"/>
  <c r="C37" i="23"/>
  <c r="B35" i="23"/>
  <c r="B34" i="23" s="1"/>
  <c r="B33" i="23"/>
  <c r="E32" i="23"/>
  <c r="D32" i="23"/>
  <c r="C32" i="23"/>
  <c r="B30" i="23"/>
  <c r="B29" i="23" s="1"/>
  <c r="B27" i="23"/>
  <c r="E26" i="23"/>
  <c r="E25" i="23" s="1"/>
  <c r="D26" i="23"/>
  <c r="D25" i="23" s="1"/>
  <c r="C26" i="23"/>
  <c r="C25" i="23" s="1"/>
  <c r="B24" i="23"/>
  <c r="E23" i="23"/>
  <c r="E22" i="23" s="1"/>
  <c r="D23" i="23"/>
  <c r="D22" i="23" s="1"/>
  <c r="C23" i="23"/>
  <c r="C22" i="23" s="1"/>
  <c r="B19" i="23"/>
  <c r="B18" i="23" s="1"/>
  <c r="B17" i="23" s="1"/>
  <c r="E18" i="23"/>
  <c r="E17" i="23" s="1"/>
  <c r="D18" i="23"/>
  <c r="D17" i="23" s="1"/>
  <c r="C18" i="23"/>
  <c r="C17" i="23" s="1"/>
  <c r="E14" i="23"/>
  <c r="D14" i="23"/>
  <c r="C14" i="23"/>
  <c r="B12" i="23"/>
  <c r="B11" i="23" s="1"/>
  <c r="B76" i="23" l="1"/>
  <c r="B55" i="23"/>
  <c r="C10" i="23"/>
  <c r="E62" i="38"/>
  <c r="B94" i="23"/>
  <c r="B37" i="23"/>
  <c r="E34" i="30"/>
  <c r="E90" i="23"/>
  <c r="C90" i="23"/>
  <c r="D59" i="23"/>
  <c r="B64" i="23"/>
  <c r="B57" i="23"/>
  <c r="B49" i="23" s="1"/>
  <c r="C49" i="23"/>
  <c r="C98" i="23" s="1"/>
  <c r="B14" i="23"/>
  <c r="D10" i="23"/>
  <c r="E10" i="23"/>
  <c r="D28" i="23"/>
  <c r="E59" i="23"/>
  <c r="C59" i="23"/>
  <c r="B23" i="23"/>
  <c r="B22" i="23" s="1"/>
  <c r="B26" i="23"/>
  <c r="B25" i="23" s="1"/>
  <c r="C28" i="23"/>
  <c r="E28" i="23"/>
  <c r="E49" i="23"/>
  <c r="B60" i="23"/>
  <c r="D90" i="23"/>
  <c r="D49" i="23"/>
  <c r="B32" i="23"/>
  <c r="C42" i="23"/>
  <c r="E42" i="23"/>
  <c r="B47" i="23"/>
  <c r="B42" i="23" s="1"/>
  <c r="B53" i="23"/>
  <c r="D98" i="23" l="1"/>
  <c r="E98" i="23"/>
  <c r="B28" i="23"/>
  <c r="B10" i="23"/>
  <c r="B59" i="23"/>
  <c r="B90" i="23"/>
  <c r="B98" i="23" l="1"/>
  <c r="N29" i="17"/>
  <c r="N35" i="17" s="1"/>
  <c r="M29" i="17"/>
  <c r="M35" i="17" s="1"/>
  <c r="L29" i="17"/>
  <c r="K29" i="17"/>
  <c r="J29" i="17"/>
  <c r="J35" i="17" s="1"/>
  <c r="I29" i="17"/>
  <c r="I35" i="17" s="1"/>
  <c r="H29" i="17"/>
  <c r="G29" i="17"/>
  <c r="G35" i="17" s="1"/>
  <c r="F29" i="17"/>
  <c r="F35" i="17" s="1"/>
  <c r="E29" i="17"/>
  <c r="E35" i="17" s="1"/>
  <c r="D29" i="17"/>
  <c r="C29" i="17"/>
  <c r="C35" i="17" s="1"/>
  <c r="D35" i="17"/>
  <c r="H35" i="17"/>
  <c r="K35" i="17"/>
  <c r="L35" i="17"/>
  <c r="B35" i="17"/>
  <c r="B36" i="17" l="1"/>
  <c r="E101" i="23" l="1"/>
  <c r="B67" i="23"/>
  <c r="B99" i="23" s="1"/>
  <c r="B101" i="23" s="1"/>
  <c r="C101" i="23" l="1"/>
  <c r="D101" i="23"/>
  <c r="E136" i="23" l="1"/>
  <c r="C136" i="23" l="1"/>
  <c r="D136" i="23"/>
</calcChain>
</file>

<file path=xl/sharedStrings.xml><?xml version="1.0" encoding="utf-8"?>
<sst xmlns="http://schemas.openxmlformats.org/spreadsheetml/2006/main" count="1275" uniqueCount="294">
  <si>
    <t>ผู้รายงาน......................................................</t>
  </si>
  <si>
    <t>ผล</t>
  </si>
  <si>
    <t>แผน</t>
  </si>
  <si>
    <t xml:space="preserve">  </t>
  </si>
  <si>
    <t>- ค่าวัสดุประชาสัมพันธ์</t>
  </si>
  <si>
    <t>- ค่าซื้อหนังสือวารสารฯ</t>
  </si>
  <si>
    <t>- ค่าวัสดุไฟฟ้า ประปา งานบ้าน งานครัว และงานสวน</t>
  </si>
  <si>
    <t>- ค่าเครื่องแต่งกาย</t>
  </si>
  <si>
    <t>- ค่าวัสดุยานพาหนะ</t>
  </si>
  <si>
    <t>- ค่าวัสดุอุปกรณ์คอมพิวเตอร์</t>
  </si>
  <si>
    <t>- ค่าวัสดุสำนักงานประเภทเครื่องเขียน แบบพิมพ์</t>
  </si>
  <si>
    <t>- ค่าจ้างเหมาบริการเป็นรายบุคคล</t>
  </si>
  <si>
    <t>- ค่าจ้างเหมาดูแลทรัพย์สินและรักษาความปลอดภัย</t>
  </si>
  <si>
    <t>- ค่าจ้างเหมาทำความสะอาดอาคาร</t>
  </si>
  <si>
    <t>- ค่าซ่อมแซมครุภัณฑ์</t>
  </si>
  <si>
    <t>- ค่าทำความสะอาดเครื่องนอนเวรฯ</t>
  </si>
  <si>
    <t>- เงินสมทบกองทุนประกันสังคม</t>
  </si>
  <si>
    <t>- ค่าซ่อมแซมยานพาหนะ</t>
  </si>
  <si>
    <t>- ค่าบำรุงรักษาซ่อมแซมลิฟท์</t>
  </si>
  <si>
    <t>- ค่าบำรุงรักษาซ่อมแซมเครื่องปรับอากาศ</t>
  </si>
  <si>
    <t>- เงินตอบแทนพิเศษของลูกจ้างประจำ</t>
  </si>
  <si>
    <t>- ค่าอาหารทำการนอกเวลา</t>
  </si>
  <si>
    <t>แผน/</t>
  </si>
  <si>
    <t>งาน/หมวด/รายการ</t>
  </si>
  <si>
    <t>หน่วย : บาท</t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</si>
  <si>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ค่าตอบแทน</t>
    </r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</si>
  <si>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ค่าใช้สอย</t>
    </r>
  </si>
  <si>
    <t>- จ้างเหมาบริการเป็นรายบุคคล</t>
  </si>
  <si>
    <t>- ค่าจ้างเหมาดูแลทรัพย์สินและรักษาความปลอดภัยในสวนสาธารณะ</t>
  </si>
  <si>
    <t>- ค่าจ้างเหมาล้างทำความสะอาดท่อระบายน้ำ</t>
  </si>
  <si>
    <t>- ค่าบำรุงรักษาสระว่ายน้ำของโรงเรียน</t>
  </si>
  <si>
    <t>- ค่าจ้างเหมาบริษัทเอกชนทำความสะอาดในโรงเรียนสังกัดกรุงเทพมหานคร</t>
  </si>
  <si>
    <t>- ค่าจ้างเหมาดูแลทรัพย์สินและรักษาความปลอดภัยในโรงเรียนสังกัดกรุงเทพมหานคร</t>
  </si>
  <si>
    <t>รวมทั้งสิ้น</t>
  </si>
  <si>
    <t>สำนักงานเขตหลักสี่</t>
  </si>
  <si>
    <t>งานปกครอง</t>
  </si>
  <si>
    <t>งานบริหารการจัดเก็บรายได้</t>
  </si>
  <si>
    <t>ค่าตอบแทน ใช้สอยและวัสดุ</t>
  </si>
  <si>
    <t>งานการระบายน้ำและแก้ไขปัญหาน้ำท่วม</t>
  </si>
  <si>
    <t>งานปลูกและบำรุงรักษาต้นไม้</t>
  </si>
  <si>
    <t>งานพัฒนาชุมชน</t>
  </si>
  <si>
    <t>งานควบคุมอนามัย</t>
  </si>
  <si>
    <t>งานบริหารการศึกษา</t>
  </si>
  <si>
    <t>วงเงินงบประมาณ</t>
  </si>
  <si>
    <t xml:space="preserve"> - ค่าจ้างเหมาบริการเป็นรายบุคคลโครงการจ้างเจ้าหน้าที่ปฏิบัติงานตามนโยบายการดำเนินงานศูนย์ส่งเสริมการบริหารเงินออมครอบครัว</t>
  </si>
  <si>
    <t>- ค่าจ้างเหมาบริการเป็นรายบุคคลโครงการจ้างเจ้าหน้าที่เพื่อปฏิบัติงานในโครงการกรุงเทพฯ เมืองอาหารปลอดภัย</t>
  </si>
  <si>
    <t>- ค่าจ้างเหมาบริการเป็นรายบุคคลโครงการจ้างงานเพื่อพัฒนาคุณภาพงานสุขาภิบาลอาหารในกรุงเทพมหานคร</t>
  </si>
  <si>
    <t>- ค่าจ้างเหมาบริการเป็นรายบุคคลโครงการจ้างเจ้าหน้าที่เพื่อปฏิบัติงานในโครงการตรวจสอบหาสารเคมีกำจัดศัตรูพืชตกค้างในผักสด</t>
  </si>
  <si>
    <t>รายละเอียดการเบิกจ่ายงบประมาณรายการที่ต้องก่อหนี้ผูกพันทั้งจำนวน</t>
  </si>
  <si>
    <t>งบประมาณรายจ่ายประจำปี 2565</t>
  </si>
  <si>
    <t>งาน/โครงการตามแผนยุทธศาสตร์/งบรายจ่าย/รายการ</t>
  </si>
  <si>
    <t>ฝ่าย : ปกครอง</t>
  </si>
  <si>
    <t xml:space="preserve">     1) งบบุคลากร</t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</si>
  <si>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ค่าตอบแทน ใช้สอยและวัสดุ</t>
    </r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</si>
  <si>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ค่าวัสดุ</t>
    </r>
  </si>
  <si>
    <t xml:space="preserve">     3) งบรายจ่ายอื่น</t>
  </si>
  <si>
    <t>งบประมาณตามโครงสร้างงาน</t>
  </si>
  <si>
    <t xml:space="preserve">     งานที่ 1 : อำนวยการและบริหารสำนักงานเขต</t>
  </si>
  <si>
    <t xml:space="preserve">     งานที่ 2 : ปกครอง</t>
  </si>
  <si>
    <t>งบประมาณสำนักสนับสนุนให้สำนักงานเขต</t>
  </si>
  <si>
    <t>รวมงบประมาณตามโครงสร้างงาน</t>
  </si>
  <si>
    <t>รวมงบประมาณสำนักสนับสนุนให้สำนักงานเขต</t>
  </si>
  <si>
    <t>หน่วยงาน : สำนักงานเขตสะพานสูง</t>
  </si>
  <si>
    <t>งวดที่ 1 (ต.ค. - ม.ค.)</t>
  </si>
  <si>
    <t>งวดที่ 2 (ก.พ. - พ.ค.)</t>
  </si>
  <si>
    <t>งวดที่ 3 (มิ.ย. - ก.ย.)</t>
  </si>
  <si>
    <t>diff</t>
  </si>
  <si>
    <t xml:space="preserve">                 3) งบรายจ่ายอื่น</t>
  </si>
  <si>
    <t>แบบ สงม.2 (สำนักงานเขต)</t>
  </si>
  <si>
    <t>ฝ่าย : ทะเบียน</t>
  </si>
  <si>
    <t xml:space="preserve">     งานที่ 1 : บริหารทั่วไปและบริการทะเบียน</t>
  </si>
  <si>
    <t>ฝ่าย : การคลัง</t>
  </si>
  <si>
    <t xml:space="preserve">     งานที่ 1 : บริหารทั่วไปและบริหารการคลัง</t>
  </si>
  <si>
    <t xml:space="preserve">- ค่าซ่อมแซมยานพาหนะ </t>
  </si>
  <si>
    <t>ฝ่าย : รายได้</t>
  </si>
  <si>
    <t xml:space="preserve">     งานที่ 1 : บริหารทั่วไปและจัดเก็บรายได้</t>
  </si>
  <si>
    <t>- ค่าซ่อมแซมเครื่องจักรกลและเครื่องทุ่นแรง</t>
  </si>
  <si>
    <t>- ค่าวัสดุเครื่องจักรกลฯ</t>
  </si>
  <si>
    <t>- ค่าวัสดุในการรักษาความสะอาด</t>
  </si>
  <si>
    <t>- ค่าวัสดุป้องกันอุบัติภัย</t>
  </si>
  <si>
    <t>- ค่าวัสดุอุปกรณ์ในการขนถ่ายสิ่งปฏิกูล</t>
  </si>
  <si>
    <t>- ค่าเครื่องแบบชุดปฏิบัติงาน</t>
  </si>
  <si>
    <t>ฝ่าย : รักษาความสะอาดและสวนสาธารณะ</t>
  </si>
  <si>
    <t xml:space="preserve">     งานที่ 1 : บริหารทั่วไปฝ่ายรักษาความสะอาด</t>
  </si>
  <si>
    <t xml:space="preserve">     งานที่ 2 : กวาดทำความสะอาดที่และทางสาธารณะ</t>
  </si>
  <si>
    <t xml:space="preserve">     งานที่ 3 : เก็บขยะมูลฝอยและขนถ่ายสิ่งปฏิกูล</t>
  </si>
  <si>
    <t>- ค่าตอบแทนเจ้าหน้าที่เก็บขนมูลฝอย</t>
  </si>
  <si>
    <t>- ค่าตอบแทนเจ้าหน้าที่เก็บขนสิ่งปฏิกูล</t>
  </si>
  <si>
    <t xml:space="preserve">     งานที่ 4 : ดูแลสวนและพื้นที่สีเขียว</t>
  </si>
  <si>
    <t>- ค่าวัสดุอุปกรณ์ในการปลูกและบำรุงรักษาต้นไม้</t>
  </si>
  <si>
    <t>- ค่าใช้จ่ายในการบำรุงรักษา ปรับปรุง และเพิ่มพื้นที่สีเขียว</t>
  </si>
  <si>
    <t>ฝ่าย : เทศกิจ</t>
  </si>
  <si>
    <t xml:space="preserve">     งานที่ 1 : บริหารทั่วไปและสอบสวนดำเนินคดี</t>
  </si>
  <si>
    <t>- ค่าเบี้ยประชุม</t>
  </si>
  <si>
    <t xml:space="preserve">     งานที่ 2 : ตรวจและบังคับใช้กฎหมาย</t>
  </si>
  <si>
    <t>ฝ่าย : โยธา</t>
  </si>
  <si>
    <t xml:space="preserve">     งานที่ 1 : บริหารทั่วไปฝ่ายโยธา</t>
  </si>
  <si>
    <t>- ค่าซ่อมแซมถนน ตรอก ซอย สะพานและสิ่งสาธารณประโยชน์</t>
  </si>
  <si>
    <t>- ค่าซ่อมแซมไฟฟ้าสาธารณะ</t>
  </si>
  <si>
    <t>- ค่าวัสดุก่อสร้าง</t>
  </si>
  <si>
    <t>- ค่าวัสดุสำหรับหน่วยบริการเร่งด่วนกรุงเทพมหานคร (Best)</t>
  </si>
  <si>
    <t xml:space="preserve">     งานที่ 2 : อนุญาตก่อสร้าง ควบคุมอาคารและผังเมือง</t>
  </si>
  <si>
    <t xml:space="preserve">     งานที่ 3 : บำรุงรักษาซ่อมแซม</t>
  </si>
  <si>
    <t xml:space="preserve">     งานที่ 4 : ระบายน้ำและแก้ไขปัญหาน้ำท่วม</t>
  </si>
  <si>
    <t>- ค่าวัสดุอุปกรณ์ในการทำความสะอาดท่อระบายน้ำ</t>
  </si>
  <si>
    <t>- ค่าวัสดุอุปกรณ์บำรุงรักษาระบบระบายน้ำ</t>
  </si>
  <si>
    <t>ฝ่าย : พัฒนาชุมชนและสวัสดิการสังคม</t>
  </si>
  <si>
    <t xml:space="preserve">     งานที่ 1 : บริหารทั่วไปฝ่ายพัฒนาชุมชน</t>
  </si>
  <si>
    <t>- ค่ารับรอง</t>
  </si>
  <si>
    <t>- ค่าหนังสือวารสารบ้านหนังสือ</t>
  </si>
  <si>
    <t>- ค่าวัสดุอุปกรณ์การเรียนการสอน</t>
  </si>
  <si>
    <t>- ค่าอาหารกลางวันและอาหารเสริม (นม)</t>
  </si>
  <si>
    <t>- ค่าวัสดุอุปกรณ์ศูนย์ฝึกอาชีพกรุงเทพมหานครเขตสะพานสูง</t>
  </si>
  <si>
    <t xml:space="preserve">     งานที่ 2 : พัฒนาชุมชนและบริการสังคม</t>
  </si>
  <si>
    <t>- ค่าตอบแทนอาสาสมัครผู้ดูแลเด็ก</t>
  </si>
  <si>
    <t>- ค่าตอบแทนอาสาสมัครห้องสมุด/บ้านหนังสือ</t>
  </si>
  <si>
    <t>- ค่าตอบแทนบุคคลภายนอกศูนย์ฝึกอาชีพกรุงเทพมหานครเขตสะพานสูง</t>
  </si>
  <si>
    <t>- ค่าจ้างเหมาดูแลทรัพย์สินและรักษาความปลอดภัยศูนย์ฝึกอาชีพกรุงเทพมหานคร</t>
  </si>
  <si>
    <t>เขตสะพานสูง</t>
  </si>
  <si>
    <t>- ค่าจ้างเหมาบริการเป็นรายบุคคลประจำศูนย์ฝึกอาชีพกรุงเทพมหานครเขตสะพานสูง</t>
  </si>
  <si>
    <t>- ค่าจ้างเหมาบริการเป็นรายบุคคลเพื่อปฏิบัติงานตามโครงการจ้างเจ้าหน้าที่ปฏิบัติงาน</t>
  </si>
  <si>
    <t>ตามนโยบายการดำเนินงานศูนย์ส่งเสริมการบริหารเงินออมครอบครัวและแก้ไขปัญหาหนี้สิน</t>
  </si>
  <si>
    <t>- ค่าจ้างเหมาทำความสะอาดศูนย์ฝึกอาชีพกรุงเทพมหานครเขตสะพานสูง</t>
  </si>
  <si>
    <t>- ค่าใช้จ่ายในการสนับสนุนการดำเนินงานของคณะกรรมการชุมชน</t>
  </si>
  <si>
    <t>- ค่าใช้จ่ายในการจัดงานวันสำคัญอนุรักษ์สืบสานวัฒนธรรมประเพณี</t>
  </si>
  <si>
    <t>- ค่าใช้จ่ายในการส่งเสริมกิจกรรมสโมสรกีฬาและลานกีฬา</t>
  </si>
  <si>
    <t>- ค่าใช้จ่ายในการจัดกิจกรรมครอบครัวรักการอ่าน</t>
  </si>
  <si>
    <t>- ค่าใช้จ่ายในการส่งเสริมกิจการสภาเด็กและเยาวชนกรุงเทพมหานคร</t>
  </si>
  <si>
    <t>- ค่าใช้จ่ายในการดำเนินงานศูนย์บริการและถ่ายทอดเทคโนโลยีการเกษตร</t>
  </si>
  <si>
    <t>- ค่าใช้จ่ายในการส่งเสริมการทำเกษตรทฤษฎีใหม่</t>
  </si>
  <si>
    <t>- ค่าใช้จ่ายโครงการรู้ใช้ รู้เก็บ คนกรุงเทพฯ ชีวิตมั่นคง</t>
  </si>
  <si>
    <t>กรุงเทพมหานคร</t>
  </si>
  <si>
    <t>ฝ่าย : สิ่งแวดล้อมและสุขาภิบาล</t>
  </si>
  <si>
    <t xml:space="preserve">     งานที่ 1 : บริหารทั่วไปฝ่ายสิ่งแวดล้อมและสุขาภิบาล</t>
  </si>
  <si>
    <t xml:space="preserve">     งานที่ 2 : สุขาภิบาลอาหารและอนามัยสิ่งแวดล้อม</t>
  </si>
  <si>
    <t xml:space="preserve">     งานที่ 3 : ป้องกันและควบคุมโรค</t>
  </si>
  <si>
    <t>ฝ่าย : การศึกษา</t>
  </si>
  <si>
    <t xml:space="preserve">     งานที่ 1 : บริหารทั่วไปฝ่ายการศึกษา</t>
  </si>
  <si>
    <t>- ค่าวัสดุสำนักงานประเภทเครื่องเขียนแบบพิมพ์</t>
  </si>
  <si>
    <t>- ค่าใช้จ่ายในการพัฒนาคุณภาพการดำเนินงานศูนย์วิชาการเขต</t>
  </si>
  <si>
    <t xml:space="preserve">     งานที่ 2 : งบประมาณโรงเรียน</t>
  </si>
  <si>
    <t>- ค่าตอบแทนครูผู้สอนศาสนาอิสลามในโรงเรียนสังกัดกรุงเทพมหานคร</t>
  </si>
  <si>
    <t>- ค่านิตยภัต</t>
  </si>
  <si>
    <t>- ค่าซ่อมแซมเครื่องดนตรีและอุปกรณ์</t>
  </si>
  <si>
    <t>- ค่าซ่อมแซมโรงเรียน</t>
  </si>
  <si>
    <t>- ค่าซ่อมแซมครุภัณฑ์โรงเรียนขยายโอกาส</t>
  </si>
  <si>
    <t>- ค่าซ่อมแซมเครื่องคอมพิวเตอร์โรงเรียน</t>
  </si>
  <si>
    <t>- ค่าวัสดุการสอนวิทยาศาสตร์</t>
  </si>
  <si>
    <t>- ค่าสารกรองเครื่องกรองน้ำ</t>
  </si>
  <si>
    <t>- ค่าเครื่องหมายวิชาพิเศษลูกเสือ เนตรนารี ยุวกาชาด</t>
  </si>
  <si>
    <t>- ค่าวัสดุในการผลิตสื่อการเรียนการสอนตามโครงการศูนย์วิชาการเขต</t>
  </si>
  <si>
    <t>- ค่าเครื่องหมายสัญลักษณ์ของสถานศึกษาสังกัดกรุงเทพมหานคร</t>
  </si>
  <si>
    <t>- ทุนอาหารกลางวันนักเรียน</t>
  </si>
  <si>
    <t>- ค่าอาหารเช้าของนักเรียนในโรงเรียนสังกัดกรุงเทพมหานคร</t>
  </si>
  <si>
    <t>- ค่าใช้จ่ายตามโครงการเรียนฟรี เรียนดี อย่างมีคุณภาพ โรงเรียนสังกัดกรุงเทพมหานคร</t>
  </si>
  <si>
    <t>- ค่าใช้จ่ายในการประชุมครู</t>
  </si>
  <si>
    <t>- ค่าใช้จ่ายในการฝึกอบรมนายหมู่ลูกเสือสามัญ สามัญรุ่นใหญ่ และหัวหน้าหน่วยยุวกาชาด</t>
  </si>
  <si>
    <t>- ค่าใช้จ่ายโครงการเกษตรปลอดสารพิษ</t>
  </si>
  <si>
    <t>- ค่าใช้จ่ายในการจัดประชุมสัมมนาคณะกรรมการสถานศึกษาขั้นพื้นฐานโรงเรียน</t>
  </si>
  <si>
    <t>สังกัดกรุงเทพมหานคร</t>
  </si>
  <si>
    <t>- ค่าใช้จ่ายในการสัมมนาประธานกรรมการเครือข่ายผู้ปกครองเพื่อพัฒนาโรงเรียนสังกัด</t>
  </si>
  <si>
    <t>- ค่าใช้จ่ายในการส่งเสริมสนับสนุนให้นักเรียนสร้างสรรค์ผลงานเพื่อการเรียนรู้</t>
  </si>
  <si>
    <t>- ค่าใช้จ่ายในการเปิดโลกกว้างสร้างเส้นทางสู่อาชีพ</t>
  </si>
  <si>
    <t>- ค่าใช้จ่ายในการสนับสนุนการสอนในศูนย์ศึกษาพระพุทธศาสนาวันอาทิตย์</t>
  </si>
  <si>
    <t xml:space="preserve">     1) งบดำเนินงาน</t>
  </si>
  <si>
    <t xml:space="preserve">     2) งบรายจ่ายอื่น</t>
  </si>
  <si>
    <t>- ค่าวัสดุเครื่องจักรกลและเครื่องทุ่นแรง</t>
  </si>
  <si>
    <t>โครงการตามแผนยุทธศาสตร์</t>
  </si>
  <si>
    <t>รวมงบประมาณโครงการตามแผนยุทธศาสตร์</t>
  </si>
  <si>
    <t>งบประมาณโครงการตามแผนยุทธศาสตร์</t>
  </si>
  <si>
    <t>- ค่าบำรุงรักษาซ่อมแซมเครื่องปรับอากาศศูนย์ฝึกอาชีพ</t>
  </si>
  <si>
    <t>- ค่าซ่อมแซมวัสดุครุภัณฑ์ศูนย์ฝึกอาชีพกรุงเทพมหานครเขตสะพานสูง</t>
  </si>
  <si>
    <t>- ค่าพาหนะ เบี้ยเลี้ยง ที่พัก</t>
  </si>
  <si>
    <t>- ค่าวัสดุสำหรับห้องสมุด/บ้านหนังสือและศูนย์เยาวชน</t>
  </si>
  <si>
    <t>- ค่าใช้จ่ายในการจ้างงานคนพิการเพื่อปฏิบัติงาน</t>
  </si>
  <si>
    <t>โครงการตามแผนยุทธศาสตร์บูรณาการ</t>
  </si>
  <si>
    <t>รวมงบประมาณโครงการตามแผนยุทธศาสตร์บูรณาการ</t>
  </si>
  <si>
    <t>- ค่าวัสดุ อุปกรณ์ เครื่องใช้ส่วนตัว ของเด็กอนุบาล</t>
  </si>
  <si>
    <t xml:space="preserve">     2) งบเงินอุดหนุน</t>
  </si>
  <si>
    <t xml:space="preserve">     งาน : รายจ่ายบุคลากร</t>
  </si>
  <si>
    <t>- เงินตอบแทนพิเศษของข้าราชการ</t>
  </si>
  <si>
    <t>- เงินสมทบกองทุนเงินทดแทน</t>
  </si>
  <si>
    <t>งบประมาณโครงการตามแผนยุทธศาสตร์บูรณาการ</t>
  </si>
  <si>
    <t xml:space="preserve">                 1) งบดำเนินงาน</t>
  </si>
  <si>
    <t xml:space="preserve">                 2) งบรายจ่ายอื่น</t>
  </si>
  <si>
    <t xml:space="preserve">                 2) งบอุดหนุน</t>
  </si>
  <si>
    <t>งาน/โครงการตามแผนยุทธศาสตร์/งบรายจ่าย</t>
  </si>
  <si>
    <t>งานที่ 1 : รายจ่ายบุคลากร</t>
  </si>
  <si>
    <t>งานที่ 2 : อำนวยการและบริหารสำนักงานเขต</t>
  </si>
  <si>
    <t>งานที่ 3 : ปกครอง</t>
  </si>
  <si>
    <t>งานที่ 4 : บริหารทั่วไปและบริการทะเบียน</t>
  </si>
  <si>
    <t>งานที่ 5 : บริหารงานทั่วไปและบริหารการคลัง</t>
  </si>
  <si>
    <t>งานที่ 6 : บริหารงานทั่วไปและจัดเก็บรายได้</t>
  </si>
  <si>
    <t>งานที่ 7 : บริหารงานทั่วไปฝ่ายรักษาความสะอาด</t>
  </si>
  <si>
    <t>งานที่ 8 : กวาดทำความสะอาดที่และทางสาธารณะ</t>
  </si>
  <si>
    <t>งานที่ 9 : เก็บขยะมูลฝอยและขนถ่ายสิ่งปฏิกูล</t>
  </si>
  <si>
    <t>งานที่ 10 : ดูแลสวนและพื้นที่สีเขียว</t>
  </si>
  <si>
    <t>งานที่ 11 : บริหารทั่วไปและสอบสวนดำเนินคดี</t>
  </si>
  <si>
    <t>งานที่ 12 : ตรวจและบังคับใช้กฎหมาย</t>
  </si>
  <si>
    <t>งานที่ 13 : บริหารทั่วไปฝ่ายโยธา</t>
  </si>
  <si>
    <t>งานที่ 14 : อนุญาตก่อสร้าง ควบคุมอาคารและผังเมือง</t>
  </si>
  <si>
    <t>งานที่ 15 : บำรุงรักษาซ่อมแซม</t>
  </si>
  <si>
    <t>งานที่ 16 : ระบายน้ำและแก้ไขปัญหาน้ำท่วม</t>
  </si>
  <si>
    <t>งานที่ 17 : บริหารทั่วไปฝ่ายพัฒนาชุมชน</t>
  </si>
  <si>
    <t>งานที่ 18 : พัฒนาชุมชนและบริการสังคม</t>
  </si>
  <si>
    <t>งานที่ 19 : บริหารทั่วไปฝ่ายสิ่งแวดล้อมและสุขาภิบาล</t>
  </si>
  <si>
    <t>งานที่ 20 : สุขาภิบาลอาหารและอนามัยสิ่งแวดล้อม</t>
  </si>
  <si>
    <t>งานที่ 21 : ป้องกันและควบคุมโรค</t>
  </si>
  <si>
    <t>งานที่ 22 : บริหารทั่วไปฝ่ายการศึกษา</t>
  </si>
  <si>
    <t>งานที่ 23 : งบประมาณโรงเรียน</t>
  </si>
  <si>
    <t>ผู้รายงาน : …………………………………...…..</t>
  </si>
  <si>
    <t>หัวหน้าหน่วยงาน  :.............................................</t>
  </si>
  <si>
    <t xml:space="preserve">ตำแหน่ง : </t>
  </si>
  <si>
    <t>วัน/เดือน/ปี   :                                        โทร:</t>
  </si>
  <si>
    <t>วัน/เดือน/ปี      :                                   โทร:</t>
  </si>
  <si>
    <t>ผู้พิจารณา : .............................................</t>
  </si>
  <si>
    <t xml:space="preserve">ผู้ให้ความเห็นชอบ  : .............................................. </t>
  </si>
  <si>
    <t>วัน/เดือน/ปี      :                                       โทร:</t>
  </si>
  <si>
    <t>วัน/เดือน/ปี      :                                      โทร:</t>
  </si>
  <si>
    <t xml:space="preserve">                งบรายจ่ายอื่น</t>
  </si>
  <si>
    <t xml:space="preserve">        สตรี ครอบครัว ผู้ด้อยโอกาส ผู้สูงอายุและคนพิการ</t>
  </si>
  <si>
    <t xml:space="preserve">             (                                 )</t>
  </si>
  <si>
    <t xml:space="preserve">    (                                   )</t>
  </si>
  <si>
    <t xml:space="preserve">              (                                 )</t>
  </si>
  <si>
    <t xml:space="preserve">   (                                    )</t>
  </si>
  <si>
    <t>แผนการปฏิบัติงานและการใช้จ่ายงบประมาณรายจ่ายประจำปีงบประมาณ พ.ศ. 2567</t>
  </si>
  <si>
    <t>แผนการปฏิบัติงานและการใช้จ่ายงบประมาณประจำปีงบประมาณ พ.ศ.2567</t>
  </si>
  <si>
    <t>แผน/ผลการปฏิบัติงานและการใช้จ่ายงบประมาณรายจ่ายประจำปีงบประมาณ พ.ศ. 2567</t>
  </si>
  <si>
    <t>งวดที่ 1 (ต.ค.66 - ม.ค. 67)</t>
  </si>
  <si>
    <t>งวดที่ 2 (ก.พ.67 - พ.ค. 67)</t>
  </si>
  <si>
    <t>งวดที่ 3 (มิ.ย. 67 - ก.ย. 67)</t>
  </si>
  <si>
    <t>- ค่าตอบแทนบุคลากรด้านการแพทย์และสาธารณสุข</t>
  </si>
  <si>
    <t>- ค่าวัสดุอุปกรณ์ สำหรับใช้ในศูนย์ อปพร.</t>
  </si>
  <si>
    <t>- ค่าตอบแทนอาสาสมัครป้องกันภัยฝ่ายพลเรือน</t>
  </si>
  <si>
    <t xml:space="preserve">    ค่าใช้สอย</t>
  </si>
  <si>
    <t xml:space="preserve"> - ค่าตอบแทนอาสาสมัครปฏิบัติงานด้านเด็ก สตรี ผู้สูงอายุ คนพิการ</t>
  </si>
  <si>
    <t xml:space="preserve"> - ค่าตอบแทนอาสาสมัครปฏิบัติงานด้านพัฒนาสังคม</t>
  </si>
  <si>
    <t xml:space="preserve"> - ค่าตอบแทนผู้นำกิจกรรมที่มีความเชี่ยวชาญเฉพาะด้านกีฬาและนันทนาการ</t>
  </si>
  <si>
    <t xml:space="preserve"> - ค่าวัสดุเพื่อพัฒนาศูนย์พัฒนาเด็กก่อนวัยเรียน</t>
  </si>
  <si>
    <t xml:space="preserve"> - คชจ.ในการอบรมสัมมนาศึกษาดูงานเพื่อพัฒนาศักยภาพผู้นำชุมชนฯ</t>
  </si>
  <si>
    <t xml:space="preserve"> - คชจในการส่งเสริมศิลปวัฒนธรรม</t>
  </si>
  <si>
    <t xml:space="preserve"> - คชจในการสัมมนาและศึกษาดูงานอาสาสมัครผู้ดูแลเด็กและผู้เกี่ยวข้อง</t>
  </si>
  <si>
    <t xml:space="preserve"> - คชจ.ในการสัมมนาและศึกษาดูงานสโมสรกีฬาและผู้เกี่ยวข้อง</t>
  </si>
  <si>
    <r>
      <rPr>
        <b/>
        <sz val="16"/>
        <color indexed="8"/>
        <rFont val="TH SarabunPSK"/>
        <family val="2"/>
      </rPr>
      <t xml:space="preserve">    </t>
    </r>
    <r>
      <rPr>
        <b/>
        <u/>
        <sz val="16"/>
        <color indexed="8"/>
        <rFont val="TH SarabunPSK"/>
        <family val="2"/>
      </rPr>
      <t>ค่าตอบแทน ใช้สอยและวัสดุ</t>
    </r>
  </si>
  <si>
    <r>
      <rPr>
        <b/>
        <sz val="16"/>
        <color indexed="8"/>
        <rFont val="TH SarabunPSK"/>
        <family val="2"/>
      </rPr>
      <t xml:space="preserve">    </t>
    </r>
    <r>
      <rPr>
        <b/>
        <u/>
        <sz val="16"/>
        <color indexed="8"/>
        <rFont val="TH SarabunPSK"/>
        <family val="2"/>
      </rPr>
      <t>ค่าตอบแทน</t>
    </r>
  </si>
  <si>
    <r>
      <rPr>
        <b/>
        <sz val="16"/>
        <color indexed="8"/>
        <rFont val="TH SarabunPSK"/>
        <family val="2"/>
      </rPr>
      <t xml:space="preserve">    </t>
    </r>
    <r>
      <rPr>
        <b/>
        <u/>
        <sz val="16"/>
        <color indexed="8"/>
        <rFont val="TH SarabunPSK"/>
        <family val="2"/>
      </rPr>
      <t>ค่าใช้สอย</t>
    </r>
  </si>
  <si>
    <r>
      <rPr>
        <b/>
        <sz val="16"/>
        <color indexed="8"/>
        <rFont val="TH SarabunPSK"/>
        <family val="2"/>
      </rPr>
      <t xml:space="preserve">    </t>
    </r>
    <r>
      <rPr>
        <b/>
        <u/>
        <sz val="16"/>
        <color indexed="8"/>
        <rFont val="TH SarabunPSK"/>
        <family val="2"/>
      </rPr>
      <t>ค่าวัสดุ</t>
    </r>
  </si>
  <si>
    <t>- ค่าตอบแทนบุคคลภายนอกช่วยปฏิบัติราชการด้านการสอนภาษาจีน</t>
  </si>
  <si>
    <t>- ค่าตอบแทนบุคคลภายนอกช่วยปฏิบัติราชการด้านการสอนภาษาอาหรับ</t>
  </si>
  <si>
    <t>- ค่าตอบแทนบุคคลภายนอกช่วยปฏิบัติราชการด้านการสอนภาษาอังกฤษเพื่อทักษะชีวิต</t>
  </si>
  <si>
    <t>- ค่าจ้างเหมาดูแลทรัพย์สินและรักษาความปลอดภัยโรงเรียนในสังกัดกรุงเทพมหานคร</t>
  </si>
  <si>
    <t>- ค่าจ้างเหมาป้องกันการกำจัดปลวกภายในโรงเรียนสังกัดกรุงเทพมหานคร</t>
  </si>
  <si>
    <t>- ค่าจ้างเหมาเอกชนทำความสะอาดโรงเรียนในสังกัดกรุงเทพมหานคร</t>
  </si>
  <si>
    <t>- ค่าเครื่องแบบนักเรียน</t>
  </si>
  <si>
    <t>- ค่าหนังสือเรียน</t>
  </si>
  <si>
    <t>- ค่าวัสดุอุปกรณ์การสอน (โรงเรียนขยายโอกาสฯ)</t>
  </si>
  <si>
    <t>- ค่าอุปกรณ์การเรียน</t>
  </si>
  <si>
    <t>- ชุดสื่อการเรียนรู้ โค้ดดิ้ง (Coding) (สื่อเทคโนโลยี) 6 ชุด</t>
  </si>
  <si>
    <t xml:space="preserve">   (โรงเรียนสุเหร่าทับช้างคลองบน 1 ชุด)</t>
  </si>
  <si>
    <t xml:space="preserve">   (โรงเรียนวัดลาดบัวขาว 1 ชุด)</t>
  </si>
  <si>
    <t xml:space="preserve">   (โรงเรียนสมโภชกรุงอนุสรณ์ (200 ปี) 1 ชุด)</t>
  </si>
  <si>
    <t xml:space="preserve">   (โรงเรียนสุเหร่าซีรอ (ราษฎร์สามัคคี) 1 ชุด)</t>
  </si>
  <si>
    <t xml:space="preserve">   (โรงเรียนสุเหร่าลาดบัวขาว 1 ชุด)</t>
  </si>
  <si>
    <t xml:space="preserve">   (โรงเรียนสามแยกคลองหลอแหล 1 ชุด)</t>
  </si>
  <si>
    <t>- ชุดสื่อประจำห้องเรียนพัฒนาเสริมทักษะ การเรียนรู้ด้านสมองสำหรับเด็กปฐมวัย (BBL) 6 ชุด</t>
  </si>
  <si>
    <t>- ทุนอาหารเสริม (นม)</t>
  </si>
  <si>
    <t>- ค่าใช้จ่ายในการจัดการเรียนการสอน</t>
  </si>
  <si>
    <t>- ค่าใช้จ่ายในการจัดกิจกรรมพัฒนาคุณภาพผู้เรียน</t>
  </si>
  <si>
    <t>.</t>
  </si>
  <si>
    <t>- ค่าใช้จ่ายในการพัฒนาคุณภาพเครือข่ายโรงเรียนสังกัดกรุงเทพมหานคร</t>
  </si>
  <si>
    <t>- ค่าใช้จ่ายโครงการสัมมนาศึกษาดูงานด้านสิ่งแวดล้อมฯ</t>
  </si>
  <si>
    <t>- ค่าตอบแทนเจ้าหน้าที่อาสาสมัครชักลากมูลฝอย</t>
  </si>
  <si>
    <t>- ค่าใช้จ่ายในการส่งเสริมการลดและแยกขยะต้นทาง</t>
  </si>
  <si>
    <t xml:space="preserve"> </t>
  </si>
  <si>
    <t>- ค่าใช้จ่ายในการสัมมนาและศึกษาดูงานด้านการบริหารจัดการน้ำ</t>
  </si>
  <si>
    <t>- สเปรย์ไล่ยุง ขนาด 50 มิลลิลิตร 3,200 ขวด</t>
  </si>
  <si>
    <t xml:space="preserve">- ผลิตภัณฑ์ยับยั้งการลอกคราบลูกน้ำยุงลายฯ </t>
  </si>
  <si>
    <t>- ค่าใช้จ่ายโครงการกรุงเทพฯ เมืองอาหารปลอดภัย</t>
  </si>
  <si>
    <t>งบประมาณ</t>
  </si>
  <si>
    <t>งวด 1</t>
  </si>
  <si>
    <t>- ค่าใช้จ่ายในการฝึกอบรมเพื่อส่งเสริมและพัฒนาคุณภาพชีวิตของข้าราชการ</t>
  </si>
  <si>
    <t xml:space="preserve">  และบุคลากรสำนักงานเขตสะพานสูง</t>
  </si>
  <si>
    <t xml:space="preserve">  ด้านการป้องกันและแก้ไขปัญหาสารเสพติด</t>
  </si>
  <si>
    <t>'- ค่าใช้จ่ายโครงการอาสาสมัครกรุงเทพมหานคร</t>
  </si>
  <si>
    <t>- ค่าตอบแทนกรรมการชุมชน</t>
  </si>
  <si>
    <t xml:space="preserve">  ผู้ด้อยโอกาส ผู้สูงอายุและคนพิการ</t>
  </si>
  <si>
    <t xml:space="preserve">- ค่าใช้จ่ายในการจัดสวัสดิการ การสงเคราะห์ช่วยเหลือเด็ก สตรี ครอบครัว </t>
  </si>
  <si>
    <t xml:space="preserve">   ค่าใช้จ่ายในการบูรณาการความร่วมมือในการพัฒนาประสิทธิภาพการแก้ไข</t>
  </si>
  <si>
    <t xml:space="preserve">   ปัญาโรคไข้เลือดออกในพื้นที่กรุงเทพมหานคร</t>
  </si>
  <si>
    <t>ประสิทธิภาพการแก้ไขปัญหาโรคไข้เลือดออกในพื้นที่กรุงเทพมหานคร</t>
  </si>
  <si>
    <t xml:space="preserve">  โครงการที่ 1 : โครงการครอบครัวรักการอ่าน</t>
  </si>
  <si>
    <t xml:space="preserve">   โครงการที่ 2 : โครงการจัดสวัสดิการ การสงเคราะห์ช่วยเหลือเด็ก</t>
  </si>
  <si>
    <t xml:space="preserve">  โครงการที่ 3 : โครงการจ้างงานคนพิการเพื่อปฏิบัติงาน</t>
  </si>
  <si>
    <t xml:space="preserve">   โครงการที่ 4 : โครงการบูรณาการความร่วมมือในการพัฒนา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</si>
</sst>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_-* #,##0.0000_-;\-* #,##0.000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TH SarabunPSK"/>
      <family val="2"/>
      <charset val="222"/>
    </font>
    <font>
      <u/>
      <sz val="16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0"/>
      <color indexed="8"/>
      <name val="TH SarabunPSK"/>
      <family val="2"/>
    </font>
    <font>
      <b/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231">
    <xf numFmtId="0" fontId="0" fillId="0" borderId="0" xfId="0"/>
    <xf numFmtId="0" fontId="3" fillId="0" borderId="0" xfId="0" applyFont="1" applyAlignment="1">
      <alignment horizontal="left" vertical="center" indent="4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/>
    <xf numFmtId="43" fontId="4" fillId="0" borderId="0" xfId="1" applyFont="1"/>
    <xf numFmtId="9" fontId="3" fillId="3" borderId="3" xfId="2" applyFont="1" applyFill="1" applyBorder="1" applyAlignment="1">
      <alignment vertical="center"/>
    </xf>
    <xf numFmtId="9" fontId="5" fillId="3" borderId="2" xfId="2" applyFont="1" applyFill="1" applyBorder="1" applyAlignment="1">
      <alignment horizontal="left" vertical="center" indent="5"/>
    </xf>
    <xf numFmtId="9" fontId="3" fillId="0" borderId="3" xfId="2" applyFont="1" applyBorder="1" applyAlignment="1">
      <alignment vertical="center"/>
    </xf>
    <xf numFmtId="9" fontId="3" fillId="0" borderId="2" xfId="2" applyFont="1" applyBorder="1" applyAlignment="1">
      <alignment vertical="center"/>
    </xf>
    <xf numFmtId="0" fontId="3" fillId="0" borderId="2" xfId="0" applyFont="1" applyBorder="1" applyAlignment="1">
      <alignment vertical="center"/>
    </xf>
    <xf numFmtId="9" fontId="4" fillId="0" borderId="3" xfId="2" quotePrefix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9" fontId="4" fillId="0" borderId="2" xfId="2" applyFont="1" applyFill="1" applyBorder="1" applyAlignment="1">
      <alignment vertical="center"/>
    </xf>
    <xf numFmtId="9" fontId="4" fillId="0" borderId="4" xfId="2" quotePrefix="1" applyFont="1" applyBorder="1" applyAlignment="1">
      <alignment vertical="center"/>
    </xf>
    <xf numFmtId="9" fontId="4" fillId="0" borderId="2" xfId="2" applyFont="1" applyBorder="1" applyAlignment="1">
      <alignment vertical="center"/>
    </xf>
    <xf numFmtId="9" fontId="5" fillId="0" borderId="3" xfId="2" applyFont="1" applyBorder="1" applyAlignment="1">
      <alignment vertical="top"/>
    </xf>
    <xf numFmtId="9" fontId="4" fillId="0" borderId="4" xfId="2" quotePrefix="1" applyFont="1" applyBorder="1" applyAlignment="1">
      <alignment vertical="top"/>
    </xf>
    <xf numFmtId="9" fontId="5" fillId="0" borderId="4" xfId="2" applyFont="1" applyFill="1" applyBorder="1" applyAlignment="1">
      <alignment vertical="top"/>
    </xf>
    <xf numFmtId="9" fontId="5" fillId="0" borderId="4" xfId="2" quotePrefix="1" applyFont="1" applyFill="1" applyBorder="1" applyAlignment="1">
      <alignment vertical="top"/>
    </xf>
    <xf numFmtId="9" fontId="4" fillId="0" borderId="2" xfId="2" quotePrefix="1" applyFont="1" applyBorder="1" applyAlignment="1">
      <alignment vertical="top"/>
    </xf>
    <xf numFmtId="0" fontId="3" fillId="4" borderId="1" xfId="0" applyFont="1" applyFill="1" applyBorder="1" applyAlignment="1">
      <alignment horizontal="left" vertical="center" indent="2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3" fontId="4" fillId="4" borderId="1" xfId="1" applyFont="1" applyFill="1" applyBorder="1" applyAlignment="1">
      <alignment horizontal="left" vertical="center" indent="2"/>
    </xf>
    <xf numFmtId="43" fontId="4" fillId="0" borderId="1" xfId="1" applyFont="1" applyFill="1" applyBorder="1" applyAlignment="1">
      <alignment horizontal="left" vertical="center" indent="2"/>
    </xf>
    <xf numFmtId="43" fontId="4" fillId="0" borderId="1" xfId="1" applyFont="1" applyFill="1" applyBorder="1" applyAlignment="1">
      <alignment horizontal="left" vertical="center"/>
    </xf>
    <xf numFmtId="43" fontId="4" fillId="2" borderId="1" xfId="1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9" fontId="5" fillId="0" borderId="4" xfId="2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9" fontId="3" fillId="2" borderId="3" xfId="2" quotePrefix="1" applyFont="1" applyFill="1" applyBorder="1" applyAlignment="1">
      <alignment vertical="center"/>
    </xf>
    <xf numFmtId="9" fontId="3" fillId="2" borderId="2" xfId="2" quotePrefix="1" applyFont="1" applyFill="1" applyBorder="1" applyAlignment="1">
      <alignment vertical="center"/>
    </xf>
    <xf numFmtId="43" fontId="4" fillId="5" borderId="1" xfId="1" applyFont="1" applyFill="1" applyBorder="1" applyAlignment="1">
      <alignment vertical="center"/>
    </xf>
    <xf numFmtId="43" fontId="4" fillId="5" borderId="1" xfId="1" applyFont="1" applyFill="1" applyBorder="1" applyAlignment="1">
      <alignment horizontal="left" vertical="center" indent="2"/>
    </xf>
    <xf numFmtId="43" fontId="4" fillId="5" borderId="1" xfId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9" fontId="8" fillId="0" borderId="3" xfId="2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87" fontId="8" fillId="3" borderId="1" xfId="1" applyNumberFormat="1" applyFont="1" applyFill="1" applyBorder="1" applyAlignment="1">
      <alignment horizontal="center" vertical="center"/>
    </xf>
    <xf numFmtId="187" fontId="3" fillId="3" borderId="1" xfId="1" applyNumberFormat="1" applyFont="1" applyFill="1" applyBorder="1" applyAlignment="1">
      <alignment horizontal="center" vertical="center"/>
    </xf>
    <xf numFmtId="187" fontId="8" fillId="0" borderId="1" xfId="1" applyNumberFormat="1" applyFont="1" applyBorder="1" applyAlignment="1">
      <alignment horizontal="center" vertical="center"/>
    </xf>
    <xf numFmtId="187" fontId="3" fillId="0" borderId="1" xfId="1" applyNumberFormat="1" applyFont="1" applyBorder="1" applyAlignment="1">
      <alignment horizontal="center" vertical="center"/>
    </xf>
    <xf numFmtId="187" fontId="8" fillId="0" borderId="1" xfId="1" applyNumberFormat="1" applyFont="1" applyBorder="1" applyAlignment="1">
      <alignment horizontal="center" vertical="top"/>
    </xf>
    <xf numFmtId="187" fontId="4" fillId="0" borderId="1" xfId="1" applyNumberFormat="1" applyFont="1" applyBorder="1" applyAlignment="1">
      <alignment horizontal="center" vertical="top"/>
    </xf>
    <xf numFmtId="187" fontId="3" fillId="0" borderId="2" xfId="1" applyNumberFormat="1" applyFont="1" applyBorder="1" applyAlignment="1">
      <alignment horizontal="center" vertical="center"/>
    </xf>
    <xf numFmtId="187" fontId="4" fillId="0" borderId="2" xfId="1" applyNumberFormat="1" applyFont="1" applyBorder="1" applyAlignment="1">
      <alignment horizontal="center" vertical="top"/>
    </xf>
    <xf numFmtId="187" fontId="8" fillId="0" borderId="1" xfId="1" applyNumberFormat="1" applyFont="1" applyFill="1" applyBorder="1" applyAlignment="1">
      <alignment horizontal="center" vertical="center"/>
    </xf>
    <xf numFmtId="187" fontId="3" fillId="0" borderId="1" xfId="1" applyNumberFormat="1" applyFont="1" applyFill="1" applyBorder="1" applyAlignment="1">
      <alignment horizontal="center" vertical="center"/>
    </xf>
    <xf numFmtId="187" fontId="4" fillId="0" borderId="1" xfId="1" applyNumberFormat="1" applyFont="1" applyBorder="1" applyAlignment="1">
      <alignment horizontal="center" vertical="center"/>
    </xf>
    <xf numFmtId="187" fontId="8" fillId="2" borderId="1" xfId="1" applyNumberFormat="1" applyFont="1" applyFill="1" applyBorder="1" applyAlignment="1">
      <alignment horizontal="center" vertical="center"/>
    </xf>
    <xf numFmtId="187" fontId="3" fillId="2" borderId="1" xfId="1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9" fontId="8" fillId="0" borderId="1" xfId="2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87" fontId="8" fillId="4" borderId="1" xfId="1" applyNumberFormat="1" applyFont="1" applyFill="1" applyBorder="1" applyAlignment="1">
      <alignment horizontal="center" vertical="center"/>
    </xf>
    <xf numFmtId="187" fontId="3" fillId="4" borderId="1" xfId="1" applyNumberFormat="1" applyFont="1" applyFill="1" applyBorder="1" applyAlignment="1">
      <alignment horizontal="center" vertical="center"/>
    </xf>
    <xf numFmtId="0" fontId="4" fillId="6" borderId="0" xfId="0" applyFont="1" applyFill="1"/>
    <xf numFmtId="187" fontId="8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9" fontId="4" fillId="0" borderId="4" xfId="2" applyFont="1" applyBorder="1" applyAlignment="1">
      <alignment vertical="top"/>
    </xf>
    <xf numFmtId="187" fontId="0" fillId="0" borderId="0" xfId="0" applyNumberFormat="1" applyAlignment="1">
      <alignment vertical="top"/>
    </xf>
    <xf numFmtId="1" fontId="0" fillId="0" borderId="0" xfId="0" applyNumberFormat="1"/>
    <xf numFmtId="187" fontId="0" fillId="0" borderId="0" xfId="0" applyNumberFormat="1"/>
    <xf numFmtId="187" fontId="2" fillId="0" borderId="0" xfId="0" applyNumberFormat="1" applyFont="1"/>
    <xf numFmtId="187" fontId="0" fillId="0" borderId="0" xfId="1" applyNumberFormat="1" applyFont="1"/>
    <xf numFmtId="187" fontId="2" fillId="0" borderId="0" xfId="1" applyNumberFormat="1" applyFont="1"/>
    <xf numFmtId="187" fontId="0" fillId="0" borderId="0" xfId="1" applyNumberFormat="1" applyFont="1" applyAlignment="1">
      <alignment vertical="top"/>
    </xf>
    <xf numFmtId="187" fontId="4" fillId="6" borderId="0" xfId="1" applyNumberFormat="1" applyFont="1" applyFill="1"/>
    <xf numFmtId="187" fontId="4" fillId="0" borderId="0" xfId="1" applyNumberFormat="1" applyFont="1"/>
    <xf numFmtId="187" fontId="0" fillId="0" borderId="0" xfId="1" applyNumberFormat="1" applyFont="1" applyAlignment="1"/>
    <xf numFmtId="9" fontId="3" fillId="2" borderId="3" xfId="2" applyFont="1" applyFill="1" applyBorder="1" applyAlignment="1">
      <alignment vertical="center"/>
    </xf>
    <xf numFmtId="187" fontId="8" fillId="2" borderId="1" xfId="1" applyNumberFormat="1" applyFont="1" applyFill="1" applyBorder="1" applyAlignment="1">
      <alignment horizontal="center" vertical="top"/>
    </xf>
    <xf numFmtId="187" fontId="4" fillId="2" borderId="1" xfId="1" applyNumberFormat="1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9" fontId="4" fillId="0" borderId="4" xfId="2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vertical="top"/>
    </xf>
    <xf numFmtId="0" fontId="9" fillId="0" borderId="7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49" fontId="10" fillId="0" borderId="8" xfId="0" applyNumberFormat="1" applyFont="1" applyBorder="1" applyAlignment="1">
      <alignment vertical="top"/>
    </xf>
    <xf numFmtId="0" fontId="10" fillId="0" borderId="8" xfId="0" applyFont="1" applyBorder="1"/>
    <xf numFmtId="0" fontId="10" fillId="0" borderId="9" xfId="0" applyFont="1" applyBorder="1"/>
    <xf numFmtId="49" fontId="10" fillId="0" borderId="0" xfId="0" applyNumberFormat="1" applyFont="1" applyAlignment="1">
      <alignment vertical="top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 indent="6"/>
    </xf>
    <xf numFmtId="0" fontId="10" fillId="0" borderId="0" xfId="0" applyFont="1" applyAlignment="1">
      <alignment horizontal="left" indent="6"/>
    </xf>
    <xf numFmtId="0" fontId="10" fillId="0" borderId="11" xfId="0" applyFont="1" applyBorder="1" applyAlignment="1">
      <alignment horizontal="left" indent="6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indent="7"/>
    </xf>
    <xf numFmtId="0" fontId="10" fillId="0" borderId="0" xfId="0" applyFont="1" applyAlignment="1">
      <alignment horizontal="left" indent="7"/>
    </xf>
    <xf numFmtId="0" fontId="10" fillId="0" borderId="11" xfId="0" applyFont="1" applyBorder="1" applyAlignment="1">
      <alignment horizontal="left" indent="7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6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9" fontId="4" fillId="6" borderId="4" xfId="2" quotePrefix="1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187" fontId="8" fillId="6" borderId="1" xfId="1" applyNumberFormat="1" applyFont="1" applyFill="1" applyBorder="1" applyAlignment="1">
      <alignment horizontal="center" vertical="top"/>
    </xf>
    <xf numFmtId="187" fontId="4" fillId="6" borderId="1" xfId="1" applyNumberFormat="1" applyFont="1" applyFill="1" applyBorder="1" applyAlignment="1">
      <alignment horizontal="center" vertical="top"/>
    </xf>
    <xf numFmtId="0" fontId="0" fillId="6" borderId="0" xfId="0" applyFill="1" applyAlignment="1">
      <alignment vertical="top"/>
    </xf>
    <xf numFmtId="9" fontId="5" fillId="6" borderId="4" xfId="2" applyFont="1" applyFill="1" applyBorder="1" applyAlignment="1">
      <alignment vertical="top"/>
    </xf>
    <xf numFmtId="9" fontId="3" fillId="6" borderId="4" xfId="2" applyFont="1" applyFill="1" applyBorder="1" applyAlignment="1">
      <alignment vertical="top"/>
    </xf>
    <xf numFmtId="0" fontId="4" fillId="6" borderId="2" xfId="0" applyFont="1" applyFill="1" applyBorder="1" applyAlignment="1">
      <alignment horizontal="center" vertical="top"/>
    </xf>
    <xf numFmtId="187" fontId="4" fillId="6" borderId="2" xfId="1" applyNumberFormat="1" applyFont="1" applyFill="1" applyBorder="1" applyAlignment="1">
      <alignment horizontal="center" vertical="top"/>
    </xf>
    <xf numFmtId="9" fontId="5" fillId="6" borderId="4" xfId="2" quotePrefix="1" applyFont="1" applyFill="1" applyBorder="1" applyAlignment="1">
      <alignment vertical="top"/>
    </xf>
    <xf numFmtId="0" fontId="2" fillId="6" borderId="0" xfId="0" applyFont="1" applyFill="1"/>
    <xf numFmtId="0" fontId="0" fillId="6" borderId="0" xfId="0" applyFill="1"/>
    <xf numFmtId="9" fontId="3" fillId="0" borderId="4" xfId="2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9" fontId="10" fillId="0" borderId="4" xfId="2" quotePrefix="1" applyFont="1" applyBorder="1" applyAlignment="1">
      <alignment vertical="top"/>
    </xf>
    <xf numFmtId="0" fontId="10" fillId="0" borderId="13" xfId="0" applyFont="1" applyBorder="1" applyAlignment="1">
      <alignment horizontal="center" vertical="top"/>
    </xf>
    <xf numFmtId="187" fontId="9" fillId="0" borderId="1" xfId="1" applyNumberFormat="1" applyFont="1" applyBorder="1" applyAlignment="1">
      <alignment horizontal="center" vertical="top"/>
    </xf>
    <xf numFmtId="187" fontId="10" fillId="0" borderId="1" xfId="1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quotePrefix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/>
    </xf>
    <xf numFmtId="9" fontId="4" fillId="0" borderId="4" xfId="2" quotePrefix="1" applyFont="1" applyFill="1" applyBorder="1" applyAlignment="1">
      <alignment vertical="top"/>
    </xf>
    <xf numFmtId="187" fontId="8" fillId="0" borderId="1" xfId="1" applyNumberFormat="1" applyFont="1" applyFill="1" applyBorder="1" applyAlignment="1">
      <alignment horizontal="center" vertical="top"/>
    </xf>
    <xf numFmtId="187" fontId="4" fillId="0" borderId="1" xfId="1" applyNumberFormat="1" applyFont="1" applyFill="1" applyBorder="1" applyAlignment="1">
      <alignment horizontal="center" vertical="top"/>
    </xf>
    <xf numFmtId="9" fontId="0" fillId="0" borderId="0" xfId="0" applyNumberFormat="1"/>
    <xf numFmtId="9" fontId="4" fillId="0" borderId="3" xfId="2" quotePrefix="1" applyFont="1" applyFill="1" applyBorder="1" applyAlignment="1">
      <alignment vertical="center" shrinkToFit="1"/>
    </xf>
    <xf numFmtId="0" fontId="10" fillId="0" borderId="1" xfId="0" applyFont="1" applyBorder="1" applyAlignment="1">
      <alignment horizontal="center" vertical="top"/>
    </xf>
    <xf numFmtId="9" fontId="10" fillId="0" borderId="2" xfId="2" quotePrefix="1" applyFont="1" applyBorder="1" applyAlignment="1">
      <alignment vertical="top"/>
    </xf>
    <xf numFmtId="187" fontId="4" fillId="0" borderId="1" xfId="1" applyNumberFormat="1" applyFont="1" applyFill="1" applyBorder="1" applyAlignment="1">
      <alignment horizontal="center" vertical="center"/>
    </xf>
    <xf numFmtId="9" fontId="4" fillId="0" borderId="4" xfId="2" quotePrefix="1" applyFont="1" applyFill="1" applyBorder="1" applyAlignment="1">
      <alignment vertical="center"/>
    </xf>
    <xf numFmtId="9" fontId="7" fillId="0" borderId="4" xfId="2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shrinkToFit="1"/>
    </xf>
    <xf numFmtId="43" fontId="10" fillId="0" borderId="0" xfId="1" applyFont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left" vertical="center" shrinkToFit="1"/>
    </xf>
    <xf numFmtId="43" fontId="9" fillId="2" borderId="1" xfId="1" applyFont="1" applyFill="1" applyBorder="1" applyAlignment="1">
      <alignment horizontal="center" vertical="center" shrinkToFit="1"/>
    </xf>
    <xf numFmtId="18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0" fontId="9" fillId="4" borderId="1" xfId="0" applyFont="1" applyFill="1" applyBorder="1" applyAlignment="1">
      <alignment horizontal="left" vertical="center" shrinkToFit="1"/>
    </xf>
    <xf numFmtId="43" fontId="9" fillId="4" borderId="1" xfId="1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vertical="center" shrinkToFit="1"/>
    </xf>
    <xf numFmtId="43" fontId="9" fillId="6" borderId="1" xfId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left" vertical="center" shrinkToFit="1"/>
    </xf>
    <xf numFmtId="43" fontId="9" fillId="3" borderId="1" xfId="1" applyFont="1" applyFill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/>
    </xf>
    <xf numFmtId="43" fontId="9" fillId="3" borderId="0" xfId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43" fontId="9" fillId="4" borderId="0" xfId="1" applyFont="1" applyFill="1" applyAlignment="1">
      <alignment horizontal="center" vertical="center"/>
    </xf>
    <xf numFmtId="43" fontId="10" fillId="0" borderId="1" xfId="1" applyFont="1" applyBorder="1" applyAlignment="1">
      <alignment horizontal="center" vertical="center" shrinkToFit="1"/>
    </xf>
    <xf numFmtId="0" fontId="10" fillId="4" borderId="0" xfId="0" applyFont="1" applyFill="1" applyAlignment="1">
      <alignment horizontal="center" vertical="center"/>
    </xf>
    <xf numFmtId="43" fontId="10" fillId="4" borderId="0" xfId="0" applyNumberFormat="1" applyFont="1" applyFill="1" applyAlignment="1">
      <alignment horizontal="center" vertical="center"/>
    </xf>
    <xf numFmtId="43" fontId="10" fillId="4" borderId="0" xfId="1" applyFont="1" applyFill="1" applyAlignment="1">
      <alignment horizontal="center" vertical="center"/>
    </xf>
    <xf numFmtId="43" fontId="10" fillId="0" borderId="0" xfId="0" applyNumberFormat="1" applyFont="1" applyAlignment="1">
      <alignment horizontal="center" vertical="center"/>
    </xf>
    <xf numFmtId="0" fontId="14" fillId="4" borderId="1" xfId="0" applyFont="1" applyFill="1" applyBorder="1" applyAlignment="1">
      <alignment horizontal="left" vertical="center" shrinkToFit="1"/>
    </xf>
    <xf numFmtId="0" fontId="9" fillId="3" borderId="1" xfId="0" applyFont="1" applyFill="1" applyBorder="1" applyAlignment="1">
      <alignment vertical="center" shrinkToFit="1"/>
    </xf>
    <xf numFmtId="0" fontId="9" fillId="4" borderId="3" xfId="0" applyFont="1" applyFill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43" fontId="9" fillId="0" borderId="1" xfId="1" applyFont="1" applyFill="1" applyBorder="1" applyAlignment="1">
      <alignment horizontal="center" vertical="center" shrinkToFit="1"/>
    </xf>
    <xf numFmtId="9" fontId="15" fillId="3" borderId="3" xfId="2" applyFont="1" applyFill="1" applyBorder="1" applyAlignment="1">
      <alignment vertical="center" shrinkToFit="1"/>
    </xf>
    <xf numFmtId="9" fontId="16" fillId="3" borderId="3" xfId="2" applyFont="1" applyFill="1" applyBorder="1" applyAlignment="1">
      <alignment vertical="center" shrinkToFit="1"/>
    </xf>
    <xf numFmtId="0" fontId="16" fillId="4" borderId="1" xfId="0" applyFont="1" applyFill="1" applyBorder="1" applyAlignment="1">
      <alignment horizontal="left" vertical="center" shrinkToFit="1"/>
    </xf>
    <xf numFmtId="9" fontId="9" fillId="3" borderId="3" xfId="2" applyFont="1" applyFill="1" applyBorder="1" applyAlignment="1">
      <alignment vertical="center" shrinkToFit="1"/>
    </xf>
    <xf numFmtId="43" fontId="10" fillId="3" borderId="1" xfId="1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vertical="center" shrinkToFit="1"/>
    </xf>
    <xf numFmtId="0" fontId="14" fillId="3" borderId="3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horizontal="center" vertical="center" shrinkToFit="1"/>
    </xf>
    <xf numFmtId="9" fontId="9" fillId="2" borderId="3" xfId="2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188" fontId="10" fillId="0" borderId="0" xfId="1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43" fontId="3" fillId="0" borderId="3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 indent="7"/>
    </xf>
    <xf numFmtId="0" fontId="10" fillId="0" borderId="0" xfId="0" applyFont="1" applyAlignment="1">
      <alignment horizontal="left" indent="7"/>
    </xf>
    <xf numFmtId="0" fontId="10" fillId="0" borderId="11" xfId="0" applyFont="1" applyBorder="1" applyAlignment="1">
      <alignment horizontal="left" indent="7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left" indent="6"/>
    </xf>
    <xf numFmtId="0" fontId="10" fillId="0" borderId="0" xfId="0" applyFont="1" applyAlignment="1">
      <alignment horizontal="left" indent="6"/>
    </xf>
    <xf numFmtId="0" fontId="10" fillId="0" borderId="11" xfId="0" applyFont="1" applyBorder="1" applyAlignment="1">
      <alignment horizontal="left" indent="6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</cellXfs>
  <cellStyles count="4">
    <cellStyle name="จุลภาค" xfId="1" builtinId="3"/>
    <cellStyle name="ปกติ" xfId="0" builtinId="0"/>
    <cellStyle name="ปกติ 6" xfId="3" xr:uid="{00000000-0005-0000-0000-000002000000}"/>
    <cellStyle name="เปอร์เซ็นต์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10572</xdr:rowOff>
    </xdr:from>
    <xdr:to>
      <xdr:col>4</xdr:col>
      <xdr:colOff>1234015</xdr:colOff>
      <xdr:row>2</xdr:row>
      <xdr:rowOff>102435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5EBC3691-0AB8-4A26-BD5E-1BFB3EA9EB88}"/>
            </a:ext>
          </a:extLst>
        </xdr:cNvPr>
        <xdr:cNvSpPr txBox="1"/>
      </xdr:nvSpPr>
      <xdr:spPr>
        <a:xfrm>
          <a:off x="7651750" y="10572"/>
          <a:ext cx="1119715" cy="51012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1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OneDrive\&#3648;&#3629;&#3585;&#3626;&#3634;&#3619;\1.2&#3626;&#3591;&#3617;.1-2%20&#3611;&#3637;%206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OneDrive\&#3648;&#3629;&#3585;&#3626;&#3634;&#3619;\1.2&#3626;&#3591;&#3617;.1-2%20&#3611;&#3637;%2067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OneDrive\&#3648;&#3629;&#3585;&#3626;&#3634;&#3619;\&#3626;&#3591;&#3617;.1-2%20&#3611;&#3637;%2067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OneDrive\&#3648;&#3629;&#3585;&#3626;&#3634;&#3619;\14.&#3626;&#3591;&#3617;.1-2%20&#3611;&#3637;%2067%20&#3626;&#3656;&#3591;19&#3585;&#3618;_&#3650;&#3618;&#3608;&#363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OneDrive\&#3648;&#3629;&#3585;&#3626;&#3634;&#3619;\&#3626;&#3591;&#3617;.1-2%20&#3611;&#3637;%2067%20(&#3613;&#3656;&#3634;&#3618;&#3614;&#3633;&#3602;&#3609;&#3634;&#3594;&#3640;&#3617;&#3594;&#3609;&#3631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OneDrive\&#3648;&#3629;&#3585;&#3626;&#3634;&#3619;\&#3626;&#3591;&#3617;.1-2%20&#3611;&#3637;%2067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งม.1"/>
      <sheetName val="สัญญา"/>
      <sheetName val="ท้าย สงม.1"/>
      <sheetName val="บุคลากร"/>
      <sheetName val="ปกครอง "/>
      <sheetName val="คลัง"/>
      <sheetName val="ทะเบียน"/>
      <sheetName val="รายได้"/>
      <sheetName val="รักษา"/>
      <sheetName val="เทศกิจ"/>
      <sheetName val="โยธา"/>
      <sheetName val="พัฒนา"/>
      <sheetName val="สิ่งแวดล้อม"/>
      <sheetName val="ศึกษา"/>
    </sheetNames>
    <sheetDataSet>
      <sheetData sheetId="0"/>
      <sheetData sheetId="1"/>
      <sheetData sheetId="2"/>
      <sheetData sheetId="3">
        <row r="3">
          <cell r="A3" t="str">
            <v>แผน/ผลการปฏิบัติงานและการใช้จ่ายงบประมาณรายจ่ายประจำปีงบประมาณ พ.ศ. 2567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งม.1"/>
      <sheetName val="สัญญา"/>
      <sheetName val="ท้าย สงม.1"/>
      <sheetName val="บุคลากร"/>
      <sheetName val="ปกครอง "/>
      <sheetName val="คลัง"/>
      <sheetName val="ทะเบียน"/>
      <sheetName val="รายได้"/>
      <sheetName val="รักษา"/>
      <sheetName val="เทศกิจ"/>
      <sheetName val="โยธา"/>
      <sheetName val="พัฒนา"/>
      <sheetName val="สิ่งแวดล้อม"/>
      <sheetName val="ศึกษา"/>
    </sheetNames>
    <sheetDataSet>
      <sheetData sheetId="0"/>
      <sheetData sheetId="1"/>
      <sheetData sheetId="2"/>
      <sheetData sheetId="3">
        <row r="3">
          <cell r="A3" t="str">
            <v>แผน/ผลการปฏิบัติงานและการใช้จ่ายงบประมาณรายจ่ายประจำปีงบประมาณ พ.ศ. 2567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งม.1"/>
      <sheetName val="สัญญา"/>
      <sheetName val="ท้าย สงม.1"/>
      <sheetName val="บุคลากร"/>
      <sheetName val="ปกครอง "/>
      <sheetName val="คลัง"/>
      <sheetName val="ทะเบียน"/>
      <sheetName val="รายได้"/>
      <sheetName val="รักษา"/>
      <sheetName val="เทศกิจ"/>
      <sheetName val="โยธา"/>
      <sheetName val="พัฒนา"/>
      <sheetName val="สิ่งแวดล้อม"/>
      <sheetName val="ศึกษา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แผน/ผลการปฏิบัติงานและการใช้จ่ายงบประมาณรายจ่ายประจำปีงบประมาณ พ.ศ. 2567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งม.1"/>
      <sheetName val="สัญญา"/>
      <sheetName val="ท้าย สงม.1"/>
      <sheetName val="บุคลากร"/>
      <sheetName val="ปกครอง "/>
      <sheetName val="คลัง"/>
      <sheetName val="ทะเบียน"/>
      <sheetName val="รายได้"/>
      <sheetName val="รักษา"/>
      <sheetName val="เทศกิจ"/>
      <sheetName val="โยธา"/>
      <sheetName val="พัฒนา"/>
      <sheetName val="สิ่งแวดล้อม"/>
      <sheetName val="ศึกษา"/>
    </sheetNames>
    <sheetDataSet>
      <sheetData sheetId="0"/>
      <sheetData sheetId="1"/>
      <sheetData sheetId="2"/>
      <sheetData sheetId="3">
        <row r="3">
          <cell r="A3" t="str">
            <v>แผน/ผลการปฏิบัติงานและการใช้จ่ายงบประมาณรายจ่ายประจำปีงบประมาณ พ.ศ. 2567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งม.1"/>
      <sheetName val="สัญญา"/>
      <sheetName val="ท้าย สงม.1"/>
      <sheetName val="บุคลากร"/>
      <sheetName val="ปกครอง "/>
      <sheetName val="คลัง"/>
      <sheetName val="ทะเบียน"/>
      <sheetName val="รายได้"/>
      <sheetName val="รักษา"/>
      <sheetName val="เทศกิจ"/>
      <sheetName val="โยธา"/>
      <sheetName val="พัฒนา"/>
      <sheetName val="สิ่งแวดล้อม"/>
      <sheetName val="ศึกษา"/>
    </sheetNames>
    <sheetDataSet>
      <sheetData sheetId="0"/>
      <sheetData sheetId="1"/>
      <sheetData sheetId="2"/>
      <sheetData sheetId="3">
        <row r="3">
          <cell r="A3" t="str">
            <v>แผน/ผลการปฏิบัติงานและการใช้จ่ายงบประมาณรายจ่ายประจำปีงบประมาณ พ.ศ. 2567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งม.1"/>
      <sheetName val="สัญญา"/>
      <sheetName val="ท้าย สงม.1"/>
      <sheetName val="บุคลากร"/>
      <sheetName val="ปกครอง "/>
      <sheetName val="คลัง"/>
      <sheetName val="ทะเบียน"/>
      <sheetName val="รายได้"/>
      <sheetName val="รักษา"/>
      <sheetName val="เทศกิจ"/>
      <sheetName val="โยธา"/>
      <sheetName val="พัฒนา"/>
      <sheetName val="สิ่งแวดล้อม"/>
      <sheetName val="ศึกษา"/>
    </sheetNames>
    <sheetDataSet>
      <sheetData sheetId="0"/>
      <sheetData sheetId="1"/>
      <sheetData sheetId="2"/>
      <sheetData sheetId="3">
        <row r="3">
          <cell r="A3" t="str">
            <v>แผน/ผลการปฏิบัติงานและการใช้จ่ายงบประมาณรายจ่ายประจำปีงบประมาณ พ.ศ. 2567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6"/>
  <sheetViews>
    <sheetView view="pageBreakPreview" topLeftCell="B1" zoomScaleSheetLayoutView="100" workbookViewId="0">
      <selection activeCell="J1" sqref="J1:N1048576"/>
    </sheetView>
  </sheetViews>
  <sheetFormatPr defaultColWidth="9" defaultRowHeight="21" outlineLevelRow="1" x14ac:dyDescent="0.25"/>
  <cols>
    <col min="1" max="1" width="46.09765625" style="160" customWidth="1"/>
    <col min="2" max="5" width="17.59765625" style="160" customWidth="1"/>
    <col min="6" max="6" width="16.3984375" style="160" customWidth="1"/>
    <col min="7" max="8" width="9" style="160"/>
    <col min="9" max="9" width="16.8984375" style="160" bestFit="1" customWidth="1"/>
    <col min="10" max="10" width="17.69921875" style="160" hidden="1" customWidth="1"/>
    <col min="11" max="11" width="0" style="160" hidden="1" customWidth="1"/>
    <col min="12" max="12" width="16.3984375" style="160" hidden="1" customWidth="1"/>
    <col min="13" max="14" width="0" style="160" hidden="1" customWidth="1"/>
    <col min="15" max="16384" width="9" style="160"/>
  </cols>
  <sheetData>
    <row r="1" spans="1:12" x14ac:dyDescent="0.25">
      <c r="A1" s="202" t="s">
        <v>225</v>
      </c>
      <c r="B1" s="202"/>
      <c r="C1" s="202"/>
      <c r="D1" s="202"/>
      <c r="E1" s="202"/>
    </row>
    <row r="2" spans="1:12" x14ac:dyDescent="0.25">
      <c r="A2" s="202" t="s">
        <v>62</v>
      </c>
      <c r="B2" s="202"/>
      <c r="C2" s="202"/>
      <c r="D2" s="202"/>
      <c r="E2" s="202"/>
    </row>
    <row r="3" spans="1:12" ht="19.5" customHeight="1" x14ac:dyDescent="0.25">
      <c r="A3" s="161"/>
      <c r="B3" s="161"/>
      <c r="C3" s="161"/>
      <c r="D3" s="161"/>
      <c r="E3" s="161"/>
    </row>
    <row r="4" spans="1:12" ht="19.5" customHeight="1" x14ac:dyDescent="0.25">
      <c r="A4" s="161"/>
      <c r="B4" s="161"/>
      <c r="C4" s="161"/>
      <c r="D4" s="161"/>
      <c r="E4" s="162" t="s">
        <v>24</v>
      </c>
      <c r="J4" s="163">
        <v>3818700</v>
      </c>
    </row>
    <row r="5" spans="1:12" x14ac:dyDescent="0.25">
      <c r="A5" s="201" t="s">
        <v>186</v>
      </c>
      <c r="B5" s="164" t="s">
        <v>33</v>
      </c>
      <c r="C5" s="164" t="s">
        <v>63</v>
      </c>
      <c r="D5" s="164" t="s">
        <v>64</v>
      </c>
      <c r="E5" s="164" t="s">
        <v>65</v>
      </c>
      <c r="J5" s="163">
        <v>3662900</v>
      </c>
    </row>
    <row r="6" spans="1:12" x14ac:dyDescent="0.25">
      <c r="A6" s="201"/>
      <c r="B6" s="164" t="s">
        <v>2</v>
      </c>
      <c r="C6" s="164" t="s">
        <v>2</v>
      </c>
      <c r="D6" s="164" t="s">
        <v>2</v>
      </c>
      <c r="E6" s="164" t="s">
        <v>2</v>
      </c>
      <c r="F6" s="160" t="s">
        <v>66</v>
      </c>
      <c r="J6" s="163">
        <v>837500</v>
      </c>
    </row>
    <row r="7" spans="1:12" s="168" customFormat="1" x14ac:dyDescent="0.25">
      <c r="A7" s="165" t="s">
        <v>56</v>
      </c>
      <c r="B7" s="166">
        <f t="shared" ref="B7:E8" si="0">B8</f>
        <v>3818700</v>
      </c>
      <c r="C7" s="166">
        <f t="shared" si="0"/>
        <v>3818700</v>
      </c>
      <c r="D7" s="166">
        <f t="shared" si="0"/>
        <v>0</v>
      </c>
      <c r="E7" s="166">
        <f t="shared" si="0"/>
        <v>0</v>
      </c>
      <c r="F7" s="167"/>
      <c r="J7" s="169">
        <v>1017800</v>
      </c>
    </row>
    <row r="8" spans="1:12" s="168" customFormat="1" x14ac:dyDescent="0.25">
      <c r="A8" s="170" t="s">
        <v>187</v>
      </c>
      <c r="B8" s="171">
        <f t="shared" si="0"/>
        <v>3818700</v>
      </c>
      <c r="C8" s="171">
        <f t="shared" si="0"/>
        <v>3818700</v>
      </c>
      <c r="D8" s="171">
        <f t="shared" si="0"/>
        <v>0</v>
      </c>
      <c r="E8" s="171">
        <f t="shared" si="0"/>
        <v>0</v>
      </c>
      <c r="F8" s="167"/>
      <c r="J8" s="169">
        <v>90900</v>
      </c>
    </row>
    <row r="9" spans="1:12" s="168" customFormat="1" x14ac:dyDescent="0.25">
      <c r="A9" s="172" t="s">
        <v>183</v>
      </c>
      <c r="B9" s="173">
        <f>บุคลากร!C12</f>
        <v>3818700</v>
      </c>
      <c r="C9" s="173">
        <f>บุคลากร!D12</f>
        <v>3818700</v>
      </c>
      <c r="D9" s="173">
        <f>บุคลากร!E12</f>
        <v>0</v>
      </c>
      <c r="E9" s="173">
        <f>บุคลากร!F12</f>
        <v>0</v>
      </c>
      <c r="F9" s="167"/>
      <c r="J9" s="169">
        <v>738700</v>
      </c>
    </row>
    <row r="10" spans="1:12" s="176" customFormat="1" x14ac:dyDescent="0.25">
      <c r="A10" s="174" t="s">
        <v>56</v>
      </c>
      <c r="B10" s="175">
        <f>B11+B14</f>
        <v>5609100</v>
      </c>
      <c r="C10" s="175">
        <f>C11+C14</f>
        <v>4604500</v>
      </c>
      <c r="D10" s="175">
        <f>D11+D14</f>
        <v>543320</v>
      </c>
      <c r="E10" s="175">
        <f>E11+E14</f>
        <v>461280</v>
      </c>
      <c r="F10" s="167"/>
      <c r="J10" s="177">
        <v>593300</v>
      </c>
    </row>
    <row r="11" spans="1:12" s="178" customFormat="1" x14ac:dyDescent="0.25">
      <c r="A11" s="170" t="s">
        <v>188</v>
      </c>
      <c r="B11" s="171">
        <f>SUM(B12:B13)</f>
        <v>4500400</v>
      </c>
      <c r="C11" s="171">
        <f>SUM(C12:C13)</f>
        <v>4139800</v>
      </c>
      <c r="D11" s="171">
        <f>SUM(D12:D13)</f>
        <v>178000</v>
      </c>
      <c r="E11" s="171">
        <f>SUM(E12:E13)</f>
        <v>182600</v>
      </c>
      <c r="F11" s="167"/>
      <c r="J11" s="179">
        <v>803600</v>
      </c>
    </row>
    <row r="12" spans="1:12" outlineLevel="1" x14ac:dyDescent="0.25">
      <c r="A12" s="172" t="s">
        <v>183</v>
      </c>
      <c r="B12" s="180">
        <f>C12+D12+E12</f>
        <v>3662900</v>
      </c>
      <c r="C12" s="180">
        <f>'ปกครอง '!D12</f>
        <v>3302300</v>
      </c>
      <c r="D12" s="180">
        <f>'ปกครอง '!E12</f>
        <v>178000</v>
      </c>
      <c r="E12" s="180">
        <f>'ปกครอง '!F12</f>
        <v>182600</v>
      </c>
      <c r="F12" s="167"/>
      <c r="J12" s="163">
        <v>8345900</v>
      </c>
    </row>
    <row r="13" spans="1:12" outlineLevel="1" x14ac:dyDescent="0.25">
      <c r="A13" s="172" t="s">
        <v>184</v>
      </c>
      <c r="B13" s="180">
        <f>C13+D13+E13</f>
        <v>837500</v>
      </c>
      <c r="C13" s="180">
        <f>'ปกครอง '!D21</f>
        <v>837500</v>
      </c>
      <c r="D13" s="180">
        <f>'ปกครอง '!E21</f>
        <v>0</v>
      </c>
      <c r="E13" s="180">
        <f>'ปกครอง '!F21</f>
        <v>0</v>
      </c>
      <c r="F13" s="167"/>
      <c r="J13" s="163">
        <v>1003000</v>
      </c>
    </row>
    <row r="14" spans="1:12" s="181" customFormat="1" outlineLevel="1" x14ac:dyDescent="0.25">
      <c r="A14" s="170" t="s">
        <v>189</v>
      </c>
      <c r="B14" s="171">
        <f>SUM(B15:B16)</f>
        <v>1108700</v>
      </c>
      <c r="C14" s="171">
        <f>SUM(C15:C16)</f>
        <v>464700</v>
      </c>
      <c r="D14" s="171">
        <f>SUM(D15:D16)</f>
        <v>365320</v>
      </c>
      <c r="E14" s="171">
        <f>SUM(E15:E16)</f>
        <v>278680</v>
      </c>
      <c r="F14" s="167"/>
      <c r="I14" s="182"/>
      <c r="J14" s="183">
        <v>550300</v>
      </c>
      <c r="L14" s="183"/>
    </row>
    <row r="15" spans="1:12" outlineLevel="1" x14ac:dyDescent="0.25">
      <c r="A15" s="172" t="s">
        <v>183</v>
      </c>
      <c r="B15" s="180">
        <f>C15+D15+E15</f>
        <v>1017800</v>
      </c>
      <c r="C15" s="180">
        <f>'ปกครอง '!D27</f>
        <v>464700</v>
      </c>
      <c r="D15" s="180">
        <f>'ปกครอง '!E27</f>
        <v>320800</v>
      </c>
      <c r="E15" s="180">
        <f>'ปกครอง '!F27</f>
        <v>232300</v>
      </c>
      <c r="F15" s="167"/>
      <c r="J15" s="163">
        <v>3614800</v>
      </c>
    </row>
    <row r="16" spans="1:12" outlineLevel="1" x14ac:dyDescent="0.25">
      <c r="A16" s="172" t="s">
        <v>184</v>
      </c>
      <c r="B16" s="180">
        <f>C16+D16+E16</f>
        <v>90900</v>
      </c>
      <c r="C16" s="180">
        <f>'ปกครอง '!D46</f>
        <v>0</v>
      </c>
      <c r="D16" s="180">
        <f>'ปกครอง '!E46</f>
        <v>44520</v>
      </c>
      <c r="E16" s="180">
        <f>'ปกครอง '!F46</f>
        <v>46380</v>
      </c>
      <c r="F16" s="167"/>
      <c r="J16" s="163">
        <v>144500</v>
      </c>
    </row>
    <row r="17" spans="1:10" s="176" customFormat="1" x14ac:dyDescent="0.25">
      <c r="A17" s="174" t="s">
        <v>56</v>
      </c>
      <c r="B17" s="175">
        <f>B18</f>
        <v>738700</v>
      </c>
      <c r="C17" s="175">
        <f t="shared" ref="C17:E17" si="1">C18</f>
        <v>372800</v>
      </c>
      <c r="D17" s="175">
        <f t="shared" si="1"/>
        <v>177760</v>
      </c>
      <c r="E17" s="175">
        <f t="shared" si="1"/>
        <v>188140</v>
      </c>
      <c r="F17" s="167"/>
      <c r="I17" s="177"/>
      <c r="J17" s="177">
        <v>2160500</v>
      </c>
    </row>
    <row r="18" spans="1:10" s="181" customFormat="1" outlineLevel="1" x14ac:dyDescent="0.25">
      <c r="A18" s="170" t="s">
        <v>190</v>
      </c>
      <c r="B18" s="171">
        <f>SUM(B19:B19)</f>
        <v>738700</v>
      </c>
      <c r="C18" s="171">
        <f>SUM(C19:C19)</f>
        <v>372800</v>
      </c>
      <c r="D18" s="171">
        <f>SUM(D19:D19)</f>
        <v>177760</v>
      </c>
      <c r="E18" s="171">
        <f>SUM(E19:E19)</f>
        <v>188140</v>
      </c>
      <c r="F18" s="167"/>
      <c r="J18" s="183">
        <v>2794500</v>
      </c>
    </row>
    <row r="19" spans="1:10" outlineLevel="1" x14ac:dyDescent="0.25">
      <c r="A19" s="172" t="s">
        <v>183</v>
      </c>
      <c r="B19" s="180">
        <f>C19+D19+E19</f>
        <v>738700</v>
      </c>
      <c r="C19" s="180">
        <f>ทะเบียน!D12</f>
        <v>372800</v>
      </c>
      <c r="D19" s="180">
        <f>ทะเบียน!E12</f>
        <v>177760</v>
      </c>
      <c r="E19" s="180">
        <f>ทะเบียน!F12</f>
        <v>188140</v>
      </c>
      <c r="F19" s="167"/>
      <c r="J19" s="163">
        <v>139300</v>
      </c>
    </row>
    <row r="20" spans="1:10" x14ac:dyDescent="0.25">
      <c r="A20" s="201" t="s">
        <v>186</v>
      </c>
      <c r="B20" s="164" t="s">
        <v>33</v>
      </c>
      <c r="C20" s="164" t="s">
        <v>63</v>
      </c>
      <c r="D20" s="164" t="s">
        <v>64</v>
      </c>
      <c r="E20" s="164" t="s">
        <v>65</v>
      </c>
      <c r="J20" s="163">
        <v>1172700</v>
      </c>
    </row>
    <row r="21" spans="1:10" x14ac:dyDescent="0.25">
      <c r="A21" s="201"/>
      <c r="B21" s="164" t="s">
        <v>2</v>
      </c>
      <c r="C21" s="164" t="s">
        <v>2</v>
      </c>
      <c r="D21" s="164" t="s">
        <v>2</v>
      </c>
      <c r="E21" s="164" t="s">
        <v>2</v>
      </c>
      <c r="F21" s="160" t="s">
        <v>66</v>
      </c>
      <c r="J21" s="163">
        <v>500000</v>
      </c>
    </row>
    <row r="22" spans="1:10" s="176" customFormat="1" x14ac:dyDescent="0.25">
      <c r="A22" s="174" t="s">
        <v>56</v>
      </c>
      <c r="B22" s="175">
        <f>B23</f>
        <v>593300</v>
      </c>
      <c r="C22" s="175">
        <f t="shared" ref="C22:E22" si="2">C23</f>
        <v>308600</v>
      </c>
      <c r="D22" s="175">
        <f t="shared" si="2"/>
        <v>64100</v>
      </c>
      <c r="E22" s="175">
        <f t="shared" si="2"/>
        <v>220600</v>
      </c>
      <c r="F22" s="167"/>
      <c r="J22" s="177">
        <v>82100</v>
      </c>
    </row>
    <row r="23" spans="1:10" s="181" customFormat="1" outlineLevel="1" x14ac:dyDescent="0.25">
      <c r="A23" s="170" t="s">
        <v>191</v>
      </c>
      <c r="B23" s="171">
        <f>SUM(B24:B24)</f>
        <v>593300</v>
      </c>
      <c r="C23" s="171">
        <f>SUM(C24:C24)</f>
        <v>308600</v>
      </c>
      <c r="D23" s="171">
        <f>SUM(D24:D24)</f>
        <v>64100</v>
      </c>
      <c r="E23" s="171">
        <f>SUM(E24:E24)</f>
        <v>220600</v>
      </c>
      <c r="F23" s="167"/>
      <c r="J23" s="183">
        <v>10250000</v>
      </c>
    </row>
    <row r="24" spans="1:10" outlineLevel="1" x14ac:dyDescent="0.25">
      <c r="A24" s="172" t="s">
        <v>183</v>
      </c>
      <c r="B24" s="180">
        <f>C24+D24+E24</f>
        <v>593300</v>
      </c>
      <c r="C24" s="180">
        <f>คลัง!D12</f>
        <v>308600</v>
      </c>
      <c r="D24" s="180">
        <f>คลัง!E12</f>
        <v>64100</v>
      </c>
      <c r="E24" s="180">
        <f>คลัง!F12</f>
        <v>220600</v>
      </c>
      <c r="F24" s="167"/>
      <c r="J24" s="163">
        <v>4715500</v>
      </c>
    </row>
    <row r="25" spans="1:10" s="176" customFormat="1" x14ac:dyDescent="0.25">
      <c r="A25" s="174" t="s">
        <v>56</v>
      </c>
      <c r="B25" s="175">
        <f>B26</f>
        <v>803600</v>
      </c>
      <c r="C25" s="175">
        <f t="shared" ref="C25:E25" si="3">C26</f>
        <v>717320</v>
      </c>
      <c r="D25" s="175">
        <f t="shared" si="3"/>
        <v>43140</v>
      </c>
      <c r="E25" s="175">
        <f t="shared" si="3"/>
        <v>43140</v>
      </c>
      <c r="F25" s="167"/>
      <c r="J25" s="177">
        <v>1348800</v>
      </c>
    </row>
    <row r="26" spans="1:10" s="181" customFormat="1" outlineLevel="1" x14ac:dyDescent="0.25">
      <c r="A26" s="170" t="s">
        <v>192</v>
      </c>
      <c r="B26" s="171">
        <f>SUM(B27:B27)</f>
        <v>803600</v>
      </c>
      <c r="C26" s="171">
        <f>SUM(C27:C27)</f>
        <v>717320</v>
      </c>
      <c r="D26" s="171">
        <f>SUM(D27:D27)</f>
        <v>43140</v>
      </c>
      <c r="E26" s="171">
        <f>SUM(E27:E27)</f>
        <v>43140</v>
      </c>
      <c r="F26" s="167"/>
      <c r="J26" s="183">
        <v>45305100</v>
      </c>
    </row>
    <row r="27" spans="1:10" outlineLevel="1" x14ac:dyDescent="0.25">
      <c r="A27" s="172" t="s">
        <v>183</v>
      </c>
      <c r="B27" s="180">
        <f>C27+D27+E27</f>
        <v>803600</v>
      </c>
      <c r="C27" s="180">
        <f>รายได้!D12</f>
        <v>717320</v>
      </c>
      <c r="D27" s="180">
        <f>รายได้!E12</f>
        <v>43140</v>
      </c>
      <c r="E27" s="180">
        <f>รายได้!F12</f>
        <v>43140</v>
      </c>
      <c r="F27" s="167"/>
      <c r="J27" s="163">
        <v>5587900</v>
      </c>
    </row>
    <row r="28" spans="1:10" s="176" customFormat="1" x14ac:dyDescent="0.25">
      <c r="A28" s="174" t="s">
        <v>56</v>
      </c>
      <c r="B28" s="175">
        <f>B29+B32+B34+B37</f>
        <v>15819000</v>
      </c>
      <c r="C28" s="175">
        <f>C29+C32+C34+C37</f>
        <v>5226790</v>
      </c>
      <c r="D28" s="175">
        <f>D29+D32+D34+D37</f>
        <v>5732240</v>
      </c>
      <c r="E28" s="175">
        <f>E29+E32+E34+E37</f>
        <v>4859970</v>
      </c>
      <c r="F28" s="167"/>
      <c r="J28" s="177">
        <v>157200</v>
      </c>
    </row>
    <row r="29" spans="1:10" s="181" customFormat="1" outlineLevel="1" x14ac:dyDescent="0.25">
      <c r="A29" s="170" t="s">
        <v>193</v>
      </c>
      <c r="B29" s="171">
        <f>SUM(B30:B31)</f>
        <v>9348900</v>
      </c>
      <c r="C29" s="171">
        <f>SUM(C30:C31)</f>
        <v>3835490</v>
      </c>
      <c r="D29" s="171">
        <f>SUM(D30:D31)</f>
        <v>2896330</v>
      </c>
      <c r="E29" s="171">
        <f>SUM(E30:E31)</f>
        <v>2617080</v>
      </c>
      <c r="F29" s="167"/>
      <c r="J29" s="183">
        <v>388800</v>
      </c>
    </row>
    <row r="30" spans="1:10" outlineLevel="1" x14ac:dyDescent="0.25">
      <c r="A30" s="172" t="s">
        <v>183</v>
      </c>
      <c r="B30" s="180">
        <f>C30+D30+E30</f>
        <v>8345900</v>
      </c>
      <c r="C30" s="180">
        <f>รักษา!D12</f>
        <v>2832490</v>
      </c>
      <c r="D30" s="180">
        <f>รักษา!E12</f>
        <v>2896330</v>
      </c>
      <c r="E30" s="180">
        <f>รักษา!F12</f>
        <v>2617080</v>
      </c>
      <c r="F30" s="167"/>
      <c r="J30" s="163">
        <v>70900</v>
      </c>
    </row>
    <row r="31" spans="1:10" outlineLevel="1" x14ac:dyDescent="0.25">
      <c r="A31" s="172" t="s">
        <v>184</v>
      </c>
      <c r="B31" s="180">
        <f>C31+D31+E31</f>
        <v>1003000</v>
      </c>
      <c r="C31" s="180">
        <f>รักษา!D24</f>
        <v>1003000</v>
      </c>
      <c r="D31" s="180">
        <f>รักษา!E24</f>
        <v>0</v>
      </c>
      <c r="E31" s="180">
        <f>รักษา!F24</f>
        <v>0</v>
      </c>
      <c r="F31" s="167"/>
      <c r="J31" s="163">
        <v>999400</v>
      </c>
    </row>
    <row r="32" spans="1:10" s="181" customFormat="1" outlineLevel="1" x14ac:dyDescent="0.25">
      <c r="A32" s="170" t="s">
        <v>194</v>
      </c>
      <c r="B32" s="171">
        <f>SUM(B33:B33)</f>
        <v>550300</v>
      </c>
      <c r="C32" s="171">
        <f>SUM(C33:C33)</f>
        <v>95000</v>
      </c>
      <c r="D32" s="171">
        <f>SUM(D33:D33)</f>
        <v>216200</v>
      </c>
      <c r="E32" s="171">
        <f>SUM(E33:E33)</f>
        <v>239100</v>
      </c>
      <c r="F32" s="167"/>
      <c r="J32" s="183">
        <v>307500</v>
      </c>
    </row>
    <row r="33" spans="1:10" outlineLevel="1" x14ac:dyDescent="0.25">
      <c r="A33" s="172" t="s">
        <v>183</v>
      </c>
      <c r="B33" s="180">
        <f>C33+D33+E33</f>
        <v>550300</v>
      </c>
      <c r="C33" s="180">
        <f>รักษา!D30</f>
        <v>95000</v>
      </c>
      <c r="D33" s="180">
        <f>รักษา!E30</f>
        <v>216200</v>
      </c>
      <c r="E33" s="180">
        <f>รักษา!F30</f>
        <v>239100</v>
      </c>
      <c r="F33" s="167"/>
      <c r="J33" s="163">
        <v>31000</v>
      </c>
    </row>
    <row r="34" spans="1:10" s="181" customFormat="1" outlineLevel="1" x14ac:dyDescent="0.25">
      <c r="A34" s="170" t="s">
        <v>195</v>
      </c>
      <c r="B34" s="171">
        <f>SUM(B35:B36)</f>
        <v>3759300</v>
      </c>
      <c r="C34" s="171">
        <f t="shared" ref="C34:E34" si="4">SUM(C35:C36)</f>
        <v>750130</v>
      </c>
      <c r="D34" s="171">
        <f t="shared" si="4"/>
        <v>1636770</v>
      </c>
      <c r="E34" s="171">
        <f t="shared" si="4"/>
        <v>1372400</v>
      </c>
      <c r="F34" s="167"/>
      <c r="J34" s="183">
        <v>28338260</v>
      </c>
    </row>
    <row r="35" spans="1:10" outlineLevel="1" x14ac:dyDescent="0.25">
      <c r="A35" s="172" t="s">
        <v>183</v>
      </c>
      <c r="B35" s="180">
        <f>C35+D35+E35</f>
        <v>3614800</v>
      </c>
      <c r="C35" s="180">
        <f>รักษา!D42</f>
        <v>750130</v>
      </c>
      <c r="D35" s="180">
        <f>รักษา!E42</f>
        <v>1492270</v>
      </c>
      <c r="E35" s="180">
        <f>รักษา!F42</f>
        <v>1372400</v>
      </c>
      <c r="F35" s="167"/>
      <c r="J35" s="163">
        <v>23349300</v>
      </c>
    </row>
    <row r="36" spans="1:10" outlineLevel="1" x14ac:dyDescent="0.25">
      <c r="A36" s="172" t="s">
        <v>184</v>
      </c>
      <c r="B36" s="180">
        <f>C36+D36+E36</f>
        <v>144500</v>
      </c>
      <c r="C36" s="180">
        <f>รักษา!D57</f>
        <v>0</v>
      </c>
      <c r="D36" s="180">
        <f>รักษา!E57</f>
        <v>144500</v>
      </c>
      <c r="E36" s="180">
        <f>รักษา!F57</f>
        <v>0</v>
      </c>
      <c r="F36" s="167"/>
      <c r="J36" s="163">
        <v>6866000</v>
      </c>
    </row>
    <row r="37" spans="1:10" s="181" customFormat="1" outlineLevel="1" x14ac:dyDescent="0.25">
      <c r="A37" s="170" t="s">
        <v>196</v>
      </c>
      <c r="B37" s="171">
        <f>SUM(B38:B39)</f>
        <v>2160500</v>
      </c>
      <c r="C37" s="171">
        <f>SUM(C38:C39)</f>
        <v>546170</v>
      </c>
      <c r="D37" s="171">
        <f>SUM(D38:D39)</f>
        <v>982940</v>
      </c>
      <c r="E37" s="171">
        <f>SUM(E38:E39)</f>
        <v>631390</v>
      </c>
      <c r="F37" s="167"/>
      <c r="J37" s="183">
        <v>160000</v>
      </c>
    </row>
    <row r="38" spans="1:10" outlineLevel="1" x14ac:dyDescent="0.25">
      <c r="A38" s="172" t="s">
        <v>183</v>
      </c>
      <c r="B38" s="180">
        <f>C38+D38+E38</f>
        <v>2160500</v>
      </c>
      <c r="C38" s="180">
        <f>รักษา!D65</f>
        <v>546170</v>
      </c>
      <c r="D38" s="180">
        <f>รักษา!E65</f>
        <v>982940</v>
      </c>
      <c r="E38" s="180">
        <f>รักษา!F65</f>
        <v>631390</v>
      </c>
      <c r="F38" s="167"/>
      <c r="J38" s="163">
        <v>800000</v>
      </c>
    </row>
    <row r="39" spans="1:10" outlineLevel="1" x14ac:dyDescent="0.25">
      <c r="A39" s="172"/>
      <c r="B39" s="180"/>
      <c r="C39" s="180"/>
      <c r="D39" s="180"/>
      <c r="E39" s="180"/>
      <c r="F39" s="167"/>
      <c r="J39" s="163">
        <v>1134000</v>
      </c>
    </row>
    <row r="40" spans="1:10" x14ac:dyDescent="0.25">
      <c r="A40" s="201" t="s">
        <v>186</v>
      </c>
      <c r="B40" s="164" t="s">
        <v>33</v>
      </c>
      <c r="C40" s="164" t="s">
        <v>63</v>
      </c>
      <c r="D40" s="164" t="s">
        <v>64</v>
      </c>
      <c r="E40" s="164" t="s">
        <v>65</v>
      </c>
      <c r="J40" s="163">
        <v>94800</v>
      </c>
    </row>
    <row r="41" spans="1:10" x14ac:dyDescent="0.25">
      <c r="A41" s="201"/>
      <c r="B41" s="164" t="s">
        <v>2</v>
      </c>
      <c r="C41" s="164" t="s">
        <v>2</v>
      </c>
      <c r="D41" s="164" t="s">
        <v>2</v>
      </c>
      <c r="E41" s="164" t="s">
        <v>2</v>
      </c>
      <c r="F41" s="160" t="s">
        <v>66</v>
      </c>
      <c r="J41" s="184">
        <f>SUM(J4:J40)</f>
        <v>161975460</v>
      </c>
    </row>
    <row r="42" spans="1:10" s="176" customFormat="1" x14ac:dyDescent="0.25">
      <c r="A42" s="174" t="s">
        <v>56</v>
      </c>
      <c r="B42" s="175">
        <f>B43+B47</f>
        <v>2933800</v>
      </c>
      <c r="C42" s="175">
        <f>C43+C47</f>
        <v>959600</v>
      </c>
      <c r="D42" s="175">
        <f>D43+D47</f>
        <v>1117600</v>
      </c>
      <c r="E42" s="175">
        <f>E43+E47</f>
        <v>856600</v>
      </c>
      <c r="F42" s="167"/>
    </row>
    <row r="43" spans="1:10" s="178" customFormat="1" x14ac:dyDescent="0.25">
      <c r="A43" s="170" t="s">
        <v>197</v>
      </c>
      <c r="B43" s="171">
        <f>SUM(B44:B44)</f>
        <v>2794500</v>
      </c>
      <c r="C43" s="171">
        <f>SUM(C44:C44)</f>
        <v>845000</v>
      </c>
      <c r="D43" s="171">
        <f>SUM(D44:D44)</f>
        <v>1092900</v>
      </c>
      <c r="E43" s="171">
        <f>SUM(E44:E44)</f>
        <v>856600</v>
      </c>
      <c r="F43" s="167"/>
    </row>
    <row r="44" spans="1:10" outlineLevel="1" x14ac:dyDescent="0.25">
      <c r="A44" s="172" t="s">
        <v>183</v>
      </c>
      <c r="B44" s="180">
        <f>C44+D44+E44</f>
        <v>2794500</v>
      </c>
      <c r="C44" s="180">
        <f>เทศกิจ!D12</f>
        <v>845000</v>
      </c>
      <c r="D44" s="180">
        <f>เทศกิจ!E12</f>
        <v>1092900</v>
      </c>
      <c r="E44" s="180">
        <f>เทศกิจ!F12</f>
        <v>856600</v>
      </c>
      <c r="F44" s="167"/>
    </row>
    <row r="45" spans="1:10" x14ac:dyDescent="0.25">
      <c r="A45" s="201" t="s">
        <v>186</v>
      </c>
      <c r="B45" s="164" t="s">
        <v>33</v>
      </c>
      <c r="C45" s="164" t="s">
        <v>63</v>
      </c>
      <c r="D45" s="164" t="s">
        <v>64</v>
      </c>
      <c r="E45" s="164" t="s">
        <v>65</v>
      </c>
    </row>
    <row r="46" spans="1:10" x14ac:dyDescent="0.25">
      <c r="A46" s="201"/>
      <c r="B46" s="164" t="s">
        <v>2</v>
      </c>
      <c r="C46" s="164" t="s">
        <v>2</v>
      </c>
      <c r="D46" s="164" t="s">
        <v>2</v>
      </c>
      <c r="E46" s="164" t="s">
        <v>2</v>
      </c>
      <c r="F46" s="160" t="s">
        <v>66</v>
      </c>
    </row>
    <row r="47" spans="1:10" s="181" customFormat="1" outlineLevel="1" x14ac:dyDescent="0.25">
      <c r="A47" s="170" t="s">
        <v>198</v>
      </c>
      <c r="B47" s="171">
        <f>SUM(B48:B48)</f>
        <v>139300</v>
      </c>
      <c r="C47" s="171">
        <f>SUM(C48:C48)</f>
        <v>114600</v>
      </c>
      <c r="D47" s="171">
        <f>SUM(D48:D48)</f>
        <v>24700</v>
      </c>
      <c r="E47" s="171">
        <f>SUM(E48:E48)</f>
        <v>0</v>
      </c>
      <c r="F47" s="167"/>
    </row>
    <row r="48" spans="1:10" outlineLevel="1" x14ac:dyDescent="0.25">
      <c r="A48" s="172" t="s">
        <v>183</v>
      </c>
      <c r="B48" s="180">
        <f>C48+D48+E48</f>
        <v>139300</v>
      </c>
      <c r="C48" s="180">
        <f>เทศกิจ!D26</f>
        <v>114600</v>
      </c>
      <c r="D48" s="180">
        <f>เทศกิจ!E26</f>
        <v>24700</v>
      </c>
      <c r="E48" s="180">
        <f>เทศกิจ!F26</f>
        <v>0</v>
      </c>
      <c r="F48" s="167"/>
    </row>
    <row r="49" spans="1:6" s="176" customFormat="1" x14ac:dyDescent="0.25">
      <c r="A49" s="174" t="s">
        <v>56</v>
      </c>
      <c r="B49" s="175">
        <f>B50+B53+B55+B57</f>
        <v>16720300</v>
      </c>
      <c r="C49" s="175">
        <f>C50+C53+C55+C57</f>
        <v>11026930</v>
      </c>
      <c r="D49" s="175">
        <f>D50+D53+D55+D57</f>
        <v>4689770</v>
      </c>
      <c r="E49" s="175">
        <f>E50+E53+E55+E57</f>
        <v>1003600</v>
      </c>
      <c r="F49" s="167"/>
    </row>
    <row r="50" spans="1:6" s="181" customFormat="1" outlineLevel="1" x14ac:dyDescent="0.25">
      <c r="A50" s="170" t="s">
        <v>199</v>
      </c>
      <c r="B50" s="171">
        <f>SUM(B51:B52)</f>
        <v>1672700</v>
      </c>
      <c r="C50" s="171">
        <f>SUM(C51:C52)</f>
        <v>895380</v>
      </c>
      <c r="D50" s="171">
        <f>SUM(D51:D52)</f>
        <v>402820</v>
      </c>
      <c r="E50" s="171">
        <f>SUM(E51:E52)</f>
        <v>374500</v>
      </c>
      <c r="F50" s="167"/>
    </row>
    <row r="51" spans="1:6" outlineLevel="1" x14ac:dyDescent="0.25">
      <c r="A51" s="172" t="s">
        <v>183</v>
      </c>
      <c r="B51" s="180">
        <f>C51+D51+E51</f>
        <v>1172700</v>
      </c>
      <c r="C51" s="180">
        <f>โยธา!D12</f>
        <v>395380</v>
      </c>
      <c r="D51" s="180">
        <f>โยธา!E12</f>
        <v>402820</v>
      </c>
      <c r="E51" s="180">
        <f>โยธา!F12</f>
        <v>374500</v>
      </c>
      <c r="F51" s="167"/>
    </row>
    <row r="52" spans="1:6" outlineLevel="1" x14ac:dyDescent="0.25">
      <c r="A52" s="172" t="s">
        <v>184</v>
      </c>
      <c r="B52" s="180">
        <f>C52+D52+E52</f>
        <v>500000</v>
      </c>
      <c r="C52" s="180">
        <f>โยธา!D23</f>
        <v>500000</v>
      </c>
      <c r="D52" s="180">
        <f>รักษา!E73</f>
        <v>0</v>
      </c>
      <c r="E52" s="180">
        <f>รักษา!F73</f>
        <v>0</v>
      </c>
      <c r="F52" s="167"/>
    </row>
    <row r="53" spans="1:6" s="181" customFormat="1" outlineLevel="1" x14ac:dyDescent="0.25">
      <c r="A53" s="185" t="s">
        <v>200</v>
      </c>
      <c r="B53" s="171">
        <f>SUM(B54:B54)</f>
        <v>82100</v>
      </c>
      <c r="C53" s="171">
        <f>SUM(C54:C54)</f>
        <v>24630</v>
      </c>
      <c r="D53" s="171">
        <f>SUM(D54:D54)</f>
        <v>57470</v>
      </c>
      <c r="E53" s="171">
        <f>SUM(E54:E54)</f>
        <v>0</v>
      </c>
      <c r="F53" s="167"/>
    </row>
    <row r="54" spans="1:6" outlineLevel="1" x14ac:dyDescent="0.25">
      <c r="A54" s="172" t="s">
        <v>183</v>
      </c>
      <c r="B54" s="180">
        <f>C54+D54+E54</f>
        <v>82100</v>
      </c>
      <c r="C54" s="180">
        <f>โยธา!D29</f>
        <v>24630</v>
      </c>
      <c r="D54" s="180">
        <f>โยธา!E29</f>
        <v>57470</v>
      </c>
      <c r="E54" s="180">
        <f>โยธา!F29</f>
        <v>0</v>
      </c>
      <c r="F54" s="167"/>
    </row>
    <row r="55" spans="1:6" s="181" customFormat="1" outlineLevel="1" x14ac:dyDescent="0.25">
      <c r="A55" s="170" t="s">
        <v>201</v>
      </c>
      <c r="B55" s="171">
        <f>SUM(B56:B56)</f>
        <v>10250000</v>
      </c>
      <c r="C55" s="171">
        <f>SUM(C56:C56)</f>
        <v>6375000</v>
      </c>
      <c r="D55" s="171">
        <f>SUM(D56:D56)</f>
        <v>3875000</v>
      </c>
      <c r="E55" s="171">
        <f>SUM(E56:E56)</f>
        <v>0</v>
      </c>
      <c r="F55" s="167"/>
    </row>
    <row r="56" spans="1:6" outlineLevel="1" x14ac:dyDescent="0.25">
      <c r="A56" s="172" t="s">
        <v>183</v>
      </c>
      <c r="B56" s="180">
        <f>C56+D56+E56</f>
        <v>10250000</v>
      </c>
      <c r="C56" s="180">
        <f>โยธา!D38</f>
        <v>6375000</v>
      </c>
      <c r="D56" s="180">
        <f>โยธา!E38</f>
        <v>3875000</v>
      </c>
      <c r="E56" s="180">
        <f>โยธา!F38</f>
        <v>0</v>
      </c>
      <c r="F56" s="167"/>
    </row>
    <row r="57" spans="1:6" s="181" customFormat="1" outlineLevel="1" x14ac:dyDescent="0.25">
      <c r="A57" s="170" t="s">
        <v>202</v>
      </c>
      <c r="B57" s="171">
        <f>SUM(B58:B58)</f>
        <v>4715500</v>
      </c>
      <c r="C57" s="171">
        <f>SUM(C58:C58)</f>
        <v>3731920</v>
      </c>
      <c r="D57" s="171">
        <f>SUM(D58:D58)</f>
        <v>354480</v>
      </c>
      <c r="E57" s="171">
        <f>SUM(E58:E58)</f>
        <v>629100</v>
      </c>
      <c r="F57" s="167"/>
    </row>
    <row r="58" spans="1:6" outlineLevel="1" x14ac:dyDescent="0.25">
      <c r="A58" s="172" t="s">
        <v>183</v>
      </c>
      <c r="B58" s="180">
        <f>C58+D58+E58</f>
        <v>4715500</v>
      </c>
      <c r="C58" s="180">
        <f>โยธา!D53</f>
        <v>3731920</v>
      </c>
      <c r="D58" s="180">
        <f>โยธา!E53</f>
        <v>354480</v>
      </c>
      <c r="E58" s="180">
        <f>โยธา!F53</f>
        <v>629100</v>
      </c>
      <c r="F58" s="167"/>
    </row>
    <row r="59" spans="1:6" s="176" customFormat="1" x14ac:dyDescent="0.25">
      <c r="A59" s="174" t="s">
        <v>56</v>
      </c>
      <c r="B59" s="175">
        <f>B60+B64</f>
        <v>52241800</v>
      </c>
      <c r="C59" s="175">
        <f>C60+C64</f>
        <v>20102800</v>
      </c>
      <c r="D59" s="175">
        <f>D60+D64</f>
        <v>17093250</v>
      </c>
      <c r="E59" s="175">
        <f>E60+E64</f>
        <v>15045750</v>
      </c>
      <c r="F59" s="167"/>
    </row>
    <row r="60" spans="1:6" s="178" customFormat="1" x14ac:dyDescent="0.25">
      <c r="A60" s="170" t="s">
        <v>203</v>
      </c>
      <c r="B60" s="171">
        <f>SUM(B61:B61)</f>
        <v>1348800</v>
      </c>
      <c r="C60" s="171">
        <f>SUM(C61:C61)</f>
        <v>341300</v>
      </c>
      <c r="D60" s="171">
        <f>SUM(D61:D61)</f>
        <v>602750</v>
      </c>
      <c r="E60" s="171">
        <f>SUM(E61:E61)</f>
        <v>404750</v>
      </c>
      <c r="F60" s="167"/>
    </row>
    <row r="61" spans="1:6" outlineLevel="1" x14ac:dyDescent="0.25">
      <c r="A61" s="172" t="s">
        <v>183</v>
      </c>
      <c r="B61" s="180">
        <f>C61+D61+E61</f>
        <v>1348800</v>
      </c>
      <c r="C61" s="180">
        <f>พัฒนา!D12</f>
        <v>341300</v>
      </c>
      <c r="D61" s="180">
        <f>พัฒนา!E12</f>
        <v>602750</v>
      </c>
      <c r="E61" s="180">
        <f>พัฒนา!F12</f>
        <v>404750</v>
      </c>
      <c r="F61" s="167"/>
    </row>
    <row r="62" spans="1:6" x14ac:dyDescent="0.25">
      <c r="A62" s="201" t="s">
        <v>186</v>
      </c>
      <c r="B62" s="164" t="s">
        <v>33</v>
      </c>
      <c r="C62" s="164" t="s">
        <v>63</v>
      </c>
      <c r="D62" s="164" t="s">
        <v>64</v>
      </c>
      <c r="E62" s="164" t="s">
        <v>65</v>
      </c>
    </row>
    <row r="63" spans="1:6" x14ac:dyDescent="0.25">
      <c r="A63" s="201"/>
      <c r="B63" s="164" t="s">
        <v>2</v>
      </c>
      <c r="C63" s="164" t="s">
        <v>2</v>
      </c>
      <c r="D63" s="164" t="s">
        <v>2</v>
      </c>
      <c r="E63" s="164" t="s">
        <v>2</v>
      </c>
      <c r="F63" s="160" t="s">
        <v>66</v>
      </c>
    </row>
    <row r="64" spans="1:6" s="181" customFormat="1" outlineLevel="1" x14ac:dyDescent="0.25">
      <c r="A64" s="170" t="s">
        <v>204</v>
      </c>
      <c r="B64" s="171">
        <f>SUM(B65:B66)</f>
        <v>50893000</v>
      </c>
      <c r="C64" s="171">
        <f>SUM(C65:C66)</f>
        <v>19761500</v>
      </c>
      <c r="D64" s="171">
        <f>SUM(D65:D66)</f>
        <v>16490500</v>
      </c>
      <c r="E64" s="171">
        <f>SUM(E65:E66)</f>
        <v>14641000</v>
      </c>
      <c r="F64" s="167"/>
    </row>
    <row r="65" spans="1:6" outlineLevel="1" x14ac:dyDescent="0.25">
      <c r="A65" s="172" t="s">
        <v>183</v>
      </c>
      <c r="B65" s="180">
        <f t="shared" ref="B65:B70" si="5">C65+D65+E65</f>
        <v>45305100</v>
      </c>
      <c r="C65" s="180">
        <f>พัฒนา!D29</f>
        <v>17051400</v>
      </c>
      <c r="D65" s="180">
        <f>พัฒนา!E29</f>
        <v>14875900</v>
      </c>
      <c r="E65" s="180">
        <f>พัฒนา!F29</f>
        <v>13377800</v>
      </c>
      <c r="F65" s="167"/>
    </row>
    <row r="66" spans="1:6" outlineLevel="1" x14ac:dyDescent="0.25">
      <c r="A66" s="172" t="s">
        <v>184</v>
      </c>
      <c r="B66" s="180">
        <f t="shared" si="5"/>
        <v>5587900</v>
      </c>
      <c r="C66" s="180">
        <f>พัฒนา!D56</f>
        <v>2710100</v>
      </c>
      <c r="D66" s="180">
        <f>พัฒนา!E56</f>
        <v>1614600</v>
      </c>
      <c r="E66" s="180">
        <f>พัฒนา!F56</f>
        <v>1263200</v>
      </c>
      <c r="F66" s="167"/>
    </row>
    <row r="67" spans="1:6" s="176" customFormat="1" outlineLevel="1" x14ac:dyDescent="0.25">
      <c r="A67" s="186" t="s">
        <v>169</v>
      </c>
      <c r="B67" s="175">
        <f t="shared" si="5"/>
        <v>2094000</v>
      </c>
      <c r="C67" s="175">
        <f>พัฒนา!D80</f>
        <v>1178000</v>
      </c>
      <c r="D67" s="175">
        <f>พัฒนา!E80</f>
        <v>538000</v>
      </c>
      <c r="E67" s="175">
        <f>พัฒนา!F80</f>
        <v>378000</v>
      </c>
      <c r="F67" s="167"/>
    </row>
    <row r="68" spans="1:6" s="176" customFormat="1" outlineLevel="1" x14ac:dyDescent="0.25">
      <c r="A68" s="187" t="s">
        <v>290</v>
      </c>
      <c r="B68" s="171">
        <f t="shared" si="5"/>
        <v>160000</v>
      </c>
      <c r="C68" s="171">
        <f>พัฒนา!D82</f>
        <v>0</v>
      </c>
      <c r="D68" s="171">
        <f>พัฒนา!E82</f>
        <v>160000</v>
      </c>
      <c r="E68" s="171">
        <f>พัฒนา!F82</f>
        <v>0</v>
      </c>
      <c r="F68" s="167"/>
    </row>
    <row r="69" spans="1:6" s="176" customFormat="1" outlineLevel="1" x14ac:dyDescent="0.25">
      <c r="A69" s="188" t="s">
        <v>219</v>
      </c>
      <c r="B69" s="180">
        <f t="shared" si="5"/>
        <v>160000</v>
      </c>
      <c r="C69" s="189">
        <f>พัฒนา!D82</f>
        <v>0</v>
      </c>
      <c r="D69" s="189">
        <f>พัฒนา!E82</f>
        <v>160000</v>
      </c>
      <c r="E69" s="189">
        <f>พัฒนา!F82</f>
        <v>0</v>
      </c>
      <c r="F69" s="167"/>
    </row>
    <row r="70" spans="1:6" s="176" customFormat="1" outlineLevel="1" x14ac:dyDescent="0.25">
      <c r="A70" s="190" t="s">
        <v>291</v>
      </c>
      <c r="B70" s="171">
        <f t="shared" si="5"/>
        <v>800000</v>
      </c>
      <c r="C70" s="175">
        <f>พัฒนา!D84</f>
        <v>800000</v>
      </c>
      <c r="D70" s="175">
        <f>พัฒนา!E84</f>
        <v>0</v>
      </c>
      <c r="E70" s="175">
        <f>พัฒนา!F84</f>
        <v>0</v>
      </c>
      <c r="F70" s="167"/>
    </row>
    <row r="71" spans="1:6" s="176" customFormat="1" outlineLevel="1" x14ac:dyDescent="0.25">
      <c r="A71" s="191" t="s">
        <v>220</v>
      </c>
      <c r="B71" s="175"/>
      <c r="C71" s="175"/>
      <c r="D71" s="175"/>
      <c r="E71" s="175"/>
      <c r="F71" s="167"/>
    </row>
    <row r="72" spans="1:6" s="176" customFormat="1" outlineLevel="1" x14ac:dyDescent="0.25">
      <c r="A72" s="188" t="s">
        <v>219</v>
      </c>
      <c r="B72" s="180">
        <f>C72+D72+E72</f>
        <v>800000</v>
      </c>
      <c r="C72" s="189">
        <f>พัฒนา!D84</f>
        <v>800000</v>
      </c>
      <c r="D72" s="189">
        <f>พัฒนา!E84</f>
        <v>0</v>
      </c>
      <c r="E72" s="189">
        <f>พัฒนา!F84</f>
        <v>0</v>
      </c>
      <c r="F72" s="167"/>
    </row>
    <row r="73" spans="1:6" s="176" customFormat="1" outlineLevel="1" x14ac:dyDescent="0.25">
      <c r="A73" s="187" t="s">
        <v>292</v>
      </c>
      <c r="B73" s="171">
        <f>C73+D73+E73</f>
        <v>1134000</v>
      </c>
      <c r="C73" s="171">
        <f>พัฒนา!D87</f>
        <v>378000</v>
      </c>
      <c r="D73" s="171">
        <f>พัฒนา!E87</f>
        <v>378000</v>
      </c>
      <c r="E73" s="171">
        <f>พัฒนา!F87</f>
        <v>378000</v>
      </c>
      <c r="F73" s="167"/>
    </row>
    <row r="74" spans="1:6" s="176" customFormat="1" outlineLevel="1" x14ac:dyDescent="0.25">
      <c r="A74" s="187"/>
      <c r="B74" s="171"/>
      <c r="C74" s="171"/>
      <c r="D74" s="171"/>
      <c r="E74" s="171"/>
      <c r="F74" s="167"/>
    </row>
    <row r="75" spans="1:6" s="176" customFormat="1" outlineLevel="1" x14ac:dyDescent="0.25">
      <c r="A75" s="188" t="s">
        <v>219</v>
      </c>
      <c r="B75" s="180">
        <f>C75+D75+E75</f>
        <v>1134000</v>
      </c>
      <c r="C75" s="189">
        <f>พัฒนา!D87</f>
        <v>378000</v>
      </c>
      <c r="D75" s="189">
        <f>พัฒนา!E87</f>
        <v>378000</v>
      </c>
      <c r="E75" s="189">
        <f>พัฒนา!F87</f>
        <v>378000</v>
      </c>
      <c r="F75" s="167"/>
    </row>
    <row r="76" spans="1:6" s="176" customFormat="1" x14ac:dyDescent="0.25">
      <c r="A76" s="174" t="s">
        <v>56</v>
      </c>
      <c r="B76" s="175">
        <f>B77+B79+B88</f>
        <v>1616300</v>
      </c>
      <c r="C76" s="175">
        <f>C77+C79+C88</f>
        <v>459000</v>
      </c>
      <c r="D76" s="175">
        <f>D77+D79+D88</f>
        <v>1085950</v>
      </c>
      <c r="E76" s="175">
        <f>E77+E79+E88</f>
        <v>71350</v>
      </c>
      <c r="F76" s="167"/>
    </row>
    <row r="77" spans="1:6" s="178" customFormat="1" x14ac:dyDescent="0.25">
      <c r="A77" s="192" t="s">
        <v>205</v>
      </c>
      <c r="B77" s="171">
        <f>SUM(B78:B78)</f>
        <v>157200</v>
      </c>
      <c r="C77" s="171">
        <f>SUM(C78:C78)</f>
        <v>64800</v>
      </c>
      <c r="D77" s="171">
        <f>SUM(D78:D78)</f>
        <v>62100</v>
      </c>
      <c r="E77" s="171">
        <f>SUM(E78:E78)</f>
        <v>30300</v>
      </c>
      <c r="F77" s="167"/>
    </row>
    <row r="78" spans="1:6" outlineLevel="1" x14ac:dyDescent="0.25">
      <c r="A78" s="172" t="s">
        <v>183</v>
      </c>
      <c r="B78" s="180">
        <f>C78+D78+E78</f>
        <v>157200</v>
      </c>
      <c r="C78" s="180">
        <f>สิ่งแวดล้อม!D12</f>
        <v>64800</v>
      </c>
      <c r="D78" s="180">
        <f>สิ่งแวดล้อม!E12</f>
        <v>62100</v>
      </c>
      <c r="E78" s="180">
        <f>สิ่งแวดล้อม!F12</f>
        <v>30300</v>
      </c>
      <c r="F78" s="167"/>
    </row>
    <row r="79" spans="1:6" s="181" customFormat="1" outlineLevel="1" x14ac:dyDescent="0.25">
      <c r="A79" s="170" t="s">
        <v>206</v>
      </c>
      <c r="B79" s="171">
        <f>SUM(B80:B81)</f>
        <v>459700</v>
      </c>
      <c r="C79" s="171">
        <f>SUM(C80:C81)</f>
        <v>388800</v>
      </c>
      <c r="D79" s="171">
        <f>SUM(D80:D81)</f>
        <v>35450</v>
      </c>
      <c r="E79" s="171">
        <f>SUM(E80:E81)</f>
        <v>35450</v>
      </c>
      <c r="F79" s="167"/>
    </row>
    <row r="80" spans="1:6" outlineLevel="1" x14ac:dyDescent="0.25">
      <c r="A80" s="172" t="s">
        <v>183</v>
      </c>
      <c r="B80" s="180">
        <f>C80+D80+E80</f>
        <v>388800</v>
      </c>
      <c r="C80" s="180">
        <f>สิ่งแวดล้อม!D27</f>
        <v>388800</v>
      </c>
      <c r="D80" s="180">
        <f>สิ่งแวดล้อม!E27</f>
        <v>0</v>
      </c>
      <c r="E80" s="180">
        <f>สิ่งแวดล้อม!F27</f>
        <v>0</v>
      </c>
      <c r="F80" s="167"/>
    </row>
    <row r="81" spans="1:6" outlineLevel="1" x14ac:dyDescent="0.25">
      <c r="A81" s="172" t="s">
        <v>184</v>
      </c>
      <c r="B81" s="180">
        <f>C81+D81+E81</f>
        <v>70900</v>
      </c>
      <c r="C81" s="180">
        <f>สิ่งแวดล้อม!D32</f>
        <v>0</v>
      </c>
      <c r="D81" s="180">
        <f>สิ่งแวดล้อม!E32</f>
        <v>35450</v>
      </c>
      <c r="E81" s="180">
        <f>สิ่งแวดล้อม!F32</f>
        <v>35450</v>
      </c>
      <c r="F81" s="167"/>
    </row>
    <row r="82" spans="1:6" outlineLevel="1" x14ac:dyDescent="0.25">
      <c r="A82" s="193" t="s">
        <v>182</v>
      </c>
      <c r="B82" s="194">
        <f>C82+D82+E82</f>
        <v>94800</v>
      </c>
      <c r="C82" s="175">
        <f>สิ่งแวดล้อม!D35</f>
        <v>31600</v>
      </c>
      <c r="D82" s="175">
        <f>สิ่งแวดล้อม!E35</f>
        <v>31600</v>
      </c>
      <c r="E82" s="175">
        <f>สิ่งแวดล้อม!F35</f>
        <v>31600</v>
      </c>
      <c r="F82" s="167"/>
    </row>
    <row r="83" spans="1:6" outlineLevel="1" x14ac:dyDescent="0.25">
      <c r="A83" s="195" t="s">
        <v>293</v>
      </c>
      <c r="B83" s="194">
        <f>C83+D83+E83</f>
        <v>94800</v>
      </c>
      <c r="C83" s="175">
        <f>สิ่งแวดล้อม!D35</f>
        <v>31600</v>
      </c>
      <c r="D83" s="175">
        <f>สิ่งแวดล้อม!E35</f>
        <v>31600</v>
      </c>
      <c r="E83" s="175">
        <f>สิ่งแวดล้อม!F35</f>
        <v>31600</v>
      </c>
      <c r="F83" s="167"/>
    </row>
    <row r="84" spans="1:6" outlineLevel="1" x14ac:dyDescent="0.25">
      <c r="A84" s="196" t="s">
        <v>289</v>
      </c>
      <c r="B84" s="194"/>
      <c r="C84" s="175"/>
      <c r="D84" s="175"/>
      <c r="E84" s="175"/>
      <c r="F84" s="167"/>
    </row>
    <row r="85" spans="1:6" outlineLevel="1" x14ac:dyDescent="0.25">
      <c r="A85" s="188" t="s">
        <v>219</v>
      </c>
      <c r="B85" s="180">
        <f>C85+D85+E85</f>
        <v>94800</v>
      </c>
      <c r="C85" s="189">
        <f>สิ่งแวดล้อม!D35</f>
        <v>31600</v>
      </c>
      <c r="D85" s="189">
        <f>สิ่งแวดล้อม!E35</f>
        <v>31600</v>
      </c>
      <c r="E85" s="189">
        <f>สิ่งแวดล้อม!F35</f>
        <v>31600</v>
      </c>
      <c r="F85" s="167"/>
    </row>
    <row r="86" spans="1:6" x14ac:dyDescent="0.25">
      <c r="A86" s="201" t="s">
        <v>186</v>
      </c>
      <c r="B86" s="164" t="s">
        <v>33</v>
      </c>
      <c r="C86" s="164" t="s">
        <v>63</v>
      </c>
      <c r="D86" s="164" t="s">
        <v>64</v>
      </c>
      <c r="E86" s="164" t="s">
        <v>65</v>
      </c>
    </row>
    <row r="87" spans="1:6" x14ac:dyDescent="0.25">
      <c r="A87" s="201"/>
      <c r="B87" s="164" t="s">
        <v>2</v>
      </c>
      <c r="C87" s="164" t="s">
        <v>2</v>
      </c>
      <c r="D87" s="164" t="s">
        <v>2</v>
      </c>
      <c r="E87" s="164" t="s">
        <v>2</v>
      </c>
      <c r="F87" s="160" t="s">
        <v>66</v>
      </c>
    </row>
    <row r="88" spans="1:6" s="181" customFormat="1" outlineLevel="1" x14ac:dyDescent="0.25">
      <c r="A88" s="170" t="s">
        <v>207</v>
      </c>
      <c r="B88" s="171">
        <f>SUM(B89:B89)</f>
        <v>999400</v>
      </c>
      <c r="C88" s="171">
        <f>SUM(C89:C89)</f>
        <v>5400</v>
      </c>
      <c r="D88" s="171">
        <f>SUM(D89:D89)</f>
        <v>988400</v>
      </c>
      <c r="E88" s="171">
        <f>SUM(E89:E89)</f>
        <v>5600</v>
      </c>
      <c r="F88" s="167"/>
    </row>
    <row r="89" spans="1:6" outlineLevel="1" x14ac:dyDescent="0.25">
      <c r="A89" s="172" t="s">
        <v>183</v>
      </c>
      <c r="B89" s="180">
        <f>C89+D89+E89</f>
        <v>999400</v>
      </c>
      <c r="C89" s="180">
        <f>สิ่งแวดล้อม!D41</f>
        <v>5400</v>
      </c>
      <c r="D89" s="180">
        <f>สิ่งแวดล้อม!E41</f>
        <v>988400</v>
      </c>
      <c r="E89" s="180">
        <f>สิ่งแวดล้อม!F41</f>
        <v>5600</v>
      </c>
      <c r="F89" s="167"/>
    </row>
    <row r="90" spans="1:6" s="176" customFormat="1" x14ac:dyDescent="0.25">
      <c r="A90" s="174" t="s">
        <v>56</v>
      </c>
      <c r="B90" s="175">
        <f>B91+B94</f>
        <v>58892060</v>
      </c>
      <c r="C90" s="175">
        <f>C91+C94</f>
        <v>28457460</v>
      </c>
      <c r="D90" s="175">
        <f>D91+D94</f>
        <v>20968600</v>
      </c>
      <c r="E90" s="175">
        <f>E91+E94</f>
        <v>9466000</v>
      </c>
      <c r="F90" s="167"/>
    </row>
    <row r="91" spans="1:6" s="178" customFormat="1" x14ac:dyDescent="0.25">
      <c r="A91" s="170" t="s">
        <v>208</v>
      </c>
      <c r="B91" s="171">
        <f>SUM(B92:B93)</f>
        <v>338500</v>
      </c>
      <c r="C91" s="171">
        <f>SUM(C92:C93)</f>
        <v>120000</v>
      </c>
      <c r="D91" s="171">
        <f>SUM(D92:D93)</f>
        <v>193600</v>
      </c>
      <c r="E91" s="171">
        <f>SUM(E92:E93)</f>
        <v>24900</v>
      </c>
      <c r="F91" s="167"/>
    </row>
    <row r="92" spans="1:6" outlineLevel="1" x14ac:dyDescent="0.25">
      <c r="A92" s="172" t="s">
        <v>183</v>
      </c>
      <c r="B92" s="180">
        <f>C92+D92+E92</f>
        <v>307500</v>
      </c>
      <c r="C92" s="180">
        <f>ศึกษา!D12</f>
        <v>120000</v>
      </c>
      <c r="D92" s="180">
        <f>ศึกษา!E12</f>
        <v>162600</v>
      </c>
      <c r="E92" s="180">
        <f>ศึกษา!F12</f>
        <v>24900</v>
      </c>
      <c r="F92" s="167"/>
    </row>
    <row r="93" spans="1:6" outlineLevel="1" x14ac:dyDescent="0.25">
      <c r="A93" s="172" t="s">
        <v>184</v>
      </c>
      <c r="B93" s="180">
        <f>C93+D93+E93</f>
        <v>31000</v>
      </c>
      <c r="C93" s="180">
        <f>ศึกษา!D24</f>
        <v>0</v>
      </c>
      <c r="D93" s="180">
        <f>ศึกษา!E24</f>
        <v>31000</v>
      </c>
      <c r="E93" s="180">
        <f>ศึกษา!F26</f>
        <v>0</v>
      </c>
      <c r="F93" s="167"/>
    </row>
    <row r="94" spans="1:6" s="181" customFormat="1" outlineLevel="1" x14ac:dyDescent="0.25">
      <c r="A94" s="170" t="s">
        <v>209</v>
      </c>
      <c r="B94" s="171">
        <f>SUM(B95:B97)</f>
        <v>58553560</v>
      </c>
      <c r="C94" s="171">
        <f>SUM(C95:C97)</f>
        <v>28337460</v>
      </c>
      <c r="D94" s="171">
        <f>SUM(D95:D97)</f>
        <v>20775000</v>
      </c>
      <c r="E94" s="171">
        <f>SUM(E95:E97)</f>
        <v>9441100</v>
      </c>
      <c r="F94" s="167"/>
    </row>
    <row r="95" spans="1:6" outlineLevel="1" x14ac:dyDescent="0.25">
      <c r="A95" s="172" t="s">
        <v>183</v>
      </c>
      <c r="B95" s="180">
        <f>C95+D95+E95</f>
        <v>28338260</v>
      </c>
      <c r="C95" s="180">
        <f>ศึกษา!D30</f>
        <v>16784660</v>
      </c>
      <c r="D95" s="180">
        <f>ศึกษา!E30</f>
        <v>9030400</v>
      </c>
      <c r="E95" s="180">
        <f>ศึกษา!F30</f>
        <v>2523200</v>
      </c>
      <c r="F95" s="167"/>
    </row>
    <row r="96" spans="1:6" outlineLevel="1" x14ac:dyDescent="0.25">
      <c r="A96" s="172" t="s">
        <v>185</v>
      </c>
      <c r="B96" s="180">
        <f>C96+D96+E96</f>
        <v>23349300</v>
      </c>
      <c r="C96" s="180">
        <f>ศึกษา!D75</f>
        <v>9595300</v>
      </c>
      <c r="D96" s="180">
        <f>ศึกษา!E75</f>
        <v>7100000</v>
      </c>
      <c r="E96" s="180">
        <f>ศึกษา!F75</f>
        <v>6654000</v>
      </c>
      <c r="F96" s="167"/>
    </row>
    <row r="97" spans="1:6" outlineLevel="1" x14ac:dyDescent="0.25">
      <c r="A97" s="172" t="s">
        <v>67</v>
      </c>
      <c r="B97" s="180">
        <f>C97+D97+E97</f>
        <v>6866000</v>
      </c>
      <c r="C97" s="180">
        <f>ศึกษา!D83</f>
        <v>1957500</v>
      </c>
      <c r="D97" s="180">
        <f>ศึกษา!E83</f>
        <v>4644600</v>
      </c>
      <c r="E97" s="180">
        <f>ศึกษา!F83</f>
        <v>263900</v>
      </c>
      <c r="F97" s="167"/>
    </row>
    <row r="98" spans="1:6" s="168" customFormat="1" outlineLevel="1" x14ac:dyDescent="0.25">
      <c r="A98" s="197" t="s">
        <v>60</v>
      </c>
      <c r="B98" s="166">
        <f>B10+B17+B22+B25+B28+B42+B49+B59+B76+B90+B7</f>
        <v>159786660</v>
      </c>
      <c r="C98" s="166">
        <f t="shared" ref="C98:E98" si="6">C10+C17+C22+C25+C28+C42+C49+C59+C76+C90+C7</f>
        <v>76054500</v>
      </c>
      <c r="D98" s="166">
        <f t="shared" si="6"/>
        <v>51515730</v>
      </c>
      <c r="E98" s="166">
        <f t="shared" si="6"/>
        <v>32216430</v>
      </c>
      <c r="F98" s="167"/>
    </row>
    <row r="99" spans="1:6" s="168" customFormat="1" outlineLevel="1" x14ac:dyDescent="0.25">
      <c r="A99" s="197" t="s">
        <v>168</v>
      </c>
      <c r="B99" s="166">
        <f>B67</f>
        <v>2094000</v>
      </c>
      <c r="C99" s="166">
        <f t="shared" ref="C99:E99" si="7">C67</f>
        <v>1178000</v>
      </c>
      <c r="D99" s="166">
        <f t="shared" si="7"/>
        <v>538000</v>
      </c>
      <c r="E99" s="166">
        <f t="shared" si="7"/>
        <v>378000</v>
      </c>
      <c r="F99" s="167"/>
    </row>
    <row r="100" spans="1:6" s="168" customFormat="1" outlineLevel="1" x14ac:dyDescent="0.25">
      <c r="A100" s="198" t="s">
        <v>182</v>
      </c>
      <c r="B100" s="166">
        <f>B82</f>
        <v>94800</v>
      </c>
      <c r="C100" s="166">
        <f t="shared" ref="C100:E100" si="8">C82</f>
        <v>31600</v>
      </c>
      <c r="D100" s="166">
        <f t="shared" si="8"/>
        <v>31600</v>
      </c>
      <c r="E100" s="166">
        <f t="shared" si="8"/>
        <v>31600</v>
      </c>
      <c r="F100" s="167"/>
    </row>
    <row r="101" spans="1:6" ht="23.4" x14ac:dyDescent="0.25">
      <c r="A101" s="199" t="s">
        <v>33</v>
      </c>
      <c r="B101" s="166">
        <f>SUM(B98:B100)</f>
        <v>161975460</v>
      </c>
      <c r="C101" s="166">
        <f t="shared" ref="C101:E101" si="9">SUM(C98:C100)</f>
        <v>77264100</v>
      </c>
      <c r="D101" s="166">
        <f t="shared" si="9"/>
        <v>52085330</v>
      </c>
      <c r="E101" s="166">
        <f t="shared" si="9"/>
        <v>32626030</v>
      </c>
      <c r="F101" s="167"/>
    </row>
    <row r="136" spans="2:5" x14ac:dyDescent="0.25">
      <c r="B136" s="184"/>
      <c r="C136" s="200">
        <f>C101*100/B101</f>
        <v>47.70111472441566</v>
      </c>
      <c r="D136" s="200">
        <f>D101*100/B101</f>
        <v>32.156309356985311</v>
      </c>
      <c r="E136" s="200">
        <f>E101*100/B101</f>
        <v>20.142575918599029</v>
      </c>
    </row>
  </sheetData>
  <mergeCells count="8">
    <mergeCell ref="A62:A63"/>
    <mergeCell ref="A86:A87"/>
    <mergeCell ref="A2:E2"/>
    <mergeCell ref="A1:E1"/>
    <mergeCell ref="A5:A6"/>
    <mergeCell ref="A20:A21"/>
    <mergeCell ref="A45:A46"/>
    <mergeCell ref="A40:A41"/>
  </mergeCells>
  <pageMargins left="0.94" right="0.70866141732283472" top="0.39" bottom="0.36" header="0.31496062992125984" footer="0.31496062992125984"/>
  <pageSetup paperSize="9" orientation="landscape" r:id="rId1"/>
  <rowBreaks count="4" manualBreakCount="4">
    <brk id="19" max="5" man="1"/>
    <brk id="39" max="5" man="1"/>
    <brk id="61" max="5" man="1"/>
    <brk id="85" max="5" man="1"/>
  </rowBreaks>
  <colBreaks count="1" manualBreakCount="1">
    <brk id="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O45"/>
  <sheetViews>
    <sheetView zoomScale="80" zoomScaleNormal="80" zoomScaleSheetLayoutView="80" workbookViewId="0">
      <pane xSplit="2" ySplit="8" topLeftCell="F9" activePane="bottomRight" state="frozen"/>
      <selection pane="topRight" activeCell="C1" sqref="C1"/>
      <selection pane="bottomLeft" activeCell="A7" sqref="A7"/>
      <selection pane="bottomRight" activeCell="J1" sqref="J1:Q1048576"/>
    </sheetView>
  </sheetViews>
  <sheetFormatPr defaultRowHeight="13.8" x14ac:dyDescent="0.25"/>
  <cols>
    <col min="1" max="1" width="64.59765625" customWidth="1"/>
    <col min="2" max="2" width="8.296875" customWidth="1"/>
    <col min="3" max="3" width="12.69921875" style="4" customWidth="1"/>
    <col min="4" max="6" width="28.59765625" customWidth="1"/>
    <col min="7" max="7" width="10.3984375" customWidth="1"/>
    <col min="8" max="8" width="12.09765625" customWidth="1"/>
    <col min="9" max="9" width="11.8984375" customWidth="1"/>
    <col min="10" max="15" width="11.3984375" hidden="1" customWidth="1"/>
    <col min="16" max="17" width="0" hidden="1" customWidth="1"/>
  </cols>
  <sheetData>
    <row r="1" spans="1:15" ht="24" customHeight="1" x14ac:dyDescent="0.4">
      <c r="F1" s="81" t="s">
        <v>68</v>
      </c>
    </row>
    <row r="2" spans="1:15" ht="24" customHeight="1" x14ac:dyDescent="0.25"/>
    <row r="3" spans="1:15" ht="21" x14ac:dyDescent="0.25">
      <c r="A3" s="227" t="str">
        <f>บุคลากร!A3</f>
        <v>แผน/ผลการปฏิบัติงานและการใช้จ่ายงบประมาณรายจ่ายประจำปีงบประมาณ พ.ศ. 2567</v>
      </c>
      <c r="B3" s="227"/>
      <c r="C3" s="227"/>
      <c r="D3" s="227"/>
      <c r="E3" s="227"/>
      <c r="F3" s="227"/>
    </row>
    <row r="4" spans="1:15" ht="21" x14ac:dyDescent="0.25">
      <c r="A4" s="12" t="s">
        <v>62</v>
      </c>
      <c r="B4" s="12"/>
      <c r="H4" s="84"/>
    </row>
    <row r="5" spans="1:15" ht="24" customHeight="1" x14ac:dyDescent="0.25">
      <c r="A5" s="2" t="s">
        <v>91</v>
      </c>
      <c r="B5" s="2"/>
      <c r="H5" s="85"/>
      <c r="I5" s="85"/>
    </row>
    <row r="6" spans="1:15" ht="21" x14ac:dyDescent="0.25">
      <c r="A6" s="2"/>
      <c r="B6" s="2"/>
      <c r="C6" s="58"/>
      <c r="D6" s="11"/>
      <c r="E6" s="11"/>
      <c r="F6" s="58" t="s">
        <v>24</v>
      </c>
      <c r="I6" s="85"/>
    </row>
    <row r="7" spans="1:15" ht="21" x14ac:dyDescent="0.25">
      <c r="A7" s="206" t="s">
        <v>50</v>
      </c>
      <c r="B7" s="10" t="s">
        <v>22</v>
      </c>
      <c r="C7" s="228" t="s">
        <v>33</v>
      </c>
      <c r="D7" s="206" t="s">
        <v>228</v>
      </c>
      <c r="E7" s="206" t="s">
        <v>229</v>
      </c>
      <c r="F7" s="206" t="s">
        <v>230</v>
      </c>
      <c r="I7" s="85"/>
    </row>
    <row r="8" spans="1:15" ht="21" x14ac:dyDescent="0.25">
      <c r="A8" s="207"/>
      <c r="B8" s="9" t="s">
        <v>1</v>
      </c>
      <c r="C8" s="228"/>
      <c r="D8" s="207"/>
      <c r="E8" s="207"/>
      <c r="F8" s="207"/>
    </row>
    <row r="9" spans="1:15" ht="21" x14ac:dyDescent="0.25">
      <c r="A9" s="49" t="s">
        <v>56</v>
      </c>
      <c r="B9" s="50"/>
      <c r="C9" s="80"/>
      <c r="D9" s="56"/>
      <c r="E9" s="56"/>
      <c r="F9" s="56"/>
    </row>
    <row r="10" spans="1:15" ht="21" x14ac:dyDescent="0.25">
      <c r="A10" s="15" t="s">
        <v>92</v>
      </c>
      <c r="B10" s="8" t="s">
        <v>2</v>
      </c>
      <c r="C10" s="61">
        <f>C12</f>
        <v>2794500</v>
      </c>
      <c r="D10" s="61">
        <f t="shared" ref="D10:F10" si="0">D12</f>
        <v>845000</v>
      </c>
      <c r="E10" s="61">
        <f t="shared" si="0"/>
        <v>1092900</v>
      </c>
      <c r="F10" s="61">
        <f t="shared" si="0"/>
        <v>856600</v>
      </c>
      <c r="G10" s="83"/>
    </row>
    <row r="11" spans="1:15" ht="21" x14ac:dyDescent="0.25">
      <c r="A11" s="16"/>
      <c r="B11" s="8" t="s">
        <v>1</v>
      </c>
      <c r="C11" s="61"/>
      <c r="D11" s="62"/>
      <c r="E11" s="62"/>
      <c r="F11" s="62"/>
    </row>
    <row r="12" spans="1:15" s="4" customFormat="1" ht="21" x14ac:dyDescent="0.25">
      <c r="A12" s="59" t="s">
        <v>164</v>
      </c>
      <c r="B12" s="60" t="s">
        <v>2</v>
      </c>
      <c r="C12" s="63">
        <f>SUM(C16:C23)</f>
        <v>2794500</v>
      </c>
      <c r="D12" s="63">
        <f>SUM(D16:D23)</f>
        <v>845000</v>
      </c>
      <c r="E12" s="63">
        <f>SUM(E16:E23)</f>
        <v>1092900</v>
      </c>
      <c r="F12" s="63">
        <f>SUM(F16:F23)</f>
        <v>856600</v>
      </c>
      <c r="G12" s="83"/>
      <c r="J12" t="s">
        <v>278</v>
      </c>
      <c r="K12" s="153">
        <v>0.3</v>
      </c>
      <c r="L12"/>
      <c r="M12" t="s">
        <v>279</v>
      </c>
      <c r="N12"/>
      <c r="O12"/>
    </row>
    <row r="13" spans="1:15" s="4" customFormat="1" ht="21" x14ac:dyDescent="0.25">
      <c r="A13" s="18"/>
      <c r="B13" s="7" t="s">
        <v>1</v>
      </c>
      <c r="C13" s="63"/>
      <c r="D13" s="64"/>
      <c r="E13" s="64"/>
      <c r="F13" s="64"/>
      <c r="J13" s="85">
        <f>C16+C18+C21+C22+C23+C30+C19</f>
        <v>2819200</v>
      </c>
      <c r="K13" s="85">
        <f>J13*30/100</f>
        <v>845760</v>
      </c>
      <c r="L13"/>
      <c r="M13" s="85">
        <f>D16+D18+D21+D22+D23+D30</f>
        <v>845000</v>
      </c>
      <c r="N13"/>
      <c r="O13" s="85">
        <f>K13-M13</f>
        <v>760</v>
      </c>
    </row>
    <row r="14" spans="1:15" s="4" customFormat="1" ht="21" x14ac:dyDescent="0.25">
      <c r="A14" s="25" t="s">
        <v>53</v>
      </c>
      <c r="B14" s="57"/>
      <c r="C14" s="63"/>
      <c r="D14" s="67"/>
      <c r="E14" s="67"/>
      <c r="F14" s="67"/>
    </row>
    <row r="15" spans="1:15" s="5" customFormat="1" ht="21" x14ac:dyDescent="0.25">
      <c r="A15" s="47" t="s">
        <v>25</v>
      </c>
      <c r="B15" s="48"/>
      <c r="C15" s="65"/>
      <c r="D15" s="68"/>
      <c r="E15" s="68"/>
      <c r="F15" s="68"/>
    </row>
    <row r="16" spans="1:15" s="5" customFormat="1" ht="21" x14ac:dyDescent="0.25">
      <c r="A16" s="26" t="s">
        <v>21</v>
      </c>
      <c r="B16" s="6" t="s">
        <v>2</v>
      </c>
      <c r="C16" s="65">
        <v>2558200</v>
      </c>
      <c r="D16" s="66">
        <v>845000</v>
      </c>
      <c r="E16" s="66">
        <v>856600</v>
      </c>
      <c r="F16" s="66">
        <v>856600</v>
      </c>
      <c r="G16" s="83"/>
    </row>
    <row r="17" spans="1:9" s="5" customFormat="1" ht="21" x14ac:dyDescent="0.25">
      <c r="A17" s="27" t="s">
        <v>26</v>
      </c>
      <c r="B17" s="6"/>
      <c r="C17" s="65"/>
      <c r="D17" s="66"/>
      <c r="E17" s="66"/>
      <c r="F17" s="66"/>
    </row>
    <row r="18" spans="1:9" s="5" customFormat="1" ht="21" x14ac:dyDescent="0.25">
      <c r="A18" s="26" t="s">
        <v>17</v>
      </c>
      <c r="B18" s="6" t="s">
        <v>2</v>
      </c>
      <c r="C18" s="65">
        <v>113800</v>
      </c>
      <c r="D18" s="66">
        <v>0</v>
      </c>
      <c r="E18" s="66">
        <v>113800</v>
      </c>
      <c r="F18" s="66">
        <v>0</v>
      </c>
      <c r="G18" s="83"/>
    </row>
    <row r="19" spans="1:9" s="5" customFormat="1" ht="21" x14ac:dyDescent="0.25">
      <c r="A19" s="26" t="s">
        <v>14</v>
      </c>
      <c r="B19" s="6" t="s">
        <v>2</v>
      </c>
      <c r="C19" s="65">
        <v>12000</v>
      </c>
      <c r="D19" s="66">
        <v>0</v>
      </c>
      <c r="E19" s="66">
        <v>12000</v>
      </c>
      <c r="F19" s="66">
        <v>0</v>
      </c>
      <c r="G19" s="83"/>
    </row>
    <row r="20" spans="1:9" s="5" customFormat="1" ht="21" x14ac:dyDescent="0.25">
      <c r="A20" s="28" t="s">
        <v>54</v>
      </c>
      <c r="B20" s="6"/>
      <c r="C20" s="65"/>
      <c r="D20" s="66"/>
      <c r="E20" s="66"/>
      <c r="F20" s="66"/>
    </row>
    <row r="21" spans="1:9" s="5" customFormat="1" ht="21" x14ac:dyDescent="0.25">
      <c r="A21" s="26" t="s">
        <v>10</v>
      </c>
      <c r="B21" s="6" t="s">
        <v>2</v>
      </c>
      <c r="C21" s="65">
        <v>26200</v>
      </c>
      <c r="D21" s="66">
        <v>0</v>
      </c>
      <c r="E21" s="66">
        <v>26200</v>
      </c>
      <c r="F21" s="66">
        <v>0</v>
      </c>
      <c r="G21" s="83"/>
    </row>
    <row r="22" spans="1:9" s="5" customFormat="1" ht="21" x14ac:dyDescent="0.25">
      <c r="A22" s="26" t="s">
        <v>9</v>
      </c>
      <c r="B22" s="6" t="s">
        <v>2</v>
      </c>
      <c r="C22" s="65">
        <v>8000</v>
      </c>
      <c r="D22" s="66">
        <v>0</v>
      </c>
      <c r="E22" s="66">
        <v>8000</v>
      </c>
      <c r="F22" s="66">
        <v>0</v>
      </c>
      <c r="G22" s="83"/>
    </row>
    <row r="23" spans="1:9" s="5" customFormat="1" ht="21" x14ac:dyDescent="0.25">
      <c r="A23" s="29" t="s">
        <v>8</v>
      </c>
      <c r="B23" s="6" t="s">
        <v>2</v>
      </c>
      <c r="C23" s="65">
        <v>76300</v>
      </c>
      <c r="D23" s="66">
        <v>0</v>
      </c>
      <c r="E23" s="66">
        <v>76300</v>
      </c>
      <c r="F23" s="66">
        <v>0</v>
      </c>
      <c r="G23" s="83"/>
    </row>
    <row r="24" spans="1:9" ht="21" x14ac:dyDescent="0.25">
      <c r="A24" s="15" t="s">
        <v>94</v>
      </c>
      <c r="B24" s="8" t="s">
        <v>2</v>
      </c>
      <c r="C24" s="61">
        <f>C26</f>
        <v>139300</v>
      </c>
      <c r="D24" s="61">
        <f t="shared" ref="D24:F24" si="1">D26</f>
        <v>114600</v>
      </c>
      <c r="E24" s="61">
        <f t="shared" si="1"/>
        <v>24700</v>
      </c>
      <c r="F24" s="61">
        <f t="shared" si="1"/>
        <v>0</v>
      </c>
      <c r="G24" s="83"/>
      <c r="H24" s="85"/>
      <c r="I24" s="85"/>
    </row>
    <row r="25" spans="1:9" ht="21" x14ac:dyDescent="0.25">
      <c r="A25" s="16"/>
      <c r="B25" s="8" t="s">
        <v>1</v>
      </c>
      <c r="C25" s="61"/>
      <c r="D25" s="62"/>
      <c r="E25" s="62"/>
      <c r="F25" s="62"/>
      <c r="I25" s="85"/>
    </row>
    <row r="26" spans="1:9" s="4" customFormat="1" ht="21" x14ac:dyDescent="0.25">
      <c r="A26" s="17" t="s">
        <v>164</v>
      </c>
      <c r="B26" s="7" t="s">
        <v>2</v>
      </c>
      <c r="C26" s="63">
        <f>SUM(C30:C33)</f>
        <v>139300</v>
      </c>
      <c r="D26" s="63">
        <f>SUM(D30:D33)</f>
        <v>114600</v>
      </c>
      <c r="E26" s="63">
        <f>SUM(E30:E33)</f>
        <v>24700</v>
      </c>
      <c r="F26" s="63">
        <f>SUM(F30:F33)</f>
        <v>0</v>
      </c>
      <c r="G26" s="83"/>
      <c r="I26" s="86"/>
    </row>
    <row r="27" spans="1:9" s="4" customFormat="1" ht="21" x14ac:dyDescent="0.25">
      <c r="A27" s="18"/>
      <c r="B27" s="7" t="s">
        <v>1</v>
      </c>
      <c r="C27" s="63"/>
      <c r="D27" s="64"/>
      <c r="E27" s="64"/>
      <c r="F27" s="64"/>
      <c r="I27" s="86"/>
    </row>
    <row r="28" spans="1:9" s="4" customFormat="1" ht="21" x14ac:dyDescent="0.25">
      <c r="A28" s="25" t="s">
        <v>53</v>
      </c>
      <c r="B28" s="57"/>
      <c r="C28" s="63"/>
      <c r="D28" s="67"/>
      <c r="E28" s="67"/>
      <c r="F28" s="67"/>
    </row>
    <row r="29" spans="1:9" s="5" customFormat="1" ht="21" x14ac:dyDescent="0.25">
      <c r="A29" s="47" t="s">
        <v>25</v>
      </c>
      <c r="B29" s="48"/>
      <c r="C29" s="65"/>
      <c r="D29" s="68"/>
      <c r="E29" s="68"/>
      <c r="F29" s="68"/>
    </row>
    <row r="30" spans="1:9" s="5" customFormat="1" ht="21" x14ac:dyDescent="0.25">
      <c r="A30" s="26" t="s">
        <v>93</v>
      </c>
      <c r="B30" s="6" t="s">
        <v>2</v>
      </c>
      <c r="C30" s="65">
        <v>24700</v>
      </c>
      <c r="D30" s="66">
        <v>0</v>
      </c>
      <c r="E30" s="66">
        <v>24700</v>
      </c>
      <c r="F30" s="66">
        <v>0</v>
      </c>
      <c r="G30" s="83"/>
    </row>
    <row r="31" spans="1:9" s="5" customFormat="1" ht="21" x14ac:dyDescent="0.25">
      <c r="A31" s="28" t="s">
        <v>54</v>
      </c>
      <c r="B31" s="6"/>
      <c r="C31" s="65"/>
      <c r="D31" s="66"/>
      <c r="E31" s="66"/>
      <c r="F31" s="66"/>
    </row>
    <row r="32" spans="1:9" s="5" customFormat="1" ht="21" x14ac:dyDescent="0.25">
      <c r="A32" s="26" t="s">
        <v>7</v>
      </c>
      <c r="B32" s="6" t="s">
        <v>2</v>
      </c>
      <c r="C32" s="65">
        <v>13200</v>
      </c>
      <c r="D32" s="66">
        <v>13200</v>
      </c>
      <c r="E32" s="66">
        <v>0</v>
      </c>
      <c r="F32" s="66">
        <v>0</v>
      </c>
      <c r="G32" s="83"/>
    </row>
    <row r="33" spans="1:7" s="5" customFormat="1" ht="21" x14ac:dyDescent="0.25">
      <c r="A33" s="26" t="s">
        <v>81</v>
      </c>
      <c r="B33" s="6" t="s">
        <v>2</v>
      </c>
      <c r="C33" s="65">
        <v>101400</v>
      </c>
      <c r="D33" s="66">
        <v>101400</v>
      </c>
      <c r="E33" s="66">
        <v>0</v>
      </c>
      <c r="F33" s="66">
        <v>0</v>
      </c>
      <c r="G33" s="83"/>
    </row>
    <row r="34" spans="1:7" s="5" customFormat="1" ht="21" x14ac:dyDescent="0.25">
      <c r="A34" s="51" t="s">
        <v>169</v>
      </c>
      <c r="B34" s="3" t="s">
        <v>2</v>
      </c>
      <c r="C34" s="94"/>
      <c r="D34" s="95"/>
      <c r="E34" s="95"/>
      <c r="F34" s="95"/>
      <c r="G34" s="83"/>
    </row>
    <row r="35" spans="1:7" s="5" customFormat="1" ht="21" x14ac:dyDescent="0.25">
      <c r="A35" s="52"/>
      <c r="B35" s="3" t="s">
        <v>1</v>
      </c>
      <c r="C35" s="94"/>
      <c r="D35" s="95"/>
      <c r="E35" s="95"/>
      <c r="F35" s="95"/>
      <c r="G35" s="83"/>
    </row>
    <row r="36" spans="1:7" s="5" customFormat="1" ht="21" x14ac:dyDescent="0.25">
      <c r="A36" s="23"/>
      <c r="B36" s="21" t="s">
        <v>2</v>
      </c>
      <c r="C36" s="65"/>
      <c r="D36" s="66"/>
      <c r="E36" s="66"/>
      <c r="F36" s="66"/>
      <c r="G36" s="83"/>
    </row>
    <row r="37" spans="1:7" s="5" customFormat="1" ht="21" x14ac:dyDescent="0.25">
      <c r="A37" s="24" t="s">
        <v>3</v>
      </c>
      <c r="B37" s="21" t="s">
        <v>1</v>
      </c>
      <c r="C37" s="65"/>
      <c r="D37" s="66"/>
      <c r="E37" s="66"/>
      <c r="F37" s="66"/>
      <c r="G37" s="83"/>
    </row>
    <row r="38" spans="1:7" s="79" customFormat="1" ht="21" x14ac:dyDescent="0.4">
      <c r="A38" s="229" t="s">
        <v>60</v>
      </c>
      <c r="B38" s="76" t="s">
        <v>2</v>
      </c>
      <c r="C38" s="77">
        <f>C10+C24</f>
        <v>2933800</v>
      </c>
      <c r="D38" s="77">
        <f>D10+D24</f>
        <v>959600</v>
      </c>
      <c r="E38" s="77">
        <f>E10+E24</f>
        <v>1117600</v>
      </c>
      <c r="F38" s="77">
        <f>F10+F24</f>
        <v>856600</v>
      </c>
      <c r="G38" s="83"/>
    </row>
    <row r="39" spans="1:7" s="79" customFormat="1" ht="21" x14ac:dyDescent="0.4">
      <c r="A39" s="230"/>
      <c r="B39" s="76" t="s">
        <v>1</v>
      </c>
      <c r="C39" s="77"/>
      <c r="D39" s="78"/>
      <c r="E39" s="78"/>
      <c r="F39" s="78"/>
    </row>
    <row r="40" spans="1:7" s="79" customFormat="1" ht="21" x14ac:dyDescent="0.4">
      <c r="A40" s="229" t="s">
        <v>60</v>
      </c>
      <c r="B40" s="76" t="s">
        <v>2</v>
      </c>
      <c r="C40" s="77"/>
      <c r="D40" s="78"/>
      <c r="E40" s="78"/>
      <c r="F40" s="78"/>
    </row>
    <row r="41" spans="1:7" s="79" customFormat="1" ht="21" x14ac:dyDescent="0.4">
      <c r="A41" s="230"/>
      <c r="B41" s="76" t="s">
        <v>1</v>
      </c>
      <c r="C41" s="77"/>
      <c r="D41" s="78"/>
      <c r="E41" s="78"/>
      <c r="F41" s="78"/>
    </row>
    <row r="42" spans="1:7" s="13" customFormat="1" ht="21" x14ac:dyDescent="0.4">
      <c r="A42" s="225" t="s">
        <v>33</v>
      </c>
      <c r="B42" s="3" t="s">
        <v>2</v>
      </c>
      <c r="C42" s="72">
        <f>C38</f>
        <v>2933800</v>
      </c>
      <c r="D42" s="72">
        <f t="shared" ref="D42:F42" si="2">D38</f>
        <v>959600</v>
      </c>
      <c r="E42" s="72">
        <f t="shared" si="2"/>
        <v>1117600</v>
      </c>
      <c r="F42" s="72">
        <f t="shared" si="2"/>
        <v>856600</v>
      </c>
      <c r="G42" s="83"/>
    </row>
    <row r="43" spans="1:7" s="13" customFormat="1" ht="21" x14ac:dyDescent="0.4">
      <c r="A43" s="226"/>
      <c r="B43" s="3" t="s">
        <v>1</v>
      </c>
      <c r="C43" s="72"/>
      <c r="D43" s="73"/>
      <c r="E43" s="73"/>
      <c r="F43" s="73"/>
    </row>
    <row r="44" spans="1:7" s="13" customFormat="1" ht="9.6" customHeight="1" x14ac:dyDescent="0.4">
      <c r="A44" s="1"/>
      <c r="B44" s="1"/>
      <c r="C44" s="4"/>
      <c r="D44"/>
      <c r="E44"/>
      <c r="F44"/>
    </row>
    <row r="45" spans="1:7" s="13" customFormat="1" ht="28.5" customHeight="1" x14ac:dyDescent="0.4">
      <c r="A45" s="2" t="s">
        <v>0</v>
      </c>
      <c r="B45" s="1"/>
      <c r="C45" s="4"/>
      <c r="D45"/>
      <c r="E45"/>
      <c r="F45"/>
    </row>
  </sheetData>
  <mergeCells count="9">
    <mergeCell ref="A38:A39"/>
    <mergeCell ref="A42:A43"/>
    <mergeCell ref="A3:F3"/>
    <mergeCell ref="A7:A8"/>
    <mergeCell ref="C7:C8"/>
    <mergeCell ref="D7:D8"/>
    <mergeCell ref="E7:E8"/>
    <mergeCell ref="F7:F8"/>
    <mergeCell ref="A40:A41"/>
  </mergeCells>
  <printOptions horizontalCentered="1"/>
  <pageMargins left="0.19685039370078741" right="0.19685039370078741" top="0.35433070866141736" bottom="0.23622047244094491" header="0.19685039370078741" footer="0.19685039370078741"/>
  <pageSetup paperSize="9" scale="63" orientation="landscape" r:id="rId1"/>
  <headerFooter>
    <oddHeader>&amp;R&amp;"TH SarabunPSK,ธรรมดา"&amp;16แบบ สงม. 2   (สำนักงานเขต)</oddHeader>
  </headerFooter>
  <rowBreaks count="2" manualBreakCount="2">
    <brk id="23" max="5" man="1"/>
    <brk id="37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N80"/>
  <sheetViews>
    <sheetView zoomScale="80" zoomScaleNormal="80" zoomScaleSheetLayoutView="80" workbookViewId="0">
      <pane xSplit="2" ySplit="8" topLeftCell="E12" activePane="bottomRight" state="frozen"/>
      <selection pane="topRight" activeCell="C1" sqref="C1"/>
      <selection pane="bottomLeft" activeCell="A7" sqref="A7"/>
      <selection pane="bottomRight" activeCell="Q13" sqref="Q13"/>
    </sheetView>
  </sheetViews>
  <sheetFormatPr defaultRowHeight="13.8" x14ac:dyDescent="0.25"/>
  <cols>
    <col min="1" max="1" width="64.59765625" customWidth="1"/>
    <col min="2" max="2" width="8.296875" customWidth="1"/>
    <col min="3" max="3" width="12.69921875" style="4" customWidth="1"/>
    <col min="4" max="6" width="28.59765625" customWidth="1"/>
    <col min="7" max="7" width="10.69921875" customWidth="1"/>
    <col min="8" max="8" width="11.69921875" customWidth="1"/>
    <col min="9" max="9" width="11.69921875" hidden="1" customWidth="1"/>
    <col min="10" max="10" width="11.296875" hidden="1" customWidth="1"/>
    <col min="11" max="11" width="0" hidden="1" customWidth="1"/>
    <col min="12" max="12" width="12.69921875" hidden="1" customWidth="1"/>
    <col min="13" max="13" width="0" hidden="1" customWidth="1"/>
    <col min="14" max="14" width="12.69921875" hidden="1" customWidth="1"/>
    <col min="15" max="15" width="0" hidden="1" customWidth="1"/>
    <col min="257" max="257" width="64.59765625" customWidth="1"/>
    <col min="258" max="258" width="8.296875" customWidth="1"/>
    <col min="259" max="259" width="12.69921875" customWidth="1"/>
    <col min="260" max="262" width="28.59765625" customWidth="1"/>
    <col min="263" max="263" width="10.69921875" customWidth="1"/>
    <col min="264" max="265" width="11.69921875" customWidth="1"/>
    <col min="513" max="513" width="64.59765625" customWidth="1"/>
    <col min="514" max="514" width="8.296875" customWidth="1"/>
    <col min="515" max="515" width="12.69921875" customWidth="1"/>
    <col min="516" max="518" width="28.59765625" customWidth="1"/>
    <col min="519" max="519" width="10.69921875" customWidth="1"/>
    <col min="520" max="521" width="11.69921875" customWidth="1"/>
    <col min="769" max="769" width="64.59765625" customWidth="1"/>
    <col min="770" max="770" width="8.296875" customWidth="1"/>
    <col min="771" max="771" width="12.69921875" customWidth="1"/>
    <col min="772" max="774" width="28.59765625" customWidth="1"/>
    <col min="775" max="775" width="10.69921875" customWidth="1"/>
    <col min="776" max="777" width="11.69921875" customWidth="1"/>
    <col min="1025" max="1025" width="64.59765625" customWidth="1"/>
    <col min="1026" max="1026" width="8.296875" customWidth="1"/>
    <col min="1027" max="1027" width="12.69921875" customWidth="1"/>
    <col min="1028" max="1030" width="28.59765625" customWidth="1"/>
    <col min="1031" max="1031" width="10.69921875" customWidth="1"/>
    <col min="1032" max="1033" width="11.69921875" customWidth="1"/>
    <col min="1281" max="1281" width="64.59765625" customWidth="1"/>
    <col min="1282" max="1282" width="8.296875" customWidth="1"/>
    <col min="1283" max="1283" width="12.69921875" customWidth="1"/>
    <col min="1284" max="1286" width="28.59765625" customWidth="1"/>
    <col min="1287" max="1287" width="10.69921875" customWidth="1"/>
    <col min="1288" max="1289" width="11.69921875" customWidth="1"/>
    <col min="1537" max="1537" width="64.59765625" customWidth="1"/>
    <col min="1538" max="1538" width="8.296875" customWidth="1"/>
    <col min="1539" max="1539" width="12.69921875" customWidth="1"/>
    <col min="1540" max="1542" width="28.59765625" customWidth="1"/>
    <col min="1543" max="1543" width="10.69921875" customWidth="1"/>
    <col min="1544" max="1545" width="11.69921875" customWidth="1"/>
    <col min="1793" max="1793" width="64.59765625" customWidth="1"/>
    <col min="1794" max="1794" width="8.296875" customWidth="1"/>
    <col min="1795" max="1795" width="12.69921875" customWidth="1"/>
    <col min="1796" max="1798" width="28.59765625" customWidth="1"/>
    <col min="1799" max="1799" width="10.69921875" customWidth="1"/>
    <col min="1800" max="1801" width="11.69921875" customWidth="1"/>
    <col min="2049" max="2049" width="64.59765625" customWidth="1"/>
    <col min="2050" max="2050" width="8.296875" customWidth="1"/>
    <col min="2051" max="2051" width="12.69921875" customWidth="1"/>
    <col min="2052" max="2054" width="28.59765625" customWidth="1"/>
    <col min="2055" max="2055" width="10.69921875" customWidth="1"/>
    <col min="2056" max="2057" width="11.69921875" customWidth="1"/>
    <col min="2305" max="2305" width="64.59765625" customWidth="1"/>
    <col min="2306" max="2306" width="8.296875" customWidth="1"/>
    <col min="2307" max="2307" width="12.69921875" customWidth="1"/>
    <col min="2308" max="2310" width="28.59765625" customWidth="1"/>
    <col min="2311" max="2311" width="10.69921875" customWidth="1"/>
    <col min="2312" max="2313" width="11.69921875" customWidth="1"/>
    <col min="2561" max="2561" width="64.59765625" customWidth="1"/>
    <col min="2562" max="2562" width="8.296875" customWidth="1"/>
    <col min="2563" max="2563" width="12.69921875" customWidth="1"/>
    <col min="2564" max="2566" width="28.59765625" customWidth="1"/>
    <col min="2567" max="2567" width="10.69921875" customWidth="1"/>
    <col min="2568" max="2569" width="11.69921875" customWidth="1"/>
    <col min="2817" max="2817" width="64.59765625" customWidth="1"/>
    <col min="2818" max="2818" width="8.296875" customWidth="1"/>
    <col min="2819" max="2819" width="12.69921875" customWidth="1"/>
    <col min="2820" max="2822" width="28.59765625" customWidth="1"/>
    <col min="2823" max="2823" width="10.69921875" customWidth="1"/>
    <col min="2824" max="2825" width="11.69921875" customWidth="1"/>
    <col min="3073" max="3073" width="64.59765625" customWidth="1"/>
    <col min="3074" max="3074" width="8.296875" customWidth="1"/>
    <col min="3075" max="3075" width="12.69921875" customWidth="1"/>
    <col min="3076" max="3078" width="28.59765625" customWidth="1"/>
    <col min="3079" max="3079" width="10.69921875" customWidth="1"/>
    <col min="3080" max="3081" width="11.69921875" customWidth="1"/>
    <col min="3329" max="3329" width="64.59765625" customWidth="1"/>
    <col min="3330" max="3330" width="8.296875" customWidth="1"/>
    <col min="3331" max="3331" width="12.69921875" customWidth="1"/>
    <col min="3332" max="3334" width="28.59765625" customWidth="1"/>
    <col min="3335" max="3335" width="10.69921875" customWidth="1"/>
    <col min="3336" max="3337" width="11.69921875" customWidth="1"/>
    <col min="3585" max="3585" width="64.59765625" customWidth="1"/>
    <col min="3586" max="3586" width="8.296875" customWidth="1"/>
    <col min="3587" max="3587" width="12.69921875" customWidth="1"/>
    <col min="3588" max="3590" width="28.59765625" customWidth="1"/>
    <col min="3591" max="3591" width="10.69921875" customWidth="1"/>
    <col min="3592" max="3593" width="11.69921875" customWidth="1"/>
    <col min="3841" max="3841" width="64.59765625" customWidth="1"/>
    <col min="3842" max="3842" width="8.296875" customWidth="1"/>
    <col min="3843" max="3843" width="12.69921875" customWidth="1"/>
    <col min="3844" max="3846" width="28.59765625" customWidth="1"/>
    <col min="3847" max="3847" width="10.69921875" customWidth="1"/>
    <col min="3848" max="3849" width="11.69921875" customWidth="1"/>
    <col min="4097" max="4097" width="64.59765625" customWidth="1"/>
    <col min="4098" max="4098" width="8.296875" customWidth="1"/>
    <col min="4099" max="4099" width="12.69921875" customWidth="1"/>
    <col min="4100" max="4102" width="28.59765625" customWidth="1"/>
    <col min="4103" max="4103" width="10.69921875" customWidth="1"/>
    <col min="4104" max="4105" width="11.69921875" customWidth="1"/>
    <col min="4353" max="4353" width="64.59765625" customWidth="1"/>
    <col min="4354" max="4354" width="8.296875" customWidth="1"/>
    <col min="4355" max="4355" width="12.69921875" customWidth="1"/>
    <col min="4356" max="4358" width="28.59765625" customWidth="1"/>
    <col min="4359" max="4359" width="10.69921875" customWidth="1"/>
    <col min="4360" max="4361" width="11.69921875" customWidth="1"/>
    <col min="4609" max="4609" width="64.59765625" customWidth="1"/>
    <col min="4610" max="4610" width="8.296875" customWidth="1"/>
    <col min="4611" max="4611" width="12.69921875" customWidth="1"/>
    <col min="4612" max="4614" width="28.59765625" customWidth="1"/>
    <col min="4615" max="4615" width="10.69921875" customWidth="1"/>
    <col min="4616" max="4617" width="11.69921875" customWidth="1"/>
    <col min="4865" max="4865" width="64.59765625" customWidth="1"/>
    <col min="4866" max="4866" width="8.296875" customWidth="1"/>
    <col min="4867" max="4867" width="12.69921875" customWidth="1"/>
    <col min="4868" max="4870" width="28.59765625" customWidth="1"/>
    <col min="4871" max="4871" width="10.69921875" customWidth="1"/>
    <col min="4872" max="4873" width="11.69921875" customWidth="1"/>
    <col min="5121" max="5121" width="64.59765625" customWidth="1"/>
    <col min="5122" max="5122" width="8.296875" customWidth="1"/>
    <col min="5123" max="5123" width="12.69921875" customWidth="1"/>
    <col min="5124" max="5126" width="28.59765625" customWidth="1"/>
    <col min="5127" max="5127" width="10.69921875" customWidth="1"/>
    <col min="5128" max="5129" width="11.69921875" customWidth="1"/>
    <col min="5377" max="5377" width="64.59765625" customWidth="1"/>
    <col min="5378" max="5378" width="8.296875" customWidth="1"/>
    <col min="5379" max="5379" width="12.69921875" customWidth="1"/>
    <col min="5380" max="5382" width="28.59765625" customWidth="1"/>
    <col min="5383" max="5383" width="10.69921875" customWidth="1"/>
    <col min="5384" max="5385" width="11.69921875" customWidth="1"/>
    <col min="5633" max="5633" width="64.59765625" customWidth="1"/>
    <col min="5634" max="5634" width="8.296875" customWidth="1"/>
    <col min="5635" max="5635" width="12.69921875" customWidth="1"/>
    <col min="5636" max="5638" width="28.59765625" customWidth="1"/>
    <col min="5639" max="5639" width="10.69921875" customWidth="1"/>
    <col min="5640" max="5641" width="11.69921875" customWidth="1"/>
    <col min="5889" max="5889" width="64.59765625" customWidth="1"/>
    <col min="5890" max="5890" width="8.296875" customWidth="1"/>
    <col min="5891" max="5891" width="12.69921875" customWidth="1"/>
    <col min="5892" max="5894" width="28.59765625" customWidth="1"/>
    <col min="5895" max="5895" width="10.69921875" customWidth="1"/>
    <col min="5896" max="5897" width="11.69921875" customWidth="1"/>
    <col min="6145" max="6145" width="64.59765625" customWidth="1"/>
    <col min="6146" max="6146" width="8.296875" customWidth="1"/>
    <col min="6147" max="6147" width="12.69921875" customWidth="1"/>
    <col min="6148" max="6150" width="28.59765625" customWidth="1"/>
    <col min="6151" max="6151" width="10.69921875" customWidth="1"/>
    <col min="6152" max="6153" width="11.69921875" customWidth="1"/>
    <col min="6401" max="6401" width="64.59765625" customWidth="1"/>
    <col min="6402" max="6402" width="8.296875" customWidth="1"/>
    <col min="6403" max="6403" width="12.69921875" customWidth="1"/>
    <col min="6404" max="6406" width="28.59765625" customWidth="1"/>
    <col min="6407" max="6407" width="10.69921875" customWidth="1"/>
    <col min="6408" max="6409" width="11.69921875" customWidth="1"/>
    <col min="6657" max="6657" width="64.59765625" customWidth="1"/>
    <col min="6658" max="6658" width="8.296875" customWidth="1"/>
    <col min="6659" max="6659" width="12.69921875" customWidth="1"/>
    <col min="6660" max="6662" width="28.59765625" customWidth="1"/>
    <col min="6663" max="6663" width="10.69921875" customWidth="1"/>
    <col min="6664" max="6665" width="11.69921875" customWidth="1"/>
    <col min="6913" max="6913" width="64.59765625" customWidth="1"/>
    <col min="6914" max="6914" width="8.296875" customWidth="1"/>
    <col min="6915" max="6915" width="12.69921875" customWidth="1"/>
    <col min="6916" max="6918" width="28.59765625" customWidth="1"/>
    <col min="6919" max="6919" width="10.69921875" customWidth="1"/>
    <col min="6920" max="6921" width="11.69921875" customWidth="1"/>
    <col min="7169" max="7169" width="64.59765625" customWidth="1"/>
    <col min="7170" max="7170" width="8.296875" customWidth="1"/>
    <col min="7171" max="7171" width="12.69921875" customWidth="1"/>
    <col min="7172" max="7174" width="28.59765625" customWidth="1"/>
    <col min="7175" max="7175" width="10.69921875" customWidth="1"/>
    <col min="7176" max="7177" width="11.69921875" customWidth="1"/>
    <col min="7425" max="7425" width="64.59765625" customWidth="1"/>
    <col min="7426" max="7426" width="8.296875" customWidth="1"/>
    <col min="7427" max="7427" width="12.69921875" customWidth="1"/>
    <col min="7428" max="7430" width="28.59765625" customWidth="1"/>
    <col min="7431" max="7431" width="10.69921875" customWidth="1"/>
    <col min="7432" max="7433" width="11.69921875" customWidth="1"/>
    <col min="7681" max="7681" width="64.59765625" customWidth="1"/>
    <col min="7682" max="7682" width="8.296875" customWidth="1"/>
    <col min="7683" max="7683" width="12.69921875" customWidth="1"/>
    <col min="7684" max="7686" width="28.59765625" customWidth="1"/>
    <col min="7687" max="7687" width="10.69921875" customWidth="1"/>
    <col min="7688" max="7689" width="11.69921875" customWidth="1"/>
    <col min="7937" max="7937" width="64.59765625" customWidth="1"/>
    <col min="7938" max="7938" width="8.296875" customWidth="1"/>
    <col min="7939" max="7939" width="12.69921875" customWidth="1"/>
    <col min="7940" max="7942" width="28.59765625" customWidth="1"/>
    <col min="7943" max="7943" width="10.69921875" customWidth="1"/>
    <col min="7944" max="7945" width="11.69921875" customWidth="1"/>
    <col min="8193" max="8193" width="64.59765625" customWidth="1"/>
    <col min="8194" max="8194" width="8.296875" customWidth="1"/>
    <col min="8195" max="8195" width="12.69921875" customWidth="1"/>
    <col min="8196" max="8198" width="28.59765625" customWidth="1"/>
    <col min="8199" max="8199" width="10.69921875" customWidth="1"/>
    <col min="8200" max="8201" width="11.69921875" customWidth="1"/>
    <col min="8449" max="8449" width="64.59765625" customWidth="1"/>
    <col min="8450" max="8450" width="8.296875" customWidth="1"/>
    <col min="8451" max="8451" width="12.69921875" customWidth="1"/>
    <col min="8452" max="8454" width="28.59765625" customWidth="1"/>
    <col min="8455" max="8455" width="10.69921875" customWidth="1"/>
    <col min="8456" max="8457" width="11.69921875" customWidth="1"/>
    <col min="8705" max="8705" width="64.59765625" customWidth="1"/>
    <col min="8706" max="8706" width="8.296875" customWidth="1"/>
    <col min="8707" max="8707" width="12.69921875" customWidth="1"/>
    <col min="8708" max="8710" width="28.59765625" customWidth="1"/>
    <col min="8711" max="8711" width="10.69921875" customWidth="1"/>
    <col min="8712" max="8713" width="11.69921875" customWidth="1"/>
    <col min="8961" max="8961" width="64.59765625" customWidth="1"/>
    <col min="8962" max="8962" width="8.296875" customWidth="1"/>
    <col min="8963" max="8963" width="12.69921875" customWidth="1"/>
    <col min="8964" max="8966" width="28.59765625" customWidth="1"/>
    <col min="8967" max="8967" width="10.69921875" customWidth="1"/>
    <col min="8968" max="8969" width="11.69921875" customWidth="1"/>
    <col min="9217" max="9217" width="64.59765625" customWidth="1"/>
    <col min="9218" max="9218" width="8.296875" customWidth="1"/>
    <col min="9219" max="9219" width="12.69921875" customWidth="1"/>
    <col min="9220" max="9222" width="28.59765625" customWidth="1"/>
    <col min="9223" max="9223" width="10.69921875" customWidth="1"/>
    <col min="9224" max="9225" width="11.69921875" customWidth="1"/>
    <col min="9473" max="9473" width="64.59765625" customWidth="1"/>
    <col min="9474" max="9474" width="8.296875" customWidth="1"/>
    <col min="9475" max="9475" width="12.69921875" customWidth="1"/>
    <col min="9476" max="9478" width="28.59765625" customWidth="1"/>
    <col min="9479" max="9479" width="10.69921875" customWidth="1"/>
    <col min="9480" max="9481" width="11.69921875" customWidth="1"/>
    <col min="9729" max="9729" width="64.59765625" customWidth="1"/>
    <col min="9730" max="9730" width="8.296875" customWidth="1"/>
    <col min="9731" max="9731" width="12.69921875" customWidth="1"/>
    <col min="9732" max="9734" width="28.59765625" customWidth="1"/>
    <col min="9735" max="9735" width="10.69921875" customWidth="1"/>
    <col min="9736" max="9737" width="11.69921875" customWidth="1"/>
    <col min="9985" max="9985" width="64.59765625" customWidth="1"/>
    <col min="9986" max="9986" width="8.296875" customWidth="1"/>
    <col min="9987" max="9987" width="12.69921875" customWidth="1"/>
    <col min="9988" max="9990" width="28.59765625" customWidth="1"/>
    <col min="9991" max="9991" width="10.69921875" customWidth="1"/>
    <col min="9992" max="9993" width="11.69921875" customWidth="1"/>
    <col min="10241" max="10241" width="64.59765625" customWidth="1"/>
    <col min="10242" max="10242" width="8.296875" customWidth="1"/>
    <col min="10243" max="10243" width="12.69921875" customWidth="1"/>
    <col min="10244" max="10246" width="28.59765625" customWidth="1"/>
    <col min="10247" max="10247" width="10.69921875" customWidth="1"/>
    <col min="10248" max="10249" width="11.69921875" customWidth="1"/>
    <col min="10497" max="10497" width="64.59765625" customWidth="1"/>
    <col min="10498" max="10498" width="8.296875" customWidth="1"/>
    <col min="10499" max="10499" width="12.69921875" customWidth="1"/>
    <col min="10500" max="10502" width="28.59765625" customWidth="1"/>
    <col min="10503" max="10503" width="10.69921875" customWidth="1"/>
    <col min="10504" max="10505" width="11.69921875" customWidth="1"/>
    <col min="10753" max="10753" width="64.59765625" customWidth="1"/>
    <col min="10754" max="10754" width="8.296875" customWidth="1"/>
    <col min="10755" max="10755" width="12.69921875" customWidth="1"/>
    <col min="10756" max="10758" width="28.59765625" customWidth="1"/>
    <col min="10759" max="10759" width="10.69921875" customWidth="1"/>
    <col min="10760" max="10761" width="11.69921875" customWidth="1"/>
    <col min="11009" max="11009" width="64.59765625" customWidth="1"/>
    <col min="11010" max="11010" width="8.296875" customWidth="1"/>
    <col min="11011" max="11011" width="12.69921875" customWidth="1"/>
    <col min="11012" max="11014" width="28.59765625" customWidth="1"/>
    <col min="11015" max="11015" width="10.69921875" customWidth="1"/>
    <col min="11016" max="11017" width="11.69921875" customWidth="1"/>
    <col min="11265" max="11265" width="64.59765625" customWidth="1"/>
    <col min="11266" max="11266" width="8.296875" customWidth="1"/>
    <col min="11267" max="11267" width="12.69921875" customWidth="1"/>
    <col min="11268" max="11270" width="28.59765625" customWidth="1"/>
    <col min="11271" max="11271" width="10.69921875" customWidth="1"/>
    <col min="11272" max="11273" width="11.69921875" customWidth="1"/>
    <col min="11521" max="11521" width="64.59765625" customWidth="1"/>
    <col min="11522" max="11522" width="8.296875" customWidth="1"/>
    <col min="11523" max="11523" width="12.69921875" customWidth="1"/>
    <col min="11524" max="11526" width="28.59765625" customWidth="1"/>
    <col min="11527" max="11527" width="10.69921875" customWidth="1"/>
    <col min="11528" max="11529" width="11.69921875" customWidth="1"/>
    <col min="11777" max="11777" width="64.59765625" customWidth="1"/>
    <col min="11778" max="11778" width="8.296875" customWidth="1"/>
    <col min="11779" max="11779" width="12.69921875" customWidth="1"/>
    <col min="11780" max="11782" width="28.59765625" customWidth="1"/>
    <col min="11783" max="11783" width="10.69921875" customWidth="1"/>
    <col min="11784" max="11785" width="11.69921875" customWidth="1"/>
    <col min="12033" max="12033" width="64.59765625" customWidth="1"/>
    <col min="12034" max="12034" width="8.296875" customWidth="1"/>
    <col min="12035" max="12035" width="12.69921875" customWidth="1"/>
    <col min="12036" max="12038" width="28.59765625" customWidth="1"/>
    <col min="12039" max="12039" width="10.69921875" customWidth="1"/>
    <col min="12040" max="12041" width="11.69921875" customWidth="1"/>
    <col min="12289" max="12289" width="64.59765625" customWidth="1"/>
    <col min="12290" max="12290" width="8.296875" customWidth="1"/>
    <col min="12291" max="12291" width="12.69921875" customWidth="1"/>
    <col min="12292" max="12294" width="28.59765625" customWidth="1"/>
    <col min="12295" max="12295" width="10.69921875" customWidth="1"/>
    <col min="12296" max="12297" width="11.69921875" customWidth="1"/>
    <col min="12545" max="12545" width="64.59765625" customWidth="1"/>
    <col min="12546" max="12546" width="8.296875" customWidth="1"/>
    <col min="12547" max="12547" width="12.69921875" customWidth="1"/>
    <col min="12548" max="12550" width="28.59765625" customWidth="1"/>
    <col min="12551" max="12551" width="10.69921875" customWidth="1"/>
    <col min="12552" max="12553" width="11.69921875" customWidth="1"/>
    <col min="12801" max="12801" width="64.59765625" customWidth="1"/>
    <col min="12802" max="12802" width="8.296875" customWidth="1"/>
    <col min="12803" max="12803" width="12.69921875" customWidth="1"/>
    <col min="12804" max="12806" width="28.59765625" customWidth="1"/>
    <col min="12807" max="12807" width="10.69921875" customWidth="1"/>
    <col min="12808" max="12809" width="11.69921875" customWidth="1"/>
    <col min="13057" max="13057" width="64.59765625" customWidth="1"/>
    <col min="13058" max="13058" width="8.296875" customWidth="1"/>
    <col min="13059" max="13059" width="12.69921875" customWidth="1"/>
    <col min="13060" max="13062" width="28.59765625" customWidth="1"/>
    <col min="13063" max="13063" width="10.69921875" customWidth="1"/>
    <col min="13064" max="13065" width="11.69921875" customWidth="1"/>
    <col min="13313" max="13313" width="64.59765625" customWidth="1"/>
    <col min="13314" max="13314" width="8.296875" customWidth="1"/>
    <col min="13315" max="13315" width="12.69921875" customWidth="1"/>
    <col min="13316" max="13318" width="28.59765625" customWidth="1"/>
    <col min="13319" max="13319" width="10.69921875" customWidth="1"/>
    <col min="13320" max="13321" width="11.69921875" customWidth="1"/>
    <col min="13569" max="13569" width="64.59765625" customWidth="1"/>
    <col min="13570" max="13570" width="8.296875" customWidth="1"/>
    <col min="13571" max="13571" width="12.69921875" customWidth="1"/>
    <col min="13572" max="13574" width="28.59765625" customWidth="1"/>
    <col min="13575" max="13575" width="10.69921875" customWidth="1"/>
    <col min="13576" max="13577" width="11.69921875" customWidth="1"/>
    <col min="13825" max="13825" width="64.59765625" customWidth="1"/>
    <col min="13826" max="13826" width="8.296875" customWidth="1"/>
    <col min="13827" max="13827" width="12.69921875" customWidth="1"/>
    <col min="13828" max="13830" width="28.59765625" customWidth="1"/>
    <col min="13831" max="13831" width="10.69921875" customWidth="1"/>
    <col min="13832" max="13833" width="11.69921875" customWidth="1"/>
    <col min="14081" max="14081" width="64.59765625" customWidth="1"/>
    <col min="14082" max="14082" width="8.296875" customWidth="1"/>
    <col min="14083" max="14083" width="12.69921875" customWidth="1"/>
    <col min="14084" max="14086" width="28.59765625" customWidth="1"/>
    <col min="14087" max="14087" width="10.69921875" customWidth="1"/>
    <col min="14088" max="14089" width="11.69921875" customWidth="1"/>
    <col min="14337" max="14337" width="64.59765625" customWidth="1"/>
    <col min="14338" max="14338" width="8.296875" customWidth="1"/>
    <col min="14339" max="14339" width="12.69921875" customWidth="1"/>
    <col min="14340" max="14342" width="28.59765625" customWidth="1"/>
    <col min="14343" max="14343" width="10.69921875" customWidth="1"/>
    <col min="14344" max="14345" width="11.69921875" customWidth="1"/>
    <col min="14593" max="14593" width="64.59765625" customWidth="1"/>
    <col min="14594" max="14594" width="8.296875" customWidth="1"/>
    <col min="14595" max="14595" width="12.69921875" customWidth="1"/>
    <col min="14596" max="14598" width="28.59765625" customWidth="1"/>
    <col min="14599" max="14599" width="10.69921875" customWidth="1"/>
    <col min="14600" max="14601" width="11.69921875" customWidth="1"/>
    <col min="14849" max="14849" width="64.59765625" customWidth="1"/>
    <col min="14850" max="14850" width="8.296875" customWidth="1"/>
    <col min="14851" max="14851" width="12.69921875" customWidth="1"/>
    <col min="14852" max="14854" width="28.59765625" customWidth="1"/>
    <col min="14855" max="14855" width="10.69921875" customWidth="1"/>
    <col min="14856" max="14857" width="11.69921875" customWidth="1"/>
    <col min="15105" max="15105" width="64.59765625" customWidth="1"/>
    <col min="15106" max="15106" width="8.296875" customWidth="1"/>
    <col min="15107" max="15107" width="12.69921875" customWidth="1"/>
    <col min="15108" max="15110" width="28.59765625" customWidth="1"/>
    <col min="15111" max="15111" width="10.69921875" customWidth="1"/>
    <col min="15112" max="15113" width="11.69921875" customWidth="1"/>
    <col min="15361" max="15361" width="64.59765625" customWidth="1"/>
    <col min="15362" max="15362" width="8.296875" customWidth="1"/>
    <col min="15363" max="15363" width="12.69921875" customWidth="1"/>
    <col min="15364" max="15366" width="28.59765625" customWidth="1"/>
    <col min="15367" max="15367" width="10.69921875" customWidth="1"/>
    <col min="15368" max="15369" width="11.69921875" customWidth="1"/>
    <col min="15617" max="15617" width="64.59765625" customWidth="1"/>
    <col min="15618" max="15618" width="8.296875" customWidth="1"/>
    <col min="15619" max="15619" width="12.69921875" customWidth="1"/>
    <col min="15620" max="15622" width="28.59765625" customWidth="1"/>
    <col min="15623" max="15623" width="10.69921875" customWidth="1"/>
    <col min="15624" max="15625" width="11.69921875" customWidth="1"/>
    <col min="15873" max="15873" width="64.59765625" customWidth="1"/>
    <col min="15874" max="15874" width="8.296875" customWidth="1"/>
    <col min="15875" max="15875" width="12.69921875" customWidth="1"/>
    <col min="15876" max="15878" width="28.59765625" customWidth="1"/>
    <col min="15879" max="15879" width="10.69921875" customWidth="1"/>
    <col min="15880" max="15881" width="11.69921875" customWidth="1"/>
    <col min="16129" max="16129" width="64.59765625" customWidth="1"/>
    <col min="16130" max="16130" width="8.296875" customWidth="1"/>
    <col min="16131" max="16131" width="12.69921875" customWidth="1"/>
    <col min="16132" max="16134" width="28.59765625" customWidth="1"/>
    <col min="16135" max="16135" width="10.69921875" customWidth="1"/>
    <col min="16136" max="16137" width="11.69921875" customWidth="1"/>
  </cols>
  <sheetData>
    <row r="1" spans="1:14" ht="24" customHeight="1" x14ac:dyDescent="0.4">
      <c r="A1" t="s">
        <v>273</v>
      </c>
      <c r="F1" s="81" t="s">
        <v>68</v>
      </c>
    </row>
    <row r="2" spans="1:14" ht="24" customHeight="1" x14ac:dyDescent="0.25"/>
    <row r="3" spans="1:14" ht="21" x14ac:dyDescent="0.25">
      <c r="A3" s="227" t="str">
        <f>[4]บุคลากร!A3</f>
        <v>แผน/ผลการปฏิบัติงานและการใช้จ่ายงบประมาณรายจ่ายประจำปีงบประมาณ พ.ศ. 2567</v>
      </c>
      <c r="B3" s="227"/>
      <c r="C3" s="227"/>
      <c r="D3" s="227"/>
      <c r="E3" s="227"/>
      <c r="F3" s="227"/>
    </row>
    <row r="4" spans="1:14" ht="21" x14ac:dyDescent="0.25">
      <c r="A4" s="12" t="s">
        <v>62</v>
      </c>
      <c r="B4" s="12"/>
      <c r="H4" s="84"/>
    </row>
    <row r="5" spans="1:14" ht="24" customHeight="1" x14ac:dyDescent="0.25">
      <c r="A5" s="2" t="s">
        <v>95</v>
      </c>
      <c r="B5" s="2"/>
      <c r="H5" s="85"/>
      <c r="I5" s="85"/>
    </row>
    <row r="6" spans="1:14" ht="21" x14ac:dyDescent="0.25">
      <c r="A6" s="2"/>
      <c r="B6" s="2"/>
      <c r="C6" s="58"/>
      <c r="D6" s="11"/>
      <c r="E6" s="11"/>
      <c r="F6" s="58" t="s">
        <v>24</v>
      </c>
      <c r="I6" s="85"/>
    </row>
    <row r="7" spans="1:14" ht="21" x14ac:dyDescent="0.25">
      <c r="A7" s="206" t="s">
        <v>50</v>
      </c>
      <c r="B7" s="10" t="s">
        <v>22</v>
      </c>
      <c r="C7" s="228" t="s">
        <v>33</v>
      </c>
      <c r="D7" s="206" t="s">
        <v>228</v>
      </c>
      <c r="E7" s="206" t="s">
        <v>229</v>
      </c>
      <c r="F7" s="206" t="s">
        <v>230</v>
      </c>
      <c r="I7" s="85"/>
    </row>
    <row r="8" spans="1:14" ht="21" x14ac:dyDescent="0.25">
      <c r="A8" s="207"/>
      <c r="B8" s="9" t="s">
        <v>1</v>
      </c>
      <c r="C8" s="228"/>
      <c r="D8" s="207"/>
      <c r="E8" s="207"/>
      <c r="F8" s="207"/>
    </row>
    <row r="9" spans="1:14" ht="21" x14ac:dyDescent="0.25">
      <c r="A9" s="49" t="s">
        <v>56</v>
      </c>
      <c r="B9" s="50"/>
      <c r="C9" s="80"/>
      <c r="D9" s="56"/>
      <c r="E9" s="56"/>
      <c r="F9" s="56"/>
    </row>
    <row r="10" spans="1:14" ht="21" x14ac:dyDescent="0.25">
      <c r="A10" s="15" t="s">
        <v>96</v>
      </c>
      <c r="B10" s="8" t="s">
        <v>2</v>
      </c>
      <c r="C10" s="61">
        <f>C12</f>
        <v>1172700</v>
      </c>
      <c r="D10" s="61">
        <f>D12</f>
        <v>395380</v>
      </c>
      <c r="E10" s="61">
        <f>E12</f>
        <v>402820</v>
      </c>
      <c r="F10" s="61">
        <f>F12</f>
        <v>374500</v>
      </c>
      <c r="G10" s="83"/>
    </row>
    <row r="11" spans="1:14" ht="21" x14ac:dyDescent="0.25">
      <c r="A11" s="16"/>
      <c r="B11" s="8" t="s">
        <v>1</v>
      </c>
      <c r="C11" s="61"/>
      <c r="D11" s="62"/>
      <c r="E11" s="62"/>
      <c r="F11" s="62"/>
    </row>
    <row r="12" spans="1:14" s="4" customFormat="1" ht="21" x14ac:dyDescent="0.25">
      <c r="A12" s="59" t="s">
        <v>164</v>
      </c>
      <c r="B12" s="60" t="s">
        <v>2</v>
      </c>
      <c r="C12" s="63">
        <f>SUM(C16:C22)</f>
        <v>1172700</v>
      </c>
      <c r="D12" s="63">
        <f>SUM(D16:D22)</f>
        <v>395380</v>
      </c>
      <c r="E12" s="63">
        <f>SUM(E16:E22)</f>
        <v>402820</v>
      </c>
      <c r="F12" s="63">
        <f>SUM(F16:F22)</f>
        <v>374500</v>
      </c>
      <c r="G12" s="83"/>
    </row>
    <row r="13" spans="1:14" s="4" customFormat="1" ht="21" x14ac:dyDescent="0.25">
      <c r="A13" s="18"/>
      <c r="B13" s="7" t="s">
        <v>1</v>
      </c>
      <c r="C13" s="63"/>
      <c r="D13" s="64"/>
      <c r="E13" s="64"/>
      <c r="F13" s="64"/>
    </row>
    <row r="14" spans="1:14" s="4" customFormat="1" ht="21" x14ac:dyDescent="0.25">
      <c r="A14" s="25" t="s">
        <v>243</v>
      </c>
      <c r="B14" s="57"/>
      <c r="C14" s="63"/>
      <c r="D14" s="67"/>
      <c r="E14" s="67"/>
      <c r="F14" s="67"/>
    </row>
    <row r="15" spans="1:14" s="5" customFormat="1" ht="21" x14ac:dyDescent="0.25">
      <c r="A15" s="47" t="s">
        <v>244</v>
      </c>
      <c r="B15" s="48"/>
      <c r="C15" s="65"/>
      <c r="D15" s="68"/>
      <c r="E15" s="68"/>
      <c r="F15" s="68"/>
      <c r="I15" t="s">
        <v>278</v>
      </c>
      <c r="J15" s="153">
        <v>0.3</v>
      </c>
      <c r="K15"/>
      <c r="L15" t="s">
        <v>279</v>
      </c>
      <c r="M15"/>
      <c r="N15"/>
    </row>
    <row r="16" spans="1:14" s="5" customFormat="1" ht="21" x14ac:dyDescent="0.25">
      <c r="A16" s="26" t="s">
        <v>21</v>
      </c>
      <c r="B16" s="6" t="s">
        <v>2</v>
      </c>
      <c r="C16" s="65">
        <v>994100</v>
      </c>
      <c r="D16" s="66">
        <v>343780</v>
      </c>
      <c r="E16" s="66">
        <v>324820</v>
      </c>
      <c r="F16" s="66">
        <v>325500</v>
      </c>
      <c r="G16" s="83"/>
      <c r="I16" s="85">
        <f>C16+C18+C20+C21+C33+C35+C45+C46+C57+C59+C60+C64+C65+C66+C68</f>
        <v>3635900</v>
      </c>
      <c r="J16" s="85">
        <f>I16*30/100</f>
        <v>1090770</v>
      </c>
      <c r="K16"/>
      <c r="L16" s="85">
        <f>D16+D18+D20+D21+D33+D35+D45+D46+D57+D59+D60+D64+D65+D66+D68</f>
        <v>1056930</v>
      </c>
      <c r="M16"/>
      <c r="N16" s="85">
        <f>J16-L16</f>
        <v>33840</v>
      </c>
    </row>
    <row r="17" spans="1:9" s="5" customFormat="1" ht="21" x14ac:dyDescent="0.25">
      <c r="A17" s="27" t="s">
        <v>245</v>
      </c>
      <c r="B17" s="6"/>
      <c r="C17" s="65"/>
      <c r="D17" s="66"/>
      <c r="E17" s="66"/>
      <c r="F17" s="66"/>
    </row>
    <row r="18" spans="1:9" s="5" customFormat="1" ht="21" x14ac:dyDescent="0.25">
      <c r="A18" s="26" t="s">
        <v>14</v>
      </c>
      <c r="B18" s="6" t="s">
        <v>2</v>
      </c>
      <c r="C18" s="65">
        <v>32000</v>
      </c>
      <c r="D18" s="66">
        <v>9600</v>
      </c>
      <c r="E18" s="66">
        <v>22400</v>
      </c>
      <c r="F18" s="66">
        <v>0</v>
      </c>
      <c r="G18" s="83"/>
    </row>
    <row r="19" spans="1:9" s="5" customFormat="1" ht="21" x14ac:dyDescent="0.25">
      <c r="A19" s="28" t="s">
        <v>246</v>
      </c>
      <c r="B19" s="6"/>
      <c r="C19" s="65"/>
      <c r="D19" s="66"/>
      <c r="E19" s="66"/>
      <c r="F19" s="66"/>
    </row>
    <row r="20" spans="1:9" s="5" customFormat="1" ht="21" x14ac:dyDescent="0.25">
      <c r="A20" s="26" t="s">
        <v>10</v>
      </c>
      <c r="B20" s="6" t="s">
        <v>2</v>
      </c>
      <c r="C20" s="65">
        <v>98000</v>
      </c>
      <c r="D20" s="66">
        <v>29400</v>
      </c>
      <c r="E20" s="66">
        <v>34300</v>
      </c>
      <c r="F20" s="66">
        <v>34300</v>
      </c>
      <c r="G20" s="83"/>
    </row>
    <row r="21" spans="1:9" s="5" customFormat="1" ht="21" x14ac:dyDescent="0.25">
      <c r="A21" s="26" t="s">
        <v>9</v>
      </c>
      <c r="B21" s="6" t="s">
        <v>2</v>
      </c>
      <c r="C21" s="65">
        <v>42000</v>
      </c>
      <c r="D21" s="66">
        <v>12600</v>
      </c>
      <c r="E21" s="66">
        <v>14700</v>
      </c>
      <c r="F21" s="66">
        <v>14700</v>
      </c>
      <c r="G21" s="83"/>
    </row>
    <row r="22" spans="1:9" s="5" customFormat="1" ht="21" x14ac:dyDescent="0.25">
      <c r="A22" s="26" t="s">
        <v>7</v>
      </c>
      <c r="B22" s="6" t="s">
        <v>2</v>
      </c>
      <c r="C22" s="65">
        <v>6600</v>
      </c>
      <c r="D22" s="66">
        <v>0</v>
      </c>
      <c r="E22" s="66">
        <v>6600</v>
      </c>
      <c r="F22" s="66">
        <v>0</v>
      </c>
      <c r="G22" s="83"/>
    </row>
    <row r="23" spans="1:9" s="5" customFormat="1" ht="21" x14ac:dyDescent="0.25">
      <c r="A23" s="74" t="s">
        <v>165</v>
      </c>
      <c r="B23" s="75" t="s">
        <v>2</v>
      </c>
      <c r="C23" s="69">
        <f>C25</f>
        <v>500000</v>
      </c>
      <c r="D23" s="69">
        <f>D25</f>
        <v>500000</v>
      </c>
      <c r="E23" s="69">
        <f>E25</f>
        <v>0</v>
      </c>
      <c r="F23" s="69">
        <f>F25</f>
        <v>0</v>
      </c>
      <c r="G23" s="83"/>
    </row>
    <row r="24" spans="1:9" s="5" customFormat="1" ht="21" x14ac:dyDescent="0.25">
      <c r="A24" s="19"/>
      <c r="B24" s="7" t="s">
        <v>1</v>
      </c>
      <c r="C24" s="69"/>
      <c r="D24" s="66"/>
      <c r="E24" s="66"/>
      <c r="F24" s="66"/>
    </row>
    <row r="25" spans="1:9" s="5" customFormat="1" ht="21" x14ac:dyDescent="0.25">
      <c r="A25" s="20" t="s">
        <v>274</v>
      </c>
      <c r="B25" s="21" t="s">
        <v>2</v>
      </c>
      <c r="C25" s="63">
        <v>500000</v>
      </c>
      <c r="D25" s="66">
        <v>500000</v>
      </c>
      <c r="E25" s="66">
        <v>0</v>
      </c>
      <c r="F25" s="66">
        <v>0</v>
      </c>
      <c r="G25" s="83"/>
    </row>
    <row r="26" spans="1:9" s="5" customFormat="1" ht="21" x14ac:dyDescent="0.25">
      <c r="A26" s="22"/>
      <c r="B26" s="21" t="s">
        <v>1</v>
      </c>
      <c r="C26" s="63"/>
      <c r="D26" s="66"/>
      <c r="E26" s="66"/>
      <c r="F26" s="66"/>
    </row>
    <row r="27" spans="1:9" ht="21" x14ac:dyDescent="0.25">
      <c r="A27" s="15" t="s">
        <v>101</v>
      </c>
      <c r="B27" s="8" t="s">
        <v>2</v>
      </c>
      <c r="C27" s="61">
        <f>C29</f>
        <v>82100</v>
      </c>
      <c r="D27" s="61">
        <f>D29</f>
        <v>24630</v>
      </c>
      <c r="E27" s="61">
        <f>E29</f>
        <v>57470</v>
      </c>
      <c r="F27" s="61">
        <f>F29</f>
        <v>0</v>
      </c>
      <c r="G27" s="83"/>
      <c r="H27" s="85"/>
      <c r="I27" s="85"/>
    </row>
    <row r="28" spans="1:9" ht="21" x14ac:dyDescent="0.25">
      <c r="A28" s="16"/>
      <c r="B28" s="8" t="s">
        <v>1</v>
      </c>
      <c r="C28" s="61"/>
      <c r="D28" s="62"/>
      <c r="E28" s="62"/>
      <c r="F28" s="62"/>
      <c r="I28" s="85"/>
    </row>
    <row r="29" spans="1:9" s="4" customFormat="1" ht="21" x14ac:dyDescent="0.25">
      <c r="A29" s="17" t="s">
        <v>164</v>
      </c>
      <c r="B29" s="7" t="s">
        <v>2</v>
      </c>
      <c r="C29" s="63">
        <f>SUM(C32:C35)</f>
        <v>82100</v>
      </c>
      <c r="D29" s="63">
        <f>SUM(D32:D35)</f>
        <v>24630</v>
      </c>
      <c r="E29" s="63">
        <f>SUM(E32:E35)</f>
        <v>57470</v>
      </c>
      <c r="F29" s="63">
        <f>SUM(F32:F35)</f>
        <v>0</v>
      </c>
      <c r="G29" s="83"/>
      <c r="I29" s="86"/>
    </row>
    <row r="30" spans="1:9" s="4" customFormat="1" ht="21" x14ac:dyDescent="0.25">
      <c r="A30" s="18"/>
      <c r="B30" s="7" t="s">
        <v>1</v>
      </c>
      <c r="C30" s="63"/>
      <c r="D30" s="64"/>
      <c r="E30" s="64"/>
      <c r="F30" s="64"/>
    </row>
    <row r="31" spans="1:9" s="4" customFormat="1" ht="21" x14ac:dyDescent="0.25">
      <c r="A31" s="25" t="s">
        <v>243</v>
      </c>
      <c r="B31" s="57"/>
      <c r="C31" s="63"/>
      <c r="D31" s="67"/>
      <c r="E31" s="67"/>
      <c r="F31" s="67"/>
    </row>
    <row r="32" spans="1:9" s="5" customFormat="1" ht="21" x14ac:dyDescent="0.25">
      <c r="A32" s="27" t="s">
        <v>245</v>
      </c>
      <c r="B32" s="6"/>
      <c r="C32" s="65"/>
      <c r="D32" s="66"/>
      <c r="E32" s="66"/>
      <c r="F32" s="66"/>
    </row>
    <row r="33" spans="1:9" s="5" customFormat="1" ht="21" x14ac:dyDescent="0.25">
      <c r="A33" s="26" t="s">
        <v>17</v>
      </c>
      <c r="B33" s="6" t="s">
        <v>2</v>
      </c>
      <c r="C33" s="65">
        <v>49300</v>
      </c>
      <c r="D33" s="66">
        <v>14790</v>
      </c>
      <c r="E33" s="66">
        <v>34510</v>
      </c>
      <c r="F33" s="66">
        <v>0</v>
      </c>
      <c r="G33" s="83"/>
    </row>
    <row r="34" spans="1:9" s="5" customFormat="1" ht="21" x14ac:dyDescent="0.25">
      <c r="A34" s="28" t="s">
        <v>246</v>
      </c>
      <c r="B34" s="6"/>
      <c r="C34" s="65"/>
      <c r="D34" s="66"/>
      <c r="E34" s="66"/>
      <c r="F34" s="66"/>
    </row>
    <row r="35" spans="1:9" s="5" customFormat="1" ht="21" x14ac:dyDescent="0.25">
      <c r="A35" s="150" t="s">
        <v>8</v>
      </c>
      <c r="B35" s="6" t="s">
        <v>2</v>
      </c>
      <c r="C35" s="151">
        <v>32800</v>
      </c>
      <c r="D35" s="152">
        <v>9840</v>
      </c>
      <c r="E35" s="152">
        <v>22960</v>
      </c>
      <c r="F35" s="152">
        <v>0</v>
      </c>
      <c r="G35" s="83"/>
    </row>
    <row r="36" spans="1:9" s="5" customFormat="1" ht="21" x14ac:dyDescent="0.25">
      <c r="A36" s="15" t="s">
        <v>102</v>
      </c>
      <c r="B36" s="8" t="s">
        <v>2</v>
      </c>
      <c r="C36" s="61">
        <f>C38+C47</f>
        <v>10250000</v>
      </c>
      <c r="D36" s="61">
        <f>D38+D47</f>
        <v>6375000</v>
      </c>
      <c r="E36" s="61">
        <f>E38+E47</f>
        <v>3875000</v>
      </c>
      <c r="F36" s="61">
        <f>F38+F47</f>
        <v>0</v>
      </c>
      <c r="H36" s="83"/>
      <c r="I36" s="83"/>
    </row>
    <row r="37" spans="1:9" s="5" customFormat="1" ht="21" x14ac:dyDescent="0.25">
      <c r="A37" s="16"/>
      <c r="B37" s="8" t="s">
        <v>1</v>
      </c>
      <c r="C37" s="61"/>
      <c r="D37" s="61"/>
      <c r="E37" s="61"/>
      <c r="F37" s="61"/>
      <c r="I37" s="83"/>
    </row>
    <row r="38" spans="1:9" s="5" customFormat="1" ht="21" x14ac:dyDescent="0.25">
      <c r="A38" s="17" t="s">
        <v>164</v>
      </c>
      <c r="B38" s="7" t="s">
        <v>2</v>
      </c>
      <c r="C38" s="63">
        <f>SUM(C41:C46)</f>
        <v>10250000</v>
      </c>
      <c r="D38" s="63">
        <f>SUM(D41:D46)</f>
        <v>6375000</v>
      </c>
      <c r="E38" s="63">
        <f>SUM(E41:E46)</f>
        <v>3875000</v>
      </c>
      <c r="F38" s="63">
        <f>SUM(F41:F46)</f>
        <v>0</v>
      </c>
      <c r="G38" s="83"/>
      <c r="I38" s="83"/>
    </row>
    <row r="39" spans="1:9" s="5" customFormat="1" ht="21" x14ac:dyDescent="0.25">
      <c r="A39" s="18"/>
      <c r="B39" s="7" t="s">
        <v>1</v>
      </c>
      <c r="C39" s="63"/>
      <c r="D39" s="66"/>
      <c r="E39" s="66"/>
      <c r="F39" s="66"/>
    </row>
    <row r="40" spans="1:9" s="5" customFormat="1" ht="21" x14ac:dyDescent="0.25">
      <c r="A40" s="25" t="s">
        <v>243</v>
      </c>
      <c r="B40" s="57"/>
      <c r="C40" s="63"/>
      <c r="D40" s="66"/>
      <c r="E40" s="66"/>
      <c r="F40" s="66"/>
    </row>
    <row r="41" spans="1:9" s="5" customFormat="1" ht="21" x14ac:dyDescent="0.25">
      <c r="A41" s="27" t="s">
        <v>245</v>
      </c>
      <c r="B41" s="6"/>
      <c r="C41" s="65"/>
      <c r="D41" s="66"/>
      <c r="E41" s="66"/>
      <c r="F41" s="66"/>
    </row>
    <row r="42" spans="1:9" s="5" customFormat="1" ht="21" x14ac:dyDescent="0.25">
      <c r="A42" s="26" t="s">
        <v>97</v>
      </c>
      <c r="B42" s="6" t="s">
        <v>2</v>
      </c>
      <c r="C42" s="65">
        <v>5000000</v>
      </c>
      <c r="D42" s="66">
        <v>2000000</v>
      </c>
      <c r="E42" s="66">
        <v>3000000</v>
      </c>
      <c r="F42" s="66">
        <v>0</v>
      </c>
      <c r="G42" s="83"/>
    </row>
    <row r="43" spans="1:9" s="5" customFormat="1" ht="21" x14ac:dyDescent="0.25">
      <c r="A43" s="26" t="s">
        <v>98</v>
      </c>
      <c r="B43" s="6" t="s">
        <v>2</v>
      </c>
      <c r="C43" s="65">
        <v>4000000</v>
      </c>
      <c r="D43" s="66">
        <v>4000000</v>
      </c>
      <c r="E43" s="66">
        <v>0</v>
      </c>
      <c r="F43" s="66">
        <v>0</v>
      </c>
      <c r="G43" s="83"/>
    </row>
    <row r="44" spans="1:9" s="5" customFormat="1" ht="21" x14ac:dyDescent="0.25">
      <c r="A44" s="28" t="s">
        <v>246</v>
      </c>
      <c r="B44" s="6"/>
      <c r="C44" s="65"/>
      <c r="D44" s="66"/>
      <c r="E44" s="66"/>
      <c r="F44" s="66"/>
    </row>
    <row r="45" spans="1:9" s="5" customFormat="1" ht="21" x14ac:dyDescent="0.25">
      <c r="A45" s="26" t="s">
        <v>99</v>
      </c>
      <c r="B45" s="6" t="s">
        <v>2</v>
      </c>
      <c r="C45" s="65">
        <v>350000</v>
      </c>
      <c r="D45" s="66">
        <v>105000</v>
      </c>
      <c r="E45" s="66">
        <v>245000</v>
      </c>
      <c r="F45" s="66">
        <v>0</v>
      </c>
      <c r="G45" s="83"/>
    </row>
    <row r="46" spans="1:9" s="5" customFormat="1" ht="21" x14ac:dyDescent="0.25">
      <c r="A46" s="26" t="s">
        <v>100</v>
      </c>
      <c r="B46" s="6" t="s">
        <v>2</v>
      </c>
      <c r="C46" s="65">
        <v>900000</v>
      </c>
      <c r="D46" s="66">
        <v>270000</v>
      </c>
      <c r="E46" s="66">
        <v>630000</v>
      </c>
      <c r="F46" s="66">
        <v>0</v>
      </c>
      <c r="G46" s="83"/>
    </row>
    <row r="47" spans="1:9" s="5" customFormat="1" ht="21" x14ac:dyDescent="0.25">
      <c r="A47" s="74" t="s">
        <v>165</v>
      </c>
      <c r="B47" s="75" t="s">
        <v>2</v>
      </c>
      <c r="C47" s="69">
        <f>C49</f>
        <v>0</v>
      </c>
      <c r="D47" s="69">
        <v>0</v>
      </c>
      <c r="E47" s="69">
        <f>E49</f>
        <v>0</v>
      </c>
      <c r="F47" s="69">
        <f>F49</f>
        <v>0</v>
      </c>
      <c r="G47" s="83"/>
    </row>
    <row r="48" spans="1:9" s="5" customFormat="1" ht="21" x14ac:dyDescent="0.25">
      <c r="A48" s="19"/>
      <c r="B48" s="7" t="s">
        <v>1</v>
      </c>
      <c r="C48" s="69"/>
      <c r="D48" s="66">
        <v>0</v>
      </c>
      <c r="E48" s="66"/>
      <c r="F48" s="66"/>
    </row>
    <row r="49" spans="1:9" s="5" customFormat="1" ht="21" x14ac:dyDescent="0.25">
      <c r="A49" s="20"/>
      <c r="B49" s="21" t="s">
        <v>2</v>
      </c>
      <c r="C49" s="63">
        <v>0</v>
      </c>
      <c r="D49" s="66">
        <v>0</v>
      </c>
      <c r="E49" s="66">
        <v>0</v>
      </c>
      <c r="F49" s="66">
        <v>0</v>
      </c>
      <c r="G49" s="83"/>
    </row>
    <row r="50" spans="1:9" s="5" customFormat="1" ht="21" x14ac:dyDescent="0.25">
      <c r="A50" s="22"/>
      <c r="B50" s="21" t="s">
        <v>1</v>
      </c>
      <c r="C50" s="63"/>
      <c r="D50" s="66"/>
      <c r="E50" s="66"/>
      <c r="F50" s="66"/>
    </row>
    <row r="51" spans="1:9" s="5" customFormat="1" ht="21" x14ac:dyDescent="0.25">
      <c r="A51" s="15" t="s">
        <v>103</v>
      </c>
      <c r="B51" s="8" t="s">
        <v>2</v>
      </c>
      <c r="C51" s="61">
        <f>C53</f>
        <v>4715500</v>
      </c>
      <c r="D51" s="61">
        <f>D53</f>
        <v>3731920</v>
      </c>
      <c r="E51" s="61">
        <f>E53</f>
        <v>354480</v>
      </c>
      <c r="F51" s="61">
        <f>F53</f>
        <v>629100</v>
      </c>
      <c r="G51" s="83"/>
      <c r="H51" s="83"/>
      <c r="I51" s="83"/>
    </row>
    <row r="52" spans="1:9" s="5" customFormat="1" ht="21" x14ac:dyDescent="0.25">
      <c r="A52" s="16"/>
      <c r="B52" s="8" t="s">
        <v>1</v>
      </c>
      <c r="C52" s="61"/>
      <c r="D52" s="61"/>
      <c r="E52" s="61"/>
      <c r="F52" s="61"/>
      <c r="I52" s="83"/>
    </row>
    <row r="53" spans="1:9" s="5" customFormat="1" ht="21" x14ac:dyDescent="0.25">
      <c r="A53" s="17" t="s">
        <v>164</v>
      </c>
      <c r="B53" s="7" t="s">
        <v>2</v>
      </c>
      <c r="C53" s="63">
        <f>SUM(C57:C68)</f>
        <v>4715500</v>
      </c>
      <c r="D53" s="63">
        <f>SUM(D57:D68)</f>
        <v>3731920</v>
      </c>
      <c r="E53" s="63">
        <f>SUM(E57:E68)</f>
        <v>354480</v>
      </c>
      <c r="F53" s="63">
        <f>SUM(F57:F68)</f>
        <v>629100</v>
      </c>
      <c r="G53" s="83"/>
      <c r="I53" s="83"/>
    </row>
    <row r="54" spans="1:9" s="5" customFormat="1" ht="21" x14ac:dyDescent="0.25">
      <c r="A54" s="18"/>
      <c r="B54" s="7" t="s">
        <v>1</v>
      </c>
      <c r="C54" s="63"/>
      <c r="D54" s="66"/>
      <c r="E54" s="66"/>
      <c r="F54" s="66"/>
      <c r="I54" s="83"/>
    </row>
    <row r="55" spans="1:9" s="5" customFormat="1" ht="21" x14ac:dyDescent="0.25">
      <c r="A55" s="25" t="s">
        <v>243</v>
      </c>
      <c r="B55" s="57"/>
      <c r="C55" s="63"/>
      <c r="D55" s="66"/>
      <c r="E55" s="66"/>
      <c r="F55" s="66"/>
    </row>
    <row r="56" spans="1:9" s="5" customFormat="1" ht="21" x14ac:dyDescent="0.25">
      <c r="A56" s="47" t="s">
        <v>244</v>
      </c>
      <c r="B56" s="48"/>
      <c r="C56" s="65"/>
      <c r="D56" s="66"/>
      <c r="E56" s="66"/>
      <c r="F56" s="66"/>
    </row>
    <row r="57" spans="1:9" s="5" customFormat="1" ht="21" x14ac:dyDescent="0.25">
      <c r="A57" s="26" t="s">
        <v>21</v>
      </c>
      <c r="B57" s="6" t="s">
        <v>2</v>
      </c>
      <c r="C57" s="65">
        <v>785300</v>
      </c>
      <c r="D57" s="66">
        <v>156200</v>
      </c>
      <c r="E57" s="66"/>
      <c r="F57" s="66">
        <v>629100</v>
      </c>
      <c r="G57" s="83"/>
    </row>
    <row r="58" spans="1:9" s="5" customFormat="1" ht="21" x14ac:dyDescent="0.25">
      <c r="A58" s="27" t="s">
        <v>245</v>
      </c>
      <c r="B58" s="6"/>
      <c r="C58" s="65"/>
      <c r="D58" s="66"/>
      <c r="E58" s="66"/>
      <c r="F58" s="66"/>
    </row>
    <row r="59" spans="1:9" s="5" customFormat="1" ht="21" x14ac:dyDescent="0.25">
      <c r="A59" s="26" t="s">
        <v>17</v>
      </c>
      <c r="B59" s="6" t="s">
        <v>2</v>
      </c>
      <c r="C59" s="65">
        <v>175300</v>
      </c>
      <c r="D59" s="66">
        <v>52590</v>
      </c>
      <c r="E59" s="66">
        <v>122710</v>
      </c>
      <c r="F59" s="66">
        <v>0</v>
      </c>
      <c r="G59" s="83"/>
    </row>
    <row r="60" spans="1:9" s="5" customFormat="1" ht="21" x14ac:dyDescent="0.25">
      <c r="A60" s="150" t="s">
        <v>76</v>
      </c>
      <c r="B60" s="6" t="s">
        <v>2</v>
      </c>
      <c r="C60" s="151">
        <v>25000</v>
      </c>
      <c r="D60" s="152">
        <v>7500</v>
      </c>
      <c r="E60" s="152">
        <v>17500</v>
      </c>
      <c r="F60" s="152">
        <v>0</v>
      </c>
      <c r="G60" s="83"/>
    </row>
    <row r="61" spans="1:9" s="5" customFormat="1" ht="21" x14ac:dyDescent="0.25">
      <c r="A61" s="26" t="s">
        <v>29</v>
      </c>
      <c r="B61" s="6" t="s">
        <v>2</v>
      </c>
      <c r="C61" s="65">
        <v>2678000</v>
      </c>
      <c r="D61" s="66">
        <v>2678000</v>
      </c>
      <c r="E61" s="66">
        <v>0</v>
      </c>
      <c r="F61" s="66">
        <v>0</v>
      </c>
      <c r="G61" s="83"/>
    </row>
    <row r="62" spans="1:9" s="5" customFormat="1" ht="21" x14ac:dyDescent="0.25">
      <c r="A62" s="26" t="s">
        <v>11</v>
      </c>
      <c r="B62" s="6" t="s">
        <v>2</v>
      </c>
      <c r="C62" s="65">
        <v>792000</v>
      </c>
      <c r="D62" s="66">
        <v>792000</v>
      </c>
      <c r="E62" s="66">
        <v>0</v>
      </c>
      <c r="F62" s="66">
        <v>0</v>
      </c>
      <c r="G62" s="83"/>
    </row>
    <row r="63" spans="1:9" s="5" customFormat="1" ht="21" x14ac:dyDescent="0.25">
      <c r="A63" s="28" t="s">
        <v>246</v>
      </c>
      <c r="B63" s="6"/>
      <c r="C63" s="65"/>
      <c r="D63" s="66"/>
      <c r="E63" s="66"/>
      <c r="F63" s="66"/>
    </row>
    <row r="64" spans="1:9" s="5" customFormat="1" ht="21" x14ac:dyDescent="0.25">
      <c r="A64" s="26" t="s">
        <v>166</v>
      </c>
      <c r="B64" s="6" t="s">
        <v>2</v>
      </c>
      <c r="C64" s="65">
        <v>11000</v>
      </c>
      <c r="D64" s="66">
        <v>3300</v>
      </c>
      <c r="E64" s="66">
        <v>7700</v>
      </c>
      <c r="F64" s="66">
        <v>0</v>
      </c>
      <c r="G64" s="83"/>
    </row>
    <row r="65" spans="1:7" s="5" customFormat="1" ht="21" x14ac:dyDescent="0.25">
      <c r="A65" s="26" t="s">
        <v>104</v>
      </c>
      <c r="B65" s="6" t="s">
        <v>2</v>
      </c>
      <c r="C65" s="65">
        <v>72000</v>
      </c>
      <c r="D65" s="66">
        <v>21600</v>
      </c>
      <c r="E65" s="66">
        <v>50400</v>
      </c>
      <c r="F65" s="66">
        <v>0</v>
      </c>
      <c r="G65" s="83"/>
    </row>
    <row r="66" spans="1:7" s="5" customFormat="1" ht="21" x14ac:dyDescent="0.25">
      <c r="A66" s="26" t="s">
        <v>105</v>
      </c>
      <c r="B66" s="6" t="s">
        <v>2</v>
      </c>
      <c r="C66" s="65">
        <v>50000</v>
      </c>
      <c r="D66" s="66">
        <v>15000</v>
      </c>
      <c r="E66" s="66">
        <v>35000</v>
      </c>
      <c r="F66" s="66">
        <v>0</v>
      </c>
      <c r="G66" s="83"/>
    </row>
    <row r="67" spans="1:7" s="5" customFormat="1" ht="21" x14ac:dyDescent="0.25">
      <c r="A67" s="26" t="s">
        <v>7</v>
      </c>
      <c r="B67" s="6" t="s">
        <v>2</v>
      </c>
      <c r="C67" s="65">
        <v>107800</v>
      </c>
      <c r="D67" s="66">
        <v>0</v>
      </c>
      <c r="E67" s="66">
        <v>107800</v>
      </c>
      <c r="F67" s="66">
        <v>0</v>
      </c>
      <c r="G67" s="83"/>
    </row>
    <row r="68" spans="1:7" s="5" customFormat="1" ht="21" x14ac:dyDescent="0.25">
      <c r="A68" s="26" t="s">
        <v>79</v>
      </c>
      <c r="B68" s="6" t="s">
        <v>2</v>
      </c>
      <c r="C68" s="65">
        <v>19100</v>
      </c>
      <c r="D68" s="66">
        <v>5730</v>
      </c>
      <c r="E68" s="66">
        <v>13370</v>
      </c>
      <c r="F68" s="66">
        <v>0</v>
      </c>
      <c r="G68" s="83"/>
    </row>
    <row r="69" spans="1:7" ht="21" x14ac:dyDescent="0.25">
      <c r="A69" s="51" t="s">
        <v>59</v>
      </c>
      <c r="B69" s="3" t="s">
        <v>2</v>
      </c>
      <c r="C69" s="72">
        <f>SUM(C71:C72)</f>
        <v>0</v>
      </c>
      <c r="D69" s="72">
        <f>SUM(D71:D72)</f>
        <v>0</v>
      </c>
      <c r="E69" s="72">
        <f>SUM(E71:E72)</f>
        <v>0</v>
      </c>
      <c r="F69" s="72">
        <f>SUM(F71:F72)</f>
        <v>0</v>
      </c>
      <c r="G69" s="83"/>
    </row>
    <row r="70" spans="1:7" ht="21" x14ac:dyDescent="0.25">
      <c r="A70" s="52"/>
      <c r="B70" s="3" t="s">
        <v>1</v>
      </c>
      <c r="C70" s="72"/>
      <c r="D70" s="73"/>
      <c r="E70" s="73"/>
      <c r="F70" s="73"/>
    </row>
    <row r="71" spans="1:7" ht="21" x14ac:dyDescent="0.25">
      <c r="A71" s="23"/>
      <c r="B71" s="96" t="s">
        <v>2</v>
      </c>
      <c r="C71" s="63"/>
      <c r="D71" s="71"/>
      <c r="E71" s="71"/>
      <c r="F71" s="71"/>
    </row>
    <row r="72" spans="1:7" ht="21" x14ac:dyDescent="0.25">
      <c r="A72" s="24"/>
      <c r="B72" s="96" t="s">
        <v>1</v>
      </c>
      <c r="C72" s="63"/>
      <c r="D72" s="71"/>
      <c r="E72" s="71"/>
      <c r="F72" s="71"/>
    </row>
    <row r="73" spans="1:7" s="79" customFormat="1" ht="21" x14ac:dyDescent="0.4">
      <c r="A73" s="229" t="s">
        <v>60</v>
      </c>
      <c r="B73" s="76" t="s">
        <v>2</v>
      </c>
      <c r="C73" s="77">
        <f>C10+C27+C36+C51</f>
        <v>16220300</v>
      </c>
      <c r="D73" s="77">
        <f>D10+D27+D36+D51</f>
        <v>10526930</v>
      </c>
      <c r="E73" s="77">
        <f>E10+E27+E36+E51</f>
        <v>4689770</v>
      </c>
      <c r="F73" s="77">
        <f>F10+F27+F36+F51</f>
        <v>1003600</v>
      </c>
      <c r="G73" s="83"/>
    </row>
    <row r="74" spans="1:7" s="79" customFormat="1" ht="21" x14ac:dyDescent="0.4">
      <c r="A74" s="230"/>
      <c r="B74" s="76" t="s">
        <v>1</v>
      </c>
      <c r="C74" s="77"/>
      <c r="D74" s="78"/>
      <c r="E74" s="78"/>
      <c r="F74" s="78"/>
    </row>
    <row r="75" spans="1:7" s="79" customFormat="1" ht="21" x14ac:dyDescent="0.4">
      <c r="A75" s="229" t="s">
        <v>61</v>
      </c>
      <c r="B75" s="76" t="s">
        <v>2</v>
      </c>
      <c r="C75" s="77">
        <f>C69</f>
        <v>0</v>
      </c>
      <c r="D75" s="77"/>
      <c r="E75" s="77"/>
      <c r="F75" s="77"/>
      <c r="G75" s="83"/>
    </row>
    <row r="76" spans="1:7" s="79" customFormat="1" ht="21" x14ac:dyDescent="0.4">
      <c r="A76" s="230"/>
      <c r="B76" s="76" t="s">
        <v>1</v>
      </c>
      <c r="C76" s="77"/>
      <c r="D76" s="78"/>
      <c r="E76" s="78"/>
      <c r="F76" s="78"/>
    </row>
    <row r="77" spans="1:7" s="13" customFormat="1" ht="21" x14ac:dyDescent="0.4">
      <c r="A77" s="225" t="s">
        <v>33</v>
      </c>
      <c r="B77" s="3" t="s">
        <v>2</v>
      </c>
      <c r="C77" s="72">
        <f>C73+C75</f>
        <v>16220300</v>
      </c>
      <c r="D77" s="72">
        <f>D73+D75</f>
        <v>10526930</v>
      </c>
      <c r="E77" s="72">
        <f>E73+E75</f>
        <v>4689770</v>
      </c>
      <c r="F77" s="72">
        <f>F73+F75</f>
        <v>1003600</v>
      </c>
      <c r="G77" s="83"/>
    </row>
    <row r="78" spans="1:7" s="13" customFormat="1" ht="21" x14ac:dyDescent="0.4">
      <c r="A78" s="226"/>
      <c r="B78" s="3" t="s">
        <v>1</v>
      </c>
      <c r="C78" s="72"/>
      <c r="D78" s="73"/>
      <c r="E78" s="73"/>
      <c r="F78" s="73"/>
    </row>
    <row r="79" spans="1:7" s="13" customFormat="1" ht="9.6" customHeight="1" x14ac:dyDescent="0.4">
      <c r="A79" s="1"/>
      <c r="B79" s="1"/>
      <c r="C79" s="4"/>
      <c r="D79"/>
      <c r="E79"/>
      <c r="F79"/>
    </row>
    <row r="80" spans="1:7" s="13" customFormat="1" ht="28.5" customHeight="1" x14ac:dyDescent="0.4">
      <c r="A80" s="2" t="s">
        <v>0</v>
      </c>
      <c r="B80" s="1"/>
      <c r="C80" s="4"/>
      <c r="D80"/>
      <c r="E80"/>
      <c r="F80"/>
    </row>
  </sheetData>
  <mergeCells count="9">
    <mergeCell ref="A73:A74"/>
    <mergeCell ref="A75:A76"/>
    <mergeCell ref="A77:A78"/>
    <mergeCell ref="A3:F3"/>
    <mergeCell ref="A7:A8"/>
    <mergeCell ref="C7:C8"/>
    <mergeCell ref="D7:D8"/>
    <mergeCell ref="E7:E8"/>
    <mergeCell ref="F7:F8"/>
  </mergeCells>
  <printOptions horizontalCentered="1"/>
  <pageMargins left="0.19685039370078741" right="0.19685039370078741" top="0.35433070866141736" bottom="0.23622047244094491" header="0.19685039370078741" footer="0.19685039370078741"/>
  <pageSetup paperSize="9" scale="75" orientation="landscape" r:id="rId1"/>
  <headerFooter>
    <oddHeader>&amp;R&amp;"TH SarabunPSK,ธรรมดา"&amp;16แบบ สงม. 2   (สำนักงานเขต)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O97"/>
  <sheetViews>
    <sheetView zoomScale="80" zoomScaleNormal="80" zoomScaleSheetLayoutView="80" workbookViewId="0">
      <pane xSplit="2" ySplit="8" topLeftCell="F15" activePane="bottomRight" state="frozen"/>
      <selection pane="topRight" activeCell="C1" sqref="C1"/>
      <selection pane="bottomLeft" activeCell="A7" sqref="A7"/>
      <selection pane="bottomRight" activeCell="G1" sqref="G1:M1048576"/>
    </sheetView>
  </sheetViews>
  <sheetFormatPr defaultRowHeight="13.8" x14ac:dyDescent="0.25"/>
  <cols>
    <col min="1" max="1" width="64.59765625" customWidth="1"/>
    <col min="2" max="2" width="8.296875" customWidth="1"/>
    <col min="3" max="3" width="12.69921875" style="4" customWidth="1"/>
    <col min="4" max="6" width="28.59765625" customWidth="1"/>
    <col min="7" max="7" width="22.8984375" hidden="1" customWidth="1"/>
    <col min="8" max="8" width="12" hidden="1" customWidth="1"/>
    <col min="9" max="9" width="12.3984375" style="87" hidden="1" customWidth="1"/>
    <col min="10" max="10" width="14.8984375" hidden="1" customWidth="1"/>
    <col min="11" max="11" width="13.8984375" hidden="1" customWidth="1"/>
    <col min="12" max="12" width="0" hidden="1" customWidth="1"/>
    <col min="13" max="13" width="13.09765625" hidden="1" customWidth="1"/>
    <col min="15" max="15" width="13.59765625" customWidth="1"/>
  </cols>
  <sheetData>
    <row r="1" spans="1:15" ht="24" customHeight="1" x14ac:dyDescent="0.4">
      <c r="F1" s="81" t="s">
        <v>68</v>
      </c>
    </row>
    <row r="2" spans="1:15" ht="24" customHeight="1" x14ac:dyDescent="0.25"/>
    <row r="3" spans="1:15" ht="21" x14ac:dyDescent="0.25">
      <c r="A3" s="227" t="str">
        <f>[5]บุคลากร!A3</f>
        <v>แผน/ผลการปฏิบัติงานและการใช้จ่ายงบประมาณรายจ่ายประจำปีงบประมาณ พ.ศ. 2567</v>
      </c>
      <c r="B3" s="227"/>
      <c r="C3" s="227"/>
      <c r="D3" s="227"/>
      <c r="E3" s="227"/>
      <c r="F3" s="227"/>
    </row>
    <row r="4" spans="1:15" ht="21" x14ac:dyDescent="0.25">
      <c r="A4" s="12" t="s">
        <v>62</v>
      </c>
      <c r="B4" s="12"/>
      <c r="H4" s="84"/>
    </row>
    <row r="5" spans="1:15" ht="24" customHeight="1" x14ac:dyDescent="0.25">
      <c r="A5" s="2" t="s">
        <v>106</v>
      </c>
      <c r="B5" s="2"/>
      <c r="H5" s="85"/>
    </row>
    <row r="6" spans="1:15" ht="21" x14ac:dyDescent="0.25">
      <c r="A6" s="2"/>
      <c r="B6" s="2"/>
      <c r="C6" s="58"/>
      <c r="D6" s="11"/>
      <c r="E6" s="11"/>
      <c r="F6" s="58" t="s">
        <v>24</v>
      </c>
    </row>
    <row r="7" spans="1:15" ht="21" x14ac:dyDescent="0.25">
      <c r="A7" s="206" t="s">
        <v>50</v>
      </c>
      <c r="B7" s="10" t="s">
        <v>22</v>
      </c>
      <c r="C7" s="228" t="s">
        <v>33</v>
      </c>
      <c r="D7" s="206" t="s">
        <v>228</v>
      </c>
      <c r="E7" s="206" t="s">
        <v>229</v>
      </c>
      <c r="F7" s="206" t="s">
        <v>230</v>
      </c>
    </row>
    <row r="8" spans="1:15" ht="21" x14ac:dyDescent="0.25">
      <c r="A8" s="207"/>
      <c r="B8" s="9" t="s">
        <v>1</v>
      </c>
      <c r="C8" s="228"/>
      <c r="D8" s="207"/>
      <c r="E8" s="207"/>
      <c r="F8" s="207"/>
    </row>
    <row r="9" spans="1:15" ht="21" x14ac:dyDescent="0.25">
      <c r="A9" s="49" t="s">
        <v>56</v>
      </c>
      <c r="B9" s="50"/>
      <c r="C9" s="80"/>
      <c r="D9" s="56"/>
      <c r="E9" s="56"/>
      <c r="F9" s="56"/>
    </row>
    <row r="10" spans="1:15" ht="21" x14ac:dyDescent="0.25">
      <c r="A10" s="15" t="s">
        <v>107</v>
      </c>
      <c r="B10" s="8" t="s">
        <v>2</v>
      </c>
      <c r="C10" s="61">
        <f>C12</f>
        <v>1348800</v>
      </c>
      <c r="D10" s="61">
        <f t="shared" ref="D10:F10" si="0">D12</f>
        <v>341300</v>
      </c>
      <c r="E10" s="61">
        <f t="shared" si="0"/>
        <v>602750</v>
      </c>
      <c r="F10" s="61">
        <f t="shared" si="0"/>
        <v>404750</v>
      </c>
      <c r="G10" s="83"/>
    </row>
    <row r="11" spans="1:15" ht="21" x14ac:dyDescent="0.25">
      <c r="A11" s="16"/>
      <c r="B11" s="8" t="s">
        <v>1</v>
      </c>
      <c r="C11" s="61"/>
      <c r="D11" s="62"/>
      <c r="E11" s="62"/>
      <c r="F11" s="62"/>
    </row>
    <row r="12" spans="1:15" s="4" customFormat="1" ht="21" x14ac:dyDescent="0.25">
      <c r="A12" s="59" t="s">
        <v>164</v>
      </c>
      <c r="B12" s="60" t="s">
        <v>2</v>
      </c>
      <c r="C12" s="63">
        <f>SUM(C16:C26)</f>
        <v>1348800</v>
      </c>
      <c r="D12" s="63">
        <f>SUM(D16:D26)</f>
        <v>341300</v>
      </c>
      <c r="E12" s="63">
        <f>SUM(E16:E26)</f>
        <v>602750</v>
      </c>
      <c r="F12" s="63">
        <f>SUM(F16:F26)</f>
        <v>404750</v>
      </c>
      <c r="G12" s="83"/>
      <c r="I12" s="88"/>
    </row>
    <row r="13" spans="1:15" s="4" customFormat="1" ht="21" x14ac:dyDescent="0.25">
      <c r="A13" s="18"/>
      <c r="B13" s="7" t="s">
        <v>1</v>
      </c>
      <c r="C13" s="63"/>
      <c r="D13" s="64"/>
      <c r="E13" s="64"/>
      <c r="F13" s="64"/>
      <c r="I13" s="88"/>
      <c r="J13" t="s">
        <v>278</v>
      </c>
      <c r="K13" s="153">
        <v>0.3</v>
      </c>
      <c r="L13"/>
      <c r="M13" t="s">
        <v>279</v>
      </c>
      <c r="N13"/>
      <c r="O13"/>
    </row>
    <row r="14" spans="1:15" s="4" customFormat="1" ht="21" x14ac:dyDescent="0.25">
      <c r="A14" s="25" t="s">
        <v>53</v>
      </c>
      <c r="B14" s="57"/>
      <c r="C14" s="63"/>
      <c r="D14" s="67"/>
      <c r="E14" s="67"/>
      <c r="F14" s="67"/>
      <c r="I14" s="88"/>
      <c r="J14" s="85">
        <f>C16+C18+C19+C20+C21+C23+C24+C25+C33+C34+C35+C36+C37+C38+C39+C41+C42+C50+C51+C52+C53+C54+C55</f>
        <v>41801700</v>
      </c>
      <c r="K14" s="85">
        <f>J14*30/100</f>
        <v>12540510</v>
      </c>
      <c r="L14"/>
      <c r="M14" s="85">
        <f>D16+D18+D19+D20+D21+D23+D24+D25+D33+D34+D35+D36+D37+D38+D39+D41+D42+D50+D51+D52+D53+D54+D55</f>
        <v>12540500</v>
      </c>
      <c r="N14"/>
      <c r="O14" s="85">
        <f>K14-M14</f>
        <v>10</v>
      </c>
    </row>
    <row r="15" spans="1:15" s="5" customFormat="1" ht="21" x14ac:dyDescent="0.25">
      <c r="A15" s="47" t="s">
        <v>25</v>
      </c>
      <c r="B15" s="48"/>
      <c r="C15" s="65"/>
      <c r="D15" s="68"/>
      <c r="E15" s="68">
        <v>0</v>
      </c>
      <c r="F15" s="68"/>
      <c r="I15" s="89"/>
    </row>
    <row r="16" spans="1:15" s="5" customFormat="1" ht="21" x14ac:dyDescent="0.25">
      <c r="A16" s="26" t="s">
        <v>21</v>
      </c>
      <c r="B16" s="6" t="s">
        <v>2</v>
      </c>
      <c r="C16" s="65">
        <v>1004200</v>
      </c>
      <c r="D16" s="66">
        <v>334700</v>
      </c>
      <c r="E16" s="66">
        <v>334750</v>
      </c>
      <c r="F16" s="66">
        <v>334750</v>
      </c>
      <c r="G16" s="83">
        <f>SUM(D16:F16)</f>
        <v>1004200</v>
      </c>
      <c r="I16" s="89"/>
    </row>
    <row r="17" spans="1:9" s="5" customFormat="1" ht="21" x14ac:dyDescent="0.25">
      <c r="A17" s="27" t="s">
        <v>26</v>
      </c>
      <c r="B17" s="6"/>
      <c r="C17" s="65"/>
      <c r="D17" s="66"/>
      <c r="E17" s="66"/>
      <c r="F17" s="66"/>
      <c r="G17" s="83">
        <f t="shared" ref="G17:G25" si="1">SUM(D17:F17)</f>
        <v>0</v>
      </c>
      <c r="I17" s="89"/>
    </row>
    <row r="18" spans="1:9" s="5" customFormat="1" ht="21" x14ac:dyDescent="0.25">
      <c r="A18" s="26" t="s">
        <v>170</v>
      </c>
      <c r="B18" s="6" t="s">
        <v>2</v>
      </c>
      <c r="C18" s="65">
        <v>47500</v>
      </c>
      <c r="D18" s="66">
        <v>0</v>
      </c>
      <c r="E18" s="66">
        <v>47500</v>
      </c>
      <c r="F18" s="66">
        <v>0</v>
      </c>
      <c r="G18" s="83">
        <f t="shared" si="1"/>
        <v>47500</v>
      </c>
      <c r="I18" s="89"/>
    </row>
    <row r="19" spans="1:9" s="5" customFormat="1" ht="21" x14ac:dyDescent="0.25">
      <c r="A19" s="26" t="s">
        <v>171</v>
      </c>
      <c r="B19" s="6" t="s">
        <v>2</v>
      </c>
      <c r="C19" s="65">
        <v>120000</v>
      </c>
      <c r="D19" s="66">
        <v>0</v>
      </c>
      <c r="E19" s="66">
        <v>120000</v>
      </c>
      <c r="F19" s="66">
        <v>0</v>
      </c>
      <c r="G19" s="83">
        <f t="shared" si="1"/>
        <v>120000</v>
      </c>
      <c r="I19" s="89"/>
    </row>
    <row r="20" spans="1:9" s="5" customFormat="1" ht="21" x14ac:dyDescent="0.25">
      <c r="A20" s="26" t="s">
        <v>17</v>
      </c>
      <c r="B20" s="6" t="s">
        <v>2</v>
      </c>
      <c r="C20" s="65">
        <v>54300</v>
      </c>
      <c r="D20" s="66">
        <v>0</v>
      </c>
      <c r="E20" s="66">
        <v>54300</v>
      </c>
      <c r="F20" s="66">
        <v>0</v>
      </c>
      <c r="G20" s="83">
        <f t="shared" si="1"/>
        <v>54300</v>
      </c>
      <c r="I20" s="89"/>
    </row>
    <row r="21" spans="1:9" s="5" customFormat="1" ht="21" x14ac:dyDescent="0.25">
      <c r="A21" s="26" t="s">
        <v>14</v>
      </c>
      <c r="B21" s="6" t="s">
        <v>2</v>
      </c>
      <c r="C21" s="65">
        <v>34000</v>
      </c>
      <c r="D21" s="66">
        <v>0</v>
      </c>
      <c r="E21" s="66">
        <v>0</v>
      </c>
      <c r="F21" s="66">
        <v>34000</v>
      </c>
      <c r="G21" s="83">
        <f t="shared" si="1"/>
        <v>34000</v>
      </c>
      <c r="I21" s="89"/>
    </row>
    <row r="22" spans="1:9" s="5" customFormat="1" ht="21" x14ac:dyDescent="0.25">
      <c r="A22" s="28" t="s">
        <v>54</v>
      </c>
      <c r="B22" s="6"/>
      <c r="C22" s="65"/>
      <c r="D22" s="66"/>
      <c r="E22" s="66"/>
      <c r="F22" s="66"/>
      <c r="G22" s="83">
        <f t="shared" si="1"/>
        <v>0</v>
      </c>
      <c r="I22" s="89"/>
    </row>
    <row r="23" spans="1:9" s="5" customFormat="1" ht="21" x14ac:dyDescent="0.25">
      <c r="A23" s="26" t="s">
        <v>138</v>
      </c>
      <c r="B23" s="6" t="s">
        <v>2</v>
      </c>
      <c r="C23" s="65">
        <v>33000</v>
      </c>
      <c r="D23" s="66">
        <v>0</v>
      </c>
      <c r="E23" s="66">
        <v>33000</v>
      </c>
      <c r="F23" s="66">
        <v>0</v>
      </c>
      <c r="G23" s="83">
        <f t="shared" si="1"/>
        <v>33000</v>
      </c>
      <c r="I23" s="89"/>
    </row>
    <row r="24" spans="1:9" s="5" customFormat="1" ht="21" x14ac:dyDescent="0.25">
      <c r="A24" s="26" t="s">
        <v>9</v>
      </c>
      <c r="B24" s="6" t="s">
        <v>2</v>
      </c>
      <c r="C24" s="65">
        <v>13200</v>
      </c>
      <c r="D24" s="66">
        <v>0</v>
      </c>
      <c r="E24" s="66">
        <v>13200</v>
      </c>
      <c r="F24" s="66">
        <v>0</v>
      </c>
      <c r="G24" s="83">
        <f t="shared" si="1"/>
        <v>13200</v>
      </c>
      <c r="I24" s="89"/>
    </row>
    <row r="25" spans="1:9" s="5" customFormat="1" ht="21" x14ac:dyDescent="0.25">
      <c r="A25" s="26" t="s">
        <v>8</v>
      </c>
      <c r="B25" s="6" t="s">
        <v>2</v>
      </c>
      <c r="C25" s="65">
        <v>36000</v>
      </c>
      <c r="D25" s="66">
        <v>0</v>
      </c>
      <c r="E25" s="66">
        <v>0</v>
      </c>
      <c r="F25" s="66">
        <v>36000</v>
      </c>
      <c r="G25" s="83">
        <f t="shared" si="1"/>
        <v>36000</v>
      </c>
      <c r="I25" s="89"/>
    </row>
    <row r="26" spans="1:9" s="5" customFormat="1" ht="21" x14ac:dyDescent="0.25">
      <c r="A26" s="26" t="s">
        <v>7</v>
      </c>
      <c r="B26" s="6" t="s">
        <v>2</v>
      </c>
      <c r="C26" s="65">
        <v>6600</v>
      </c>
      <c r="D26" s="66">
        <v>6600</v>
      </c>
      <c r="E26" s="66">
        <v>0</v>
      </c>
      <c r="F26" s="66">
        <v>0</v>
      </c>
      <c r="G26" s="83">
        <f>SUM(D26:F26)</f>
        <v>6600</v>
      </c>
      <c r="I26" s="89"/>
    </row>
    <row r="27" spans="1:9" ht="21" x14ac:dyDescent="0.25">
      <c r="A27" s="15" t="s">
        <v>113</v>
      </c>
      <c r="B27" s="8" t="s">
        <v>2</v>
      </c>
      <c r="C27" s="61">
        <f>C29+C56</f>
        <v>50893000</v>
      </c>
      <c r="D27" s="61">
        <f>D29+D56</f>
        <v>19761500</v>
      </c>
      <c r="E27" s="61">
        <f>E29+E56</f>
        <v>16490500</v>
      </c>
      <c r="F27" s="61">
        <f>F29+F56</f>
        <v>14641000</v>
      </c>
      <c r="G27" s="83"/>
      <c r="H27" s="85"/>
    </row>
    <row r="28" spans="1:9" ht="21" x14ac:dyDescent="0.25">
      <c r="A28" s="16"/>
      <c r="B28" s="8" t="s">
        <v>1</v>
      </c>
      <c r="C28" s="61"/>
      <c r="D28" s="62"/>
      <c r="E28" s="62"/>
      <c r="F28" s="62"/>
    </row>
    <row r="29" spans="1:9" s="4" customFormat="1" ht="21" x14ac:dyDescent="0.25">
      <c r="A29" s="17" t="s">
        <v>164</v>
      </c>
      <c r="B29" s="7" t="s">
        <v>2</v>
      </c>
      <c r="C29" s="63">
        <f>SUM(C33:C55)</f>
        <v>45305100</v>
      </c>
      <c r="D29" s="63">
        <f>SUM(D33:D55)</f>
        <v>17051400</v>
      </c>
      <c r="E29" s="63">
        <f>SUM(E33:E55)</f>
        <v>14875900</v>
      </c>
      <c r="F29" s="63">
        <f>SUM(F33:F55)</f>
        <v>13377800</v>
      </c>
      <c r="G29" s="83"/>
      <c r="I29" s="88"/>
    </row>
    <row r="30" spans="1:9" s="4" customFormat="1" ht="21" x14ac:dyDescent="0.25">
      <c r="A30" s="18"/>
      <c r="B30" s="7" t="s">
        <v>1</v>
      </c>
      <c r="C30" s="63"/>
      <c r="D30" s="64"/>
      <c r="E30" s="64"/>
      <c r="F30" s="64"/>
      <c r="I30" s="88"/>
    </row>
    <row r="31" spans="1:9" s="4" customFormat="1" ht="21" x14ac:dyDescent="0.25">
      <c r="A31" s="25" t="s">
        <v>53</v>
      </c>
      <c r="B31" s="57"/>
      <c r="C31" s="63"/>
      <c r="D31" s="67"/>
      <c r="E31" s="67"/>
      <c r="F31" s="67"/>
      <c r="I31" s="88"/>
    </row>
    <row r="32" spans="1:9" s="5" customFormat="1" ht="21" x14ac:dyDescent="0.25">
      <c r="A32" s="47" t="s">
        <v>25</v>
      </c>
      <c r="B32" s="48"/>
      <c r="C32" s="65"/>
      <c r="D32" s="68"/>
      <c r="E32" s="68"/>
      <c r="F32" s="68"/>
      <c r="I32" s="89"/>
    </row>
    <row r="33" spans="1:9" s="5" customFormat="1" ht="21" x14ac:dyDescent="0.25">
      <c r="A33" s="141" t="s">
        <v>284</v>
      </c>
      <c r="B33" s="155" t="s">
        <v>2</v>
      </c>
      <c r="C33" s="143">
        <v>696000</v>
      </c>
      <c r="D33" s="66">
        <v>232000</v>
      </c>
      <c r="E33" s="66">
        <v>232000</v>
      </c>
      <c r="F33" s="66">
        <v>232000</v>
      </c>
      <c r="G33" s="83">
        <f t="shared" ref="G33:G34" si="2">SUM(D33:F33)</f>
        <v>696000</v>
      </c>
      <c r="I33" s="89"/>
    </row>
    <row r="34" spans="1:9" s="5" customFormat="1" ht="21" x14ac:dyDescent="0.25">
      <c r="A34" s="141" t="s">
        <v>114</v>
      </c>
      <c r="B34" s="155" t="s">
        <v>2</v>
      </c>
      <c r="C34" s="143">
        <v>18909600</v>
      </c>
      <c r="D34" s="66">
        <v>6000000</v>
      </c>
      <c r="E34" s="66">
        <v>6454800</v>
      </c>
      <c r="F34" s="66">
        <v>6454800</v>
      </c>
      <c r="G34" s="83">
        <f t="shared" si="2"/>
        <v>18909600</v>
      </c>
      <c r="I34" s="89"/>
    </row>
    <row r="35" spans="1:9" s="5" customFormat="1" ht="21" x14ac:dyDescent="0.25">
      <c r="A35" s="141" t="s">
        <v>235</v>
      </c>
      <c r="B35" s="155" t="s">
        <v>2</v>
      </c>
      <c r="C35" s="143">
        <v>528400</v>
      </c>
      <c r="D35" s="66">
        <v>176200</v>
      </c>
      <c r="E35" s="66">
        <v>176100</v>
      </c>
      <c r="F35" s="66">
        <v>176100</v>
      </c>
      <c r="G35" s="83">
        <f>SUM(D35:F35)</f>
        <v>528400</v>
      </c>
      <c r="I35" s="89"/>
    </row>
    <row r="36" spans="1:9" s="5" customFormat="1" ht="21" x14ac:dyDescent="0.25">
      <c r="A36" s="141" t="s">
        <v>236</v>
      </c>
      <c r="B36" s="155" t="s">
        <v>2</v>
      </c>
      <c r="C36" s="143">
        <v>599000</v>
      </c>
      <c r="D36" s="66">
        <v>199700</v>
      </c>
      <c r="E36" s="66">
        <v>199700</v>
      </c>
      <c r="F36" s="66">
        <v>199600</v>
      </c>
      <c r="G36" s="83">
        <f>SUM(D36:F36)</f>
        <v>599000</v>
      </c>
      <c r="I36" s="89"/>
    </row>
    <row r="37" spans="1:9" s="5" customFormat="1" ht="21" x14ac:dyDescent="0.25">
      <c r="A37" s="141" t="s">
        <v>115</v>
      </c>
      <c r="B37" s="155" t="s">
        <v>2</v>
      </c>
      <c r="C37" s="143">
        <v>1144400</v>
      </c>
      <c r="D37" s="66">
        <v>384400</v>
      </c>
      <c r="E37" s="66">
        <v>380000</v>
      </c>
      <c r="F37" s="66">
        <v>380000</v>
      </c>
      <c r="G37" s="83">
        <f>SUM(D37:F37)</f>
        <v>1144400</v>
      </c>
      <c r="I37" s="89"/>
    </row>
    <row r="38" spans="1:9" s="5" customFormat="1" ht="21" x14ac:dyDescent="0.25">
      <c r="A38" s="141" t="s">
        <v>237</v>
      </c>
      <c r="B38" s="155" t="s">
        <v>2</v>
      </c>
      <c r="C38" s="143">
        <v>686000</v>
      </c>
      <c r="D38" s="66">
        <v>228600</v>
      </c>
      <c r="E38" s="66">
        <v>228700</v>
      </c>
      <c r="F38" s="66">
        <v>228700</v>
      </c>
      <c r="G38" s="83">
        <f>SUM(D38:F38)</f>
        <v>686000</v>
      </c>
      <c r="I38" s="89"/>
    </row>
    <row r="39" spans="1:9" s="5" customFormat="1" ht="21" x14ac:dyDescent="0.25">
      <c r="A39" s="156" t="s">
        <v>116</v>
      </c>
      <c r="B39" s="155" t="s">
        <v>2</v>
      </c>
      <c r="C39" s="143">
        <v>7042500</v>
      </c>
      <c r="D39" s="66">
        <v>2000000</v>
      </c>
      <c r="E39" s="66">
        <v>2582800</v>
      </c>
      <c r="F39" s="66">
        <v>2459700</v>
      </c>
      <c r="G39" s="83">
        <f t="shared" ref="G39:G94" si="3">SUM(D39:F39)</f>
        <v>7042500</v>
      </c>
      <c r="I39" s="89"/>
    </row>
    <row r="40" spans="1:9" s="5" customFormat="1" ht="21" x14ac:dyDescent="0.25">
      <c r="A40" s="27" t="s">
        <v>26</v>
      </c>
      <c r="B40" s="6"/>
      <c r="C40" s="65"/>
      <c r="D40" s="66"/>
      <c r="E40" s="66"/>
      <c r="F40" s="66"/>
      <c r="G40" s="83">
        <f t="shared" si="3"/>
        <v>0</v>
      </c>
      <c r="I40" s="89"/>
    </row>
    <row r="41" spans="1:9" s="5" customFormat="1" ht="21" x14ac:dyDescent="0.25">
      <c r="A41" s="26" t="s">
        <v>172</v>
      </c>
      <c r="B41" s="6" t="s">
        <v>2</v>
      </c>
      <c r="C41" s="65">
        <v>36000</v>
      </c>
      <c r="D41" s="66">
        <v>0</v>
      </c>
      <c r="E41" s="66">
        <v>0</v>
      </c>
      <c r="F41" s="66">
        <v>36000</v>
      </c>
      <c r="G41" s="83">
        <f t="shared" si="3"/>
        <v>36000</v>
      </c>
      <c r="I41" s="89"/>
    </row>
    <row r="42" spans="1:9" s="5" customFormat="1" ht="21" x14ac:dyDescent="0.25">
      <c r="A42" s="26" t="s">
        <v>108</v>
      </c>
      <c r="B42" s="6" t="s">
        <v>2</v>
      </c>
      <c r="C42" s="65">
        <v>13700</v>
      </c>
      <c r="D42" s="66">
        <v>4600</v>
      </c>
      <c r="E42" s="66">
        <v>4600</v>
      </c>
      <c r="F42" s="66">
        <v>4500</v>
      </c>
      <c r="G42" s="83">
        <f t="shared" si="3"/>
        <v>13700</v>
      </c>
      <c r="I42" s="89"/>
    </row>
    <row r="43" spans="1:9" s="5" customFormat="1" ht="21" x14ac:dyDescent="0.25">
      <c r="A43" s="26" t="s">
        <v>117</v>
      </c>
      <c r="B43" s="6" t="s">
        <v>2</v>
      </c>
      <c r="C43" s="65">
        <v>2026800</v>
      </c>
      <c r="D43" s="66">
        <v>2026800</v>
      </c>
      <c r="E43" s="66">
        <v>0</v>
      </c>
      <c r="F43" s="66">
        <v>0</v>
      </c>
      <c r="G43" s="83">
        <f t="shared" si="3"/>
        <v>2026800</v>
      </c>
      <c r="I43" s="89"/>
    </row>
    <row r="44" spans="1:9" s="5" customFormat="1" ht="21" x14ac:dyDescent="0.25">
      <c r="A44" s="82" t="s">
        <v>118</v>
      </c>
      <c r="B44" s="6"/>
      <c r="C44" s="65"/>
      <c r="D44" s="66"/>
      <c r="E44" s="66"/>
      <c r="F44" s="66"/>
      <c r="G44" s="83">
        <f t="shared" si="3"/>
        <v>0</v>
      </c>
      <c r="I44" s="89"/>
    </row>
    <row r="45" spans="1:9" s="5" customFormat="1" ht="21" x14ac:dyDescent="0.25">
      <c r="A45" s="26" t="s">
        <v>119</v>
      </c>
      <c r="B45" s="6" t="s">
        <v>2</v>
      </c>
      <c r="C45" s="65">
        <v>388800</v>
      </c>
      <c r="D45" s="66">
        <v>388800</v>
      </c>
      <c r="E45" s="66">
        <v>0</v>
      </c>
      <c r="F45" s="66">
        <v>0</v>
      </c>
      <c r="G45" s="83">
        <f t="shared" si="3"/>
        <v>388800</v>
      </c>
      <c r="I45" s="89"/>
    </row>
    <row r="46" spans="1:9" s="5" customFormat="1" ht="21" x14ac:dyDescent="0.25">
      <c r="A46" s="26" t="s">
        <v>120</v>
      </c>
      <c r="B46" s="6" t="s">
        <v>2</v>
      </c>
      <c r="C46" s="65">
        <v>432000</v>
      </c>
      <c r="D46" s="66">
        <v>432000</v>
      </c>
      <c r="E46" s="66">
        <v>0</v>
      </c>
      <c r="F46" s="66">
        <v>0</v>
      </c>
      <c r="G46" s="83">
        <f t="shared" si="3"/>
        <v>432000</v>
      </c>
      <c r="I46" s="89"/>
    </row>
    <row r="47" spans="1:9" s="5" customFormat="1" ht="21" x14ac:dyDescent="0.25">
      <c r="A47" s="82" t="s">
        <v>121</v>
      </c>
      <c r="B47" s="6"/>
      <c r="C47" s="65"/>
      <c r="D47" s="66"/>
      <c r="E47" s="66"/>
      <c r="F47" s="66"/>
      <c r="G47" s="83">
        <f t="shared" si="3"/>
        <v>0</v>
      </c>
      <c r="I47" s="89"/>
    </row>
    <row r="48" spans="1:9" s="5" customFormat="1" ht="21" x14ac:dyDescent="0.25">
      <c r="A48" s="26" t="s">
        <v>122</v>
      </c>
      <c r="B48" s="6" t="s">
        <v>2</v>
      </c>
      <c r="C48" s="65">
        <v>1998000</v>
      </c>
      <c r="D48" s="66">
        <v>1998000</v>
      </c>
      <c r="E48" s="66">
        <v>0</v>
      </c>
      <c r="F48" s="66">
        <v>0</v>
      </c>
      <c r="G48" s="83">
        <f t="shared" si="3"/>
        <v>1998000</v>
      </c>
      <c r="I48" s="89"/>
    </row>
    <row r="49" spans="1:9" s="5" customFormat="1" ht="21" x14ac:dyDescent="0.25">
      <c r="A49" s="28" t="s">
        <v>54</v>
      </c>
      <c r="B49" s="6"/>
      <c r="C49" s="65"/>
      <c r="D49" s="66"/>
      <c r="E49" s="66"/>
      <c r="F49" s="66"/>
      <c r="G49" s="83">
        <f t="shared" si="3"/>
        <v>0</v>
      </c>
      <c r="I49" s="89"/>
    </row>
    <row r="50" spans="1:9" s="5" customFormat="1" ht="21" x14ac:dyDescent="0.25">
      <c r="A50" s="26" t="s">
        <v>109</v>
      </c>
      <c r="B50" s="6" t="s">
        <v>2</v>
      </c>
      <c r="C50" s="65">
        <v>144000</v>
      </c>
      <c r="D50" s="66">
        <v>22000</v>
      </c>
      <c r="E50" s="66">
        <v>100000</v>
      </c>
      <c r="F50" s="66">
        <v>22000</v>
      </c>
      <c r="G50" s="83">
        <f t="shared" si="3"/>
        <v>144000</v>
      </c>
      <c r="I50" s="89"/>
    </row>
    <row r="51" spans="1:9" s="5" customFormat="1" ht="21" x14ac:dyDescent="0.25">
      <c r="A51" s="26" t="s">
        <v>110</v>
      </c>
      <c r="B51" s="6" t="s">
        <v>2</v>
      </c>
      <c r="C51" s="127">
        <v>714000</v>
      </c>
      <c r="D51" s="128">
        <v>0</v>
      </c>
      <c r="E51" s="128">
        <v>714000</v>
      </c>
      <c r="F51" s="128">
        <v>0</v>
      </c>
      <c r="G51" s="83">
        <f t="shared" si="3"/>
        <v>714000</v>
      </c>
      <c r="I51" s="89"/>
    </row>
    <row r="52" spans="1:9" s="5" customFormat="1" ht="21" x14ac:dyDescent="0.25">
      <c r="A52" s="26" t="s">
        <v>173</v>
      </c>
      <c r="B52" s="6" t="s">
        <v>2</v>
      </c>
      <c r="C52" s="65">
        <v>34000</v>
      </c>
      <c r="D52" s="66">
        <v>0</v>
      </c>
      <c r="E52" s="66">
        <v>34000</v>
      </c>
      <c r="F52" s="66">
        <v>0</v>
      </c>
      <c r="G52" s="83">
        <f t="shared" si="3"/>
        <v>34000</v>
      </c>
      <c r="I52" s="89"/>
    </row>
    <row r="53" spans="1:9" s="5" customFormat="1" ht="21" x14ac:dyDescent="0.25">
      <c r="A53" s="26" t="s">
        <v>111</v>
      </c>
      <c r="B53" s="6" t="s">
        <v>2</v>
      </c>
      <c r="C53" s="65">
        <v>9368700</v>
      </c>
      <c r="D53" s="66">
        <v>2958300</v>
      </c>
      <c r="E53" s="66">
        <v>3226000</v>
      </c>
      <c r="F53" s="66">
        <v>3184400</v>
      </c>
      <c r="G53" s="83">
        <f t="shared" si="3"/>
        <v>9368700</v>
      </c>
      <c r="I53" s="89"/>
    </row>
    <row r="54" spans="1:9" s="5" customFormat="1" ht="21" x14ac:dyDescent="0.25">
      <c r="A54" s="26" t="s">
        <v>112</v>
      </c>
      <c r="B54" s="6" t="s">
        <v>2</v>
      </c>
      <c r="C54" s="65">
        <v>475400</v>
      </c>
      <c r="D54" s="66">
        <v>0</v>
      </c>
      <c r="E54" s="66">
        <v>475400</v>
      </c>
      <c r="F54" s="66">
        <v>0</v>
      </c>
      <c r="G54" s="83">
        <f t="shared" si="3"/>
        <v>475400</v>
      </c>
      <c r="I54" s="89"/>
    </row>
    <row r="55" spans="1:9" s="5" customFormat="1" ht="21" x14ac:dyDescent="0.25">
      <c r="A55" s="29" t="s">
        <v>238</v>
      </c>
      <c r="B55" s="6" t="s">
        <v>2</v>
      </c>
      <c r="C55" s="65">
        <v>67800</v>
      </c>
      <c r="D55" s="66">
        <v>0</v>
      </c>
      <c r="E55" s="66">
        <v>67800</v>
      </c>
      <c r="F55" s="66">
        <v>0</v>
      </c>
      <c r="G55" s="83">
        <f t="shared" si="3"/>
        <v>67800</v>
      </c>
      <c r="I55" s="89"/>
    </row>
    <row r="56" spans="1:9" s="4" customFormat="1" ht="21" x14ac:dyDescent="0.25">
      <c r="A56" s="74" t="s">
        <v>165</v>
      </c>
      <c r="B56" s="75" t="s">
        <v>2</v>
      </c>
      <c r="C56" s="69">
        <f>SUM(C58:C79)</f>
        <v>5587900</v>
      </c>
      <c r="D56" s="69">
        <f>SUM(D58:D79)</f>
        <v>2710100</v>
      </c>
      <c r="E56" s="69">
        <f>SUM(E58:E79)</f>
        <v>1614600</v>
      </c>
      <c r="F56" s="69">
        <f>SUM(F58:F79)</f>
        <v>1263200</v>
      </c>
      <c r="G56" s="83">
        <f t="shared" si="3"/>
        <v>5587900</v>
      </c>
      <c r="I56" s="88"/>
    </row>
    <row r="57" spans="1:9" s="4" customFormat="1" ht="21" x14ac:dyDescent="0.25">
      <c r="A57" s="19"/>
      <c r="B57" s="7" t="s">
        <v>1</v>
      </c>
      <c r="C57" s="69"/>
      <c r="D57" s="70"/>
      <c r="E57" s="70"/>
      <c r="F57" s="70"/>
      <c r="G57" s="83">
        <f t="shared" si="3"/>
        <v>0</v>
      </c>
      <c r="I57" s="88"/>
    </row>
    <row r="58" spans="1:9" ht="21" x14ac:dyDescent="0.25">
      <c r="A58" s="20" t="s">
        <v>123</v>
      </c>
      <c r="B58" s="21" t="s">
        <v>2</v>
      </c>
      <c r="C58" s="69">
        <v>1950000</v>
      </c>
      <c r="D58" s="157">
        <v>650000</v>
      </c>
      <c r="E58" s="157">
        <v>650000</v>
      </c>
      <c r="F58" s="157">
        <v>650000</v>
      </c>
      <c r="G58" s="83">
        <f t="shared" si="3"/>
        <v>1950000</v>
      </c>
    </row>
    <row r="59" spans="1:9" ht="18.600000000000001" customHeight="1" x14ac:dyDescent="0.25">
      <c r="A59" s="22" t="s">
        <v>3</v>
      </c>
      <c r="B59" s="21" t="s">
        <v>1</v>
      </c>
      <c r="C59" s="69"/>
      <c r="D59" s="157"/>
      <c r="E59" s="157"/>
      <c r="F59" s="157"/>
      <c r="G59" s="83">
        <f t="shared" si="3"/>
        <v>0</v>
      </c>
    </row>
    <row r="60" spans="1:9" ht="21" x14ac:dyDescent="0.25">
      <c r="A60" s="20" t="s">
        <v>129</v>
      </c>
      <c r="B60" s="21" t="s">
        <v>2</v>
      </c>
      <c r="C60" s="69">
        <v>222400</v>
      </c>
      <c r="D60" s="157">
        <v>0</v>
      </c>
      <c r="E60" s="157">
        <v>222400</v>
      </c>
      <c r="F60" s="157">
        <v>0</v>
      </c>
      <c r="G60" s="83">
        <f t="shared" si="3"/>
        <v>222400</v>
      </c>
    </row>
    <row r="61" spans="1:9" ht="18.600000000000001" customHeight="1" x14ac:dyDescent="0.25">
      <c r="A61" s="22" t="s">
        <v>3</v>
      </c>
      <c r="B61" s="21" t="s">
        <v>1</v>
      </c>
      <c r="C61" s="69"/>
      <c r="D61" s="157"/>
      <c r="E61" s="157"/>
      <c r="F61" s="157"/>
      <c r="G61" s="83">
        <f t="shared" si="3"/>
        <v>0</v>
      </c>
    </row>
    <row r="62" spans="1:9" ht="21" x14ac:dyDescent="0.25">
      <c r="A62" s="20" t="s">
        <v>124</v>
      </c>
      <c r="B62" s="21" t="s">
        <v>2</v>
      </c>
      <c r="C62" s="69">
        <v>226400</v>
      </c>
      <c r="D62" s="157">
        <v>0</v>
      </c>
      <c r="E62" s="157">
        <v>152400</v>
      </c>
      <c r="F62" s="157">
        <v>74000</v>
      </c>
      <c r="G62" s="83">
        <f t="shared" si="3"/>
        <v>226400</v>
      </c>
    </row>
    <row r="63" spans="1:9" ht="19.95" customHeight="1" x14ac:dyDescent="0.25">
      <c r="A63" s="22" t="s">
        <v>3</v>
      </c>
      <c r="B63" s="21" t="s">
        <v>1</v>
      </c>
      <c r="C63" s="69"/>
      <c r="D63" s="157"/>
      <c r="E63" s="157"/>
      <c r="F63" s="157"/>
      <c r="G63" s="83">
        <f t="shared" si="3"/>
        <v>0</v>
      </c>
    </row>
    <row r="64" spans="1:9" ht="21" x14ac:dyDescent="0.25">
      <c r="A64" s="158" t="s">
        <v>130</v>
      </c>
      <c r="B64" s="21" t="s">
        <v>2</v>
      </c>
      <c r="C64" s="69">
        <v>20000</v>
      </c>
      <c r="D64" s="157">
        <v>20000</v>
      </c>
      <c r="E64" s="157">
        <v>0</v>
      </c>
      <c r="F64" s="157">
        <v>0</v>
      </c>
      <c r="G64" s="83">
        <f t="shared" si="3"/>
        <v>20000</v>
      </c>
    </row>
    <row r="65" spans="1:8" ht="21" x14ac:dyDescent="0.25">
      <c r="A65" s="22"/>
      <c r="B65" s="21" t="s">
        <v>1</v>
      </c>
      <c r="C65" s="69"/>
      <c r="D65" s="157"/>
      <c r="E65" s="157"/>
      <c r="F65" s="157"/>
      <c r="G65" s="83">
        <f t="shared" si="3"/>
        <v>0</v>
      </c>
    </row>
    <row r="66" spans="1:8" ht="21" x14ac:dyDescent="0.25">
      <c r="A66" s="20" t="s">
        <v>125</v>
      </c>
      <c r="B66" s="21" t="s">
        <v>2</v>
      </c>
      <c r="C66" s="69">
        <v>1250800</v>
      </c>
      <c r="D66" s="157">
        <v>368900</v>
      </c>
      <c r="E66" s="157">
        <v>412900</v>
      </c>
      <c r="F66" s="157">
        <v>469000</v>
      </c>
      <c r="G66" s="83">
        <f t="shared" si="3"/>
        <v>1250800</v>
      </c>
    </row>
    <row r="67" spans="1:8" ht="20.399999999999999" customHeight="1" x14ac:dyDescent="0.25">
      <c r="A67" s="22" t="s">
        <v>3</v>
      </c>
      <c r="B67" s="21" t="s">
        <v>1</v>
      </c>
      <c r="C67" s="69"/>
      <c r="D67" s="157"/>
      <c r="E67" s="157"/>
      <c r="F67" s="157"/>
      <c r="G67" s="83">
        <f t="shared" si="3"/>
        <v>0</v>
      </c>
    </row>
    <row r="68" spans="1:8" ht="21" x14ac:dyDescent="0.25">
      <c r="A68" s="20" t="s">
        <v>127</v>
      </c>
      <c r="B68" s="21" t="s">
        <v>2</v>
      </c>
      <c r="C68" s="69">
        <v>202000</v>
      </c>
      <c r="D68" s="157">
        <v>50600</v>
      </c>
      <c r="E68" s="157">
        <v>100600</v>
      </c>
      <c r="F68" s="157">
        <v>50800</v>
      </c>
      <c r="G68" s="83">
        <f t="shared" si="3"/>
        <v>202000</v>
      </c>
    </row>
    <row r="69" spans="1:8" ht="21" x14ac:dyDescent="0.25">
      <c r="A69" s="22" t="s">
        <v>3</v>
      </c>
      <c r="B69" s="21" t="s">
        <v>1</v>
      </c>
      <c r="C69" s="69"/>
      <c r="D69" s="157"/>
      <c r="E69" s="157"/>
      <c r="F69" s="157"/>
      <c r="G69" s="83">
        <f t="shared" si="3"/>
        <v>0</v>
      </c>
    </row>
    <row r="70" spans="1:8" ht="21" x14ac:dyDescent="0.25">
      <c r="A70" s="20" t="s">
        <v>128</v>
      </c>
      <c r="B70" s="21" t="s">
        <v>2</v>
      </c>
      <c r="C70" s="69">
        <v>115100</v>
      </c>
      <c r="D70" s="157">
        <v>19400</v>
      </c>
      <c r="E70" s="157">
        <v>76300</v>
      </c>
      <c r="F70" s="157">
        <v>19400</v>
      </c>
      <c r="G70" s="83">
        <f t="shared" si="3"/>
        <v>115100</v>
      </c>
    </row>
    <row r="71" spans="1:8" ht="19.2" customHeight="1" x14ac:dyDescent="0.25">
      <c r="A71" s="22" t="s">
        <v>3</v>
      </c>
      <c r="B71" s="21" t="s">
        <v>1</v>
      </c>
      <c r="C71" s="69"/>
      <c r="D71" s="157"/>
      <c r="E71" s="157"/>
      <c r="F71" s="157"/>
      <c r="G71" s="83">
        <f t="shared" si="3"/>
        <v>0</v>
      </c>
    </row>
    <row r="72" spans="1:8" ht="21" x14ac:dyDescent="0.25">
      <c r="A72" s="98" t="s">
        <v>239</v>
      </c>
      <c r="B72" s="21" t="s">
        <v>2</v>
      </c>
      <c r="C72" s="69">
        <v>613600</v>
      </c>
      <c r="D72" s="157">
        <v>613600</v>
      </c>
      <c r="E72" s="157"/>
      <c r="F72" s="157"/>
      <c r="G72" s="83"/>
    </row>
    <row r="73" spans="1:8" ht="21" x14ac:dyDescent="0.25">
      <c r="A73" s="22"/>
      <c r="B73" s="21" t="s">
        <v>1</v>
      </c>
      <c r="C73" s="69"/>
      <c r="D73" s="157"/>
      <c r="E73" s="157"/>
      <c r="F73" s="157"/>
      <c r="G73" s="83"/>
    </row>
    <row r="74" spans="1:8" ht="21" x14ac:dyDescent="0.25">
      <c r="A74" s="98" t="s">
        <v>240</v>
      </c>
      <c r="B74" s="21" t="s">
        <v>2</v>
      </c>
      <c r="C74" s="69">
        <v>326600</v>
      </c>
      <c r="D74" s="157">
        <v>326600</v>
      </c>
      <c r="E74" s="157"/>
      <c r="F74" s="157"/>
      <c r="G74" s="83"/>
    </row>
    <row r="75" spans="1:8" ht="21" customHeight="1" x14ac:dyDescent="0.25">
      <c r="A75" s="22"/>
      <c r="B75" s="21" t="s">
        <v>1</v>
      </c>
      <c r="C75" s="69"/>
      <c r="D75" s="157"/>
      <c r="E75" s="157"/>
      <c r="F75" s="157"/>
      <c r="G75" s="83"/>
    </row>
    <row r="76" spans="1:8" ht="21" x14ac:dyDescent="0.25">
      <c r="A76" s="98" t="s">
        <v>241</v>
      </c>
      <c r="B76" s="21" t="s">
        <v>2</v>
      </c>
      <c r="C76" s="69">
        <v>331400</v>
      </c>
      <c r="D76" s="157">
        <v>331400</v>
      </c>
      <c r="E76" s="157"/>
      <c r="F76" s="157"/>
      <c r="G76" s="83"/>
    </row>
    <row r="77" spans="1:8" ht="16.95" customHeight="1" x14ac:dyDescent="0.25">
      <c r="A77" s="159"/>
      <c r="B77" s="21" t="s">
        <v>1</v>
      </c>
      <c r="C77" s="69"/>
      <c r="D77" s="157"/>
      <c r="E77" s="157"/>
      <c r="F77" s="157"/>
      <c r="G77" s="83"/>
    </row>
    <row r="78" spans="1:8" ht="21" x14ac:dyDescent="0.25">
      <c r="A78" s="98" t="s">
        <v>242</v>
      </c>
      <c r="B78" s="21" t="s">
        <v>2</v>
      </c>
      <c r="C78" s="69">
        <v>329600</v>
      </c>
      <c r="D78" s="157">
        <v>329600</v>
      </c>
      <c r="E78" s="157"/>
      <c r="F78" s="157"/>
      <c r="G78" s="83"/>
    </row>
    <row r="79" spans="1:8" ht="16.95" customHeight="1" x14ac:dyDescent="0.25">
      <c r="A79" s="98"/>
      <c r="B79" s="21" t="s">
        <v>1</v>
      </c>
      <c r="C79" s="69"/>
      <c r="D79" s="157"/>
      <c r="E79" s="157"/>
      <c r="F79" s="157"/>
      <c r="G79" s="83"/>
    </row>
    <row r="80" spans="1:8" ht="21" x14ac:dyDescent="0.25">
      <c r="A80" s="93" t="s">
        <v>167</v>
      </c>
      <c r="B80" s="3" t="s">
        <v>2</v>
      </c>
      <c r="C80" s="72">
        <f>SUM(C82:C88)</f>
        <v>2094000</v>
      </c>
      <c r="D80" s="72">
        <f>SUM(D82:D88)</f>
        <v>1178000</v>
      </c>
      <c r="E80" s="72">
        <f>SUM(E82:E88)</f>
        <v>538000</v>
      </c>
      <c r="F80" s="72">
        <f>SUM(F82:F88)</f>
        <v>378000</v>
      </c>
      <c r="G80" s="83">
        <f t="shared" si="3"/>
        <v>2094000</v>
      </c>
      <c r="H80" s="85"/>
    </row>
    <row r="81" spans="1:9" ht="17.399999999999999" customHeight="1" x14ac:dyDescent="0.25">
      <c r="A81" s="52"/>
      <c r="B81" s="3" t="s">
        <v>1</v>
      </c>
      <c r="C81" s="72"/>
      <c r="D81" s="73"/>
      <c r="E81" s="73"/>
      <c r="F81" s="73"/>
      <c r="G81" s="83">
        <f t="shared" si="3"/>
        <v>0</v>
      </c>
    </row>
    <row r="82" spans="1:9" ht="21" x14ac:dyDescent="0.25">
      <c r="A82" s="20" t="s">
        <v>126</v>
      </c>
      <c r="B82" s="21" t="s">
        <v>2</v>
      </c>
      <c r="C82" s="63">
        <v>160000</v>
      </c>
      <c r="D82" s="71"/>
      <c r="E82" s="71">
        <v>160000</v>
      </c>
      <c r="F82" s="71">
        <v>0</v>
      </c>
      <c r="G82" s="83">
        <f t="shared" si="3"/>
        <v>160000</v>
      </c>
    </row>
    <row r="83" spans="1:9" ht="18.600000000000001" customHeight="1" x14ac:dyDescent="0.25">
      <c r="A83" s="22" t="s">
        <v>3</v>
      </c>
      <c r="B83" s="21" t="s">
        <v>1</v>
      </c>
      <c r="C83" s="63"/>
      <c r="D83" s="71"/>
      <c r="E83" s="71"/>
      <c r="F83" s="71"/>
      <c r="G83" s="83">
        <f t="shared" si="3"/>
        <v>0</v>
      </c>
    </row>
    <row r="84" spans="1:9" ht="21" x14ac:dyDescent="0.25">
      <c r="A84" s="20" t="s">
        <v>286</v>
      </c>
      <c r="B84" s="21" t="s">
        <v>2</v>
      </c>
      <c r="C84" s="63">
        <v>800000</v>
      </c>
      <c r="D84" s="71">
        <v>800000</v>
      </c>
      <c r="E84" s="71">
        <v>0</v>
      </c>
      <c r="F84" s="71">
        <v>0</v>
      </c>
      <c r="G84" s="83">
        <f t="shared" ref="G84:G85" si="4">SUM(D84:F84)</f>
        <v>800000</v>
      </c>
    </row>
    <row r="85" spans="1:9" ht="21" x14ac:dyDescent="0.25">
      <c r="A85" s="22" t="s">
        <v>285</v>
      </c>
      <c r="B85" s="21" t="s">
        <v>1</v>
      </c>
      <c r="C85" s="63"/>
      <c r="D85" s="71"/>
      <c r="E85" s="71"/>
      <c r="F85" s="71"/>
      <c r="G85" s="83">
        <f t="shared" si="4"/>
        <v>0</v>
      </c>
    </row>
    <row r="86" spans="1:9" ht="21" x14ac:dyDescent="0.25">
      <c r="A86" s="98"/>
      <c r="B86" s="21"/>
      <c r="C86" s="63"/>
      <c r="D86" s="71"/>
      <c r="E86" s="71"/>
      <c r="F86" s="71"/>
      <c r="G86" s="83"/>
    </row>
    <row r="87" spans="1:9" ht="21" x14ac:dyDescent="0.25">
      <c r="A87" s="23" t="s">
        <v>174</v>
      </c>
      <c r="B87" s="21" t="s">
        <v>2</v>
      </c>
      <c r="C87" s="63">
        <v>1134000</v>
      </c>
      <c r="D87" s="71">
        <v>378000</v>
      </c>
      <c r="E87" s="71">
        <v>378000</v>
      </c>
      <c r="F87" s="71">
        <v>378000</v>
      </c>
      <c r="G87" s="83">
        <f t="shared" si="3"/>
        <v>1134000</v>
      </c>
    </row>
    <row r="88" spans="1:9" ht="21" x14ac:dyDescent="0.25">
      <c r="A88" s="22"/>
      <c r="B88" s="21" t="s">
        <v>1</v>
      </c>
      <c r="C88" s="63"/>
      <c r="D88" s="71"/>
      <c r="E88" s="71"/>
      <c r="F88" s="71"/>
      <c r="G88" s="83">
        <f t="shared" si="3"/>
        <v>0</v>
      </c>
    </row>
    <row r="89" spans="1:9" s="79" customFormat="1" ht="21" x14ac:dyDescent="0.4">
      <c r="A89" s="229" t="s">
        <v>60</v>
      </c>
      <c r="B89" s="76" t="s">
        <v>2</v>
      </c>
      <c r="C89" s="77">
        <f>C10+C27</f>
        <v>52241800</v>
      </c>
      <c r="D89" s="77">
        <f>D10+D27</f>
        <v>20102800</v>
      </c>
      <c r="E89" s="77">
        <f>E10+E27</f>
        <v>17093250</v>
      </c>
      <c r="F89" s="77">
        <f>F10+F27</f>
        <v>15045750</v>
      </c>
      <c r="G89" s="83">
        <f t="shared" si="3"/>
        <v>52241800</v>
      </c>
      <c r="I89" s="90"/>
    </row>
    <row r="90" spans="1:9" s="79" customFormat="1" ht="23.4" customHeight="1" x14ac:dyDescent="0.4">
      <c r="A90" s="230"/>
      <c r="B90" s="76" t="s">
        <v>1</v>
      </c>
      <c r="C90" s="77"/>
      <c r="D90" s="78"/>
      <c r="E90" s="78"/>
      <c r="F90" s="78"/>
      <c r="G90" s="83">
        <f t="shared" si="3"/>
        <v>0</v>
      </c>
      <c r="I90" s="90"/>
    </row>
    <row r="91" spans="1:9" s="79" customFormat="1" ht="21" x14ac:dyDescent="0.4">
      <c r="A91" s="229" t="s">
        <v>168</v>
      </c>
      <c r="B91" s="76" t="s">
        <v>2</v>
      </c>
      <c r="C91" s="77">
        <f>C80</f>
        <v>2094000</v>
      </c>
      <c r="D91" s="77">
        <f t="shared" ref="D91:F91" si="5">D80</f>
        <v>1178000</v>
      </c>
      <c r="E91" s="77">
        <f t="shared" si="5"/>
        <v>538000</v>
      </c>
      <c r="F91" s="77">
        <f t="shared" si="5"/>
        <v>378000</v>
      </c>
      <c r="G91" s="83">
        <f t="shared" si="3"/>
        <v>2094000</v>
      </c>
      <c r="I91" s="90"/>
    </row>
    <row r="92" spans="1:9" s="79" customFormat="1" ht="18" customHeight="1" x14ac:dyDescent="0.4">
      <c r="A92" s="230"/>
      <c r="B92" s="76" t="s">
        <v>1</v>
      </c>
      <c r="C92" s="77"/>
      <c r="D92" s="78"/>
      <c r="E92" s="78"/>
      <c r="F92" s="78"/>
      <c r="G92" s="83">
        <f t="shared" si="3"/>
        <v>0</v>
      </c>
      <c r="I92" s="90"/>
    </row>
    <row r="93" spans="1:9" s="13" customFormat="1" ht="21" x14ac:dyDescent="0.4">
      <c r="A93" s="225" t="s">
        <v>33</v>
      </c>
      <c r="B93" s="3" t="s">
        <v>2</v>
      </c>
      <c r="C93" s="72">
        <f>+C89+C91</f>
        <v>54335800</v>
      </c>
      <c r="D93" s="72">
        <f t="shared" ref="D93:F93" si="6">+D89+D91</f>
        <v>21280800</v>
      </c>
      <c r="E93" s="72">
        <f t="shared" si="6"/>
        <v>17631250</v>
      </c>
      <c r="F93" s="72">
        <f t="shared" si="6"/>
        <v>15423750</v>
      </c>
      <c r="G93" s="83">
        <f t="shared" si="3"/>
        <v>54335800</v>
      </c>
      <c r="I93" s="91"/>
    </row>
    <row r="94" spans="1:9" s="13" customFormat="1" ht="20.399999999999999" customHeight="1" x14ac:dyDescent="0.4">
      <c r="A94" s="226"/>
      <c r="B94" s="3" t="s">
        <v>1</v>
      </c>
      <c r="C94" s="72"/>
      <c r="D94" s="73"/>
      <c r="E94" s="73"/>
      <c r="F94" s="73"/>
      <c r="G94" s="83">
        <f t="shared" si="3"/>
        <v>0</v>
      </c>
      <c r="I94" s="91"/>
    </row>
    <row r="95" spans="1:9" s="13" customFormat="1" ht="9.6" customHeight="1" x14ac:dyDescent="0.4">
      <c r="A95" s="1"/>
      <c r="B95" s="1"/>
      <c r="C95" s="4"/>
      <c r="D95"/>
      <c r="E95"/>
      <c r="F95"/>
      <c r="I95" s="91"/>
    </row>
    <row r="96" spans="1:9" s="13" customFormat="1" ht="15" customHeight="1" x14ac:dyDescent="0.4">
      <c r="A96" s="1"/>
      <c r="B96" s="1"/>
      <c r="C96" s="4"/>
      <c r="D96"/>
      <c r="E96"/>
      <c r="F96"/>
      <c r="I96" s="91"/>
    </row>
    <row r="97" spans="1:9" s="13" customFormat="1" ht="28.5" customHeight="1" x14ac:dyDescent="0.4">
      <c r="A97" s="2" t="s">
        <v>0</v>
      </c>
      <c r="B97" s="1"/>
      <c r="C97" s="4"/>
      <c r="D97"/>
      <c r="E97"/>
      <c r="F97"/>
      <c r="I97" s="91"/>
    </row>
  </sheetData>
  <mergeCells count="9">
    <mergeCell ref="A89:A90"/>
    <mergeCell ref="A91:A92"/>
    <mergeCell ref="A93:A94"/>
    <mergeCell ref="A3:F3"/>
    <mergeCell ref="A7:A8"/>
    <mergeCell ref="C7:C8"/>
    <mergeCell ref="D7:D8"/>
    <mergeCell ref="E7:E8"/>
    <mergeCell ref="F7:F8"/>
  </mergeCells>
  <printOptions horizontalCentered="1"/>
  <pageMargins left="0.19685039370078741" right="0.19685039370078741" top="0.35433070866141736" bottom="0.23622047244094491" header="0.19685039370078741" footer="0.19685039370078741"/>
  <pageSetup paperSize="9" scale="75" orientation="landscape" r:id="rId1"/>
  <headerFooter>
    <oddHeader>&amp;R&amp;"TH SarabunPSK,ธรรมดา"&amp;16แบบ สงม. 2   (สำนักงานเขต)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O65"/>
  <sheetViews>
    <sheetView view="pageBreakPreview" zoomScale="80" zoomScaleNormal="80" zoomScaleSheetLayoutView="80" workbookViewId="0">
      <pane xSplit="2" ySplit="8" topLeftCell="G15" activePane="bottomRight" state="frozen"/>
      <selection pane="topRight" activeCell="C1" sqref="C1"/>
      <selection pane="bottomLeft" activeCell="A7" sqref="A7"/>
      <selection pane="bottomRight" activeCell="H1" sqref="H1:O1048576"/>
    </sheetView>
  </sheetViews>
  <sheetFormatPr defaultRowHeight="13.8" x14ac:dyDescent="0.25"/>
  <cols>
    <col min="1" max="1" width="64.59765625" customWidth="1"/>
    <col min="2" max="2" width="8.296875" customWidth="1"/>
    <col min="3" max="3" width="12.69921875" style="4" customWidth="1"/>
    <col min="4" max="6" width="28.59765625" customWidth="1"/>
    <col min="7" max="7" width="11.3984375" customWidth="1"/>
    <col min="8" max="8" width="12" hidden="1" customWidth="1"/>
    <col min="9" max="15" width="15.69921875" hidden="1" customWidth="1"/>
  </cols>
  <sheetData>
    <row r="1" spans="1:14" ht="24" customHeight="1" x14ac:dyDescent="0.4">
      <c r="F1" s="81" t="s">
        <v>68</v>
      </c>
    </row>
    <row r="2" spans="1:14" ht="24" customHeight="1" x14ac:dyDescent="0.25"/>
    <row r="3" spans="1:14" ht="21" x14ac:dyDescent="0.25">
      <c r="A3" s="227" t="str">
        <f>บุคลากร!A3</f>
        <v>แผน/ผลการปฏิบัติงานและการใช้จ่ายงบประมาณรายจ่ายประจำปีงบประมาณ พ.ศ. 2567</v>
      </c>
      <c r="B3" s="227"/>
      <c r="C3" s="227"/>
      <c r="D3" s="227"/>
      <c r="E3" s="227"/>
      <c r="F3" s="227"/>
    </row>
    <row r="4" spans="1:14" ht="21" x14ac:dyDescent="0.25">
      <c r="A4" s="12" t="s">
        <v>62</v>
      </c>
      <c r="B4" s="12"/>
      <c r="H4" s="84"/>
    </row>
    <row r="5" spans="1:14" ht="24" customHeight="1" x14ac:dyDescent="0.25">
      <c r="A5" s="2" t="s">
        <v>132</v>
      </c>
      <c r="B5" s="2"/>
      <c r="H5" s="85"/>
      <c r="I5" s="85"/>
    </row>
    <row r="6" spans="1:14" ht="21" x14ac:dyDescent="0.25">
      <c r="A6" s="2"/>
      <c r="B6" s="2"/>
      <c r="C6" s="58"/>
      <c r="D6" s="11"/>
      <c r="E6" s="11"/>
      <c r="F6" s="58" t="s">
        <v>24</v>
      </c>
      <c r="I6" s="85"/>
    </row>
    <row r="7" spans="1:14" ht="21" x14ac:dyDescent="0.25">
      <c r="A7" s="206" t="s">
        <v>50</v>
      </c>
      <c r="B7" s="10" t="s">
        <v>22</v>
      </c>
      <c r="C7" s="228" t="s">
        <v>33</v>
      </c>
      <c r="D7" s="206" t="s">
        <v>228</v>
      </c>
      <c r="E7" s="206" t="s">
        <v>229</v>
      </c>
      <c r="F7" s="206" t="s">
        <v>230</v>
      </c>
      <c r="I7" s="85"/>
    </row>
    <row r="8" spans="1:14" ht="21" x14ac:dyDescent="0.25">
      <c r="A8" s="207"/>
      <c r="B8" s="9" t="s">
        <v>1</v>
      </c>
      <c r="C8" s="228"/>
      <c r="D8" s="207"/>
      <c r="E8" s="207"/>
      <c r="F8" s="207"/>
    </row>
    <row r="9" spans="1:14" ht="21" x14ac:dyDescent="0.25">
      <c r="A9" s="49" t="s">
        <v>56</v>
      </c>
      <c r="B9" s="50"/>
      <c r="C9" s="80"/>
      <c r="D9" s="56"/>
      <c r="E9" s="56"/>
      <c r="F9" s="56"/>
    </row>
    <row r="10" spans="1:14" ht="21" x14ac:dyDescent="0.25">
      <c r="A10" s="15" t="s">
        <v>133</v>
      </c>
      <c r="B10" s="8" t="s">
        <v>2</v>
      </c>
      <c r="C10" s="61">
        <f>C12</f>
        <v>157200</v>
      </c>
      <c r="D10" s="61">
        <f t="shared" ref="D10:F10" si="0">D12</f>
        <v>64800</v>
      </c>
      <c r="E10" s="61">
        <f t="shared" si="0"/>
        <v>62100</v>
      </c>
      <c r="F10" s="61">
        <f t="shared" si="0"/>
        <v>30300</v>
      </c>
      <c r="G10" s="83"/>
    </row>
    <row r="11" spans="1:14" ht="21" x14ac:dyDescent="0.25">
      <c r="A11" s="16"/>
      <c r="B11" s="8" t="s">
        <v>1</v>
      </c>
      <c r="C11" s="61"/>
      <c r="D11" s="62"/>
      <c r="E11" s="62"/>
      <c r="F11" s="62"/>
    </row>
    <row r="12" spans="1:14" s="4" customFormat="1" ht="21" x14ac:dyDescent="0.25">
      <c r="A12" s="59" t="s">
        <v>164</v>
      </c>
      <c r="B12" s="60" t="s">
        <v>2</v>
      </c>
      <c r="C12" s="63">
        <f>SUM(C16:C24)</f>
        <v>157200</v>
      </c>
      <c r="D12" s="63">
        <f>SUM(D16:D24)</f>
        <v>64800</v>
      </c>
      <c r="E12" s="63">
        <f>SUM(E16:E24)</f>
        <v>62100</v>
      </c>
      <c r="F12" s="63">
        <f t="shared" ref="F12" si="1">SUM(F16:F24)</f>
        <v>30300</v>
      </c>
      <c r="G12" s="83"/>
    </row>
    <row r="13" spans="1:14" s="4" customFormat="1" ht="21" x14ac:dyDescent="0.25">
      <c r="A13" s="18"/>
      <c r="B13" s="7" t="s">
        <v>1</v>
      </c>
      <c r="C13" s="63"/>
      <c r="D13" s="64"/>
      <c r="E13" s="64"/>
      <c r="F13" s="64"/>
    </row>
    <row r="14" spans="1:14" s="4" customFormat="1" ht="21" x14ac:dyDescent="0.25">
      <c r="A14" s="25" t="s">
        <v>53</v>
      </c>
      <c r="B14" s="57"/>
      <c r="C14" s="63"/>
      <c r="D14" s="67"/>
      <c r="E14" s="67"/>
      <c r="F14" s="67"/>
      <c r="I14" t="s">
        <v>278</v>
      </c>
      <c r="J14" s="153">
        <v>0.3</v>
      </c>
      <c r="K14"/>
      <c r="L14" t="s">
        <v>279</v>
      </c>
      <c r="M14"/>
      <c r="N14"/>
    </row>
    <row r="15" spans="1:14" s="5" customFormat="1" ht="21" x14ac:dyDescent="0.25">
      <c r="A15" s="47" t="s">
        <v>25</v>
      </c>
      <c r="B15" s="48"/>
      <c r="C15" s="65"/>
      <c r="D15" s="68"/>
      <c r="E15" s="68"/>
      <c r="F15" s="68"/>
      <c r="I15" s="85">
        <f>C16+C18+C19+C21+C22+C23+C45+C47+C49+C50+C51</f>
        <v>1150000</v>
      </c>
      <c r="J15" s="85">
        <f>I15*30/100</f>
        <v>345000</v>
      </c>
      <c r="K15"/>
      <c r="L15" s="85">
        <f>D16+D18+D19+D21+D22+D23+D45+D47+D49+D50+D51</f>
        <v>63600</v>
      </c>
      <c r="M15"/>
      <c r="N15" s="85">
        <f>J15-L15</f>
        <v>281400</v>
      </c>
    </row>
    <row r="16" spans="1:14" s="5" customFormat="1" ht="21" x14ac:dyDescent="0.25">
      <c r="A16" s="26" t="s">
        <v>21</v>
      </c>
      <c r="B16" s="6" t="s">
        <v>2</v>
      </c>
      <c r="C16" s="65">
        <v>11700</v>
      </c>
      <c r="D16" s="66">
        <v>5900</v>
      </c>
      <c r="E16" s="66">
        <v>5800</v>
      </c>
      <c r="F16" s="66">
        <v>0</v>
      </c>
      <c r="G16" s="83"/>
    </row>
    <row r="17" spans="1:9" s="5" customFormat="1" ht="21" x14ac:dyDescent="0.25">
      <c r="A17" s="27" t="s">
        <v>26</v>
      </c>
      <c r="B17" s="6"/>
      <c r="C17" s="65"/>
      <c r="D17" s="66"/>
      <c r="E17" s="66"/>
      <c r="F17" s="66"/>
    </row>
    <row r="18" spans="1:9" s="5" customFormat="1" ht="21" x14ac:dyDescent="0.25">
      <c r="A18" s="26" t="s">
        <v>17</v>
      </c>
      <c r="B18" s="6" t="s">
        <v>2</v>
      </c>
      <c r="C18" s="65">
        <v>49300</v>
      </c>
      <c r="D18" s="66">
        <v>17000</v>
      </c>
      <c r="E18" s="66">
        <v>17000</v>
      </c>
      <c r="F18" s="66">
        <v>15300</v>
      </c>
      <c r="G18" s="83"/>
    </row>
    <row r="19" spans="1:9" s="5" customFormat="1" ht="21" x14ac:dyDescent="0.25">
      <c r="A19" s="26" t="s">
        <v>14</v>
      </c>
      <c r="B19" s="6" t="s">
        <v>2</v>
      </c>
      <c r="C19" s="65">
        <v>12800</v>
      </c>
      <c r="D19" s="66">
        <v>4300</v>
      </c>
      <c r="E19" s="66">
        <v>4300</v>
      </c>
      <c r="F19" s="66">
        <v>4200</v>
      </c>
      <c r="G19" s="83"/>
    </row>
    <row r="20" spans="1:9" s="5" customFormat="1" ht="21" x14ac:dyDescent="0.25">
      <c r="A20" s="28" t="s">
        <v>54</v>
      </c>
      <c r="B20" s="6"/>
      <c r="C20" s="65"/>
      <c r="D20" s="66"/>
      <c r="E20" s="66"/>
      <c r="F20" s="66"/>
    </row>
    <row r="21" spans="1:9" s="5" customFormat="1" ht="21" x14ac:dyDescent="0.25">
      <c r="A21" s="26" t="s">
        <v>10</v>
      </c>
      <c r="B21" s="6" t="s">
        <v>2</v>
      </c>
      <c r="C21" s="65">
        <v>34000</v>
      </c>
      <c r="D21" s="66">
        <v>20000</v>
      </c>
      <c r="E21" s="66">
        <v>14000</v>
      </c>
      <c r="F21" s="66">
        <v>0</v>
      </c>
      <c r="G21" s="83"/>
    </row>
    <row r="22" spans="1:9" s="5" customFormat="1" ht="21" x14ac:dyDescent="0.25">
      <c r="A22" s="26" t="s">
        <v>9</v>
      </c>
      <c r="B22" s="6" t="s">
        <v>2</v>
      </c>
      <c r="C22" s="65">
        <v>10000</v>
      </c>
      <c r="D22" s="66">
        <v>0</v>
      </c>
      <c r="E22" s="66">
        <v>10000</v>
      </c>
      <c r="F22" s="66">
        <v>0</v>
      </c>
      <c r="G22" s="83"/>
    </row>
    <row r="23" spans="1:9" s="5" customFormat="1" ht="21" x14ac:dyDescent="0.25">
      <c r="A23" s="26" t="s">
        <v>8</v>
      </c>
      <c r="B23" s="6" t="s">
        <v>2</v>
      </c>
      <c r="C23" s="65">
        <v>32800</v>
      </c>
      <c r="D23" s="66">
        <v>11000</v>
      </c>
      <c r="E23" s="66">
        <v>11000</v>
      </c>
      <c r="F23" s="66">
        <v>10800</v>
      </c>
      <c r="G23" s="83"/>
    </row>
    <row r="24" spans="1:9" s="5" customFormat="1" ht="21" x14ac:dyDescent="0.25">
      <c r="A24" s="26" t="s">
        <v>7</v>
      </c>
      <c r="B24" s="6" t="s">
        <v>2</v>
      </c>
      <c r="C24" s="65">
        <v>6600</v>
      </c>
      <c r="D24" s="66">
        <v>6600</v>
      </c>
      <c r="E24" s="66">
        <v>0</v>
      </c>
      <c r="F24" s="66">
        <v>0</v>
      </c>
      <c r="G24" s="83"/>
    </row>
    <row r="25" spans="1:9" ht="21" x14ac:dyDescent="0.25">
      <c r="A25" s="15" t="s">
        <v>134</v>
      </c>
      <c r="B25" s="8" t="s">
        <v>2</v>
      </c>
      <c r="C25" s="61">
        <f>C27+C32+C35</f>
        <v>554500</v>
      </c>
      <c r="D25" s="61">
        <f>D27+D32+D35</f>
        <v>420400</v>
      </c>
      <c r="E25" s="61">
        <f>E27+E32+E35</f>
        <v>67050</v>
      </c>
      <c r="F25" s="61">
        <f>F27+F32+F35</f>
        <v>67050</v>
      </c>
      <c r="G25" s="83"/>
      <c r="H25" s="85"/>
      <c r="I25" s="85"/>
    </row>
    <row r="26" spans="1:9" ht="21" x14ac:dyDescent="0.25">
      <c r="A26" s="16"/>
      <c r="B26" s="8" t="s">
        <v>1</v>
      </c>
      <c r="C26" s="61"/>
      <c r="D26" s="62"/>
      <c r="E26" s="62"/>
      <c r="F26" s="62"/>
      <c r="I26" s="85"/>
    </row>
    <row r="27" spans="1:9" s="4" customFormat="1" ht="21" x14ac:dyDescent="0.25">
      <c r="A27" s="59" t="s">
        <v>164</v>
      </c>
      <c r="B27" s="60" t="s">
        <v>2</v>
      </c>
      <c r="C27" s="63">
        <f>SUM(C30:C31)</f>
        <v>388800</v>
      </c>
      <c r="D27" s="63">
        <f>SUM(D30:D31)</f>
        <v>388800</v>
      </c>
      <c r="E27" s="63">
        <f>SUM(E30:E31)</f>
        <v>0</v>
      </c>
      <c r="F27" s="63">
        <f>SUM(F30:F31)</f>
        <v>0</v>
      </c>
      <c r="G27" s="83"/>
      <c r="I27" s="86"/>
    </row>
    <row r="28" spans="1:9" s="4" customFormat="1" ht="21" x14ac:dyDescent="0.25">
      <c r="A28" s="18"/>
      <c r="B28" s="7" t="s">
        <v>1</v>
      </c>
      <c r="C28" s="63"/>
      <c r="D28" s="64"/>
      <c r="E28" s="64"/>
      <c r="F28" s="64"/>
    </row>
    <row r="29" spans="1:9" s="4" customFormat="1" ht="21" x14ac:dyDescent="0.25">
      <c r="A29" s="25" t="s">
        <v>53</v>
      </c>
      <c r="B29" s="57"/>
      <c r="C29" s="63"/>
      <c r="D29" s="67"/>
      <c r="E29" s="67"/>
      <c r="F29" s="67"/>
    </row>
    <row r="30" spans="1:9" s="5" customFormat="1" ht="21" x14ac:dyDescent="0.25">
      <c r="A30" s="27" t="s">
        <v>26</v>
      </c>
      <c r="B30" s="6"/>
      <c r="C30" s="65"/>
      <c r="D30" s="66"/>
      <c r="E30" s="66"/>
      <c r="F30" s="66"/>
    </row>
    <row r="31" spans="1:9" s="5" customFormat="1" ht="21" x14ac:dyDescent="0.25">
      <c r="A31" s="26" t="s">
        <v>11</v>
      </c>
      <c r="B31" s="6" t="s">
        <v>2</v>
      </c>
      <c r="C31" s="65">
        <v>388800</v>
      </c>
      <c r="D31" s="66">
        <v>388800</v>
      </c>
      <c r="E31" s="66">
        <v>0</v>
      </c>
      <c r="F31" s="66">
        <v>0</v>
      </c>
      <c r="G31" s="83"/>
    </row>
    <row r="32" spans="1:9" s="5" customFormat="1" ht="21" x14ac:dyDescent="0.25">
      <c r="A32" s="74" t="s">
        <v>165</v>
      </c>
      <c r="B32" s="75" t="s">
        <v>2</v>
      </c>
      <c r="C32" s="69">
        <f>C34</f>
        <v>70900</v>
      </c>
      <c r="D32" s="69">
        <f t="shared" ref="D32:F32" si="2">D34</f>
        <v>0</v>
      </c>
      <c r="E32" s="69">
        <f t="shared" si="2"/>
        <v>35450</v>
      </c>
      <c r="F32" s="69">
        <f t="shared" si="2"/>
        <v>35450</v>
      </c>
      <c r="G32" s="83"/>
    </row>
    <row r="33" spans="1:9" s="5" customFormat="1" ht="21" x14ac:dyDescent="0.25">
      <c r="A33" s="19"/>
      <c r="B33" s="7" t="s">
        <v>1</v>
      </c>
      <c r="C33" s="69"/>
      <c r="D33" s="70"/>
      <c r="E33" s="70"/>
      <c r="F33" s="70"/>
      <c r="G33" s="83"/>
    </row>
    <row r="34" spans="1:9" s="5" customFormat="1" ht="21" x14ac:dyDescent="0.25">
      <c r="A34" s="23" t="s">
        <v>277</v>
      </c>
      <c r="B34" s="21" t="s">
        <v>2</v>
      </c>
      <c r="C34" s="63">
        <v>70900</v>
      </c>
      <c r="D34" s="71">
        <v>0</v>
      </c>
      <c r="E34" s="71">
        <v>35450</v>
      </c>
      <c r="F34" s="71">
        <v>35450</v>
      </c>
      <c r="G34" s="83"/>
    </row>
    <row r="35" spans="1:9" s="5" customFormat="1" ht="21" x14ac:dyDescent="0.25">
      <c r="A35" s="93" t="s">
        <v>175</v>
      </c>
      <c r="B35" s="3" t="s">
        <v>2</v>
      </c>
      <c r="C35" s="72">
        <f>SUM(C37:C37)</f>
        <v>94800</v>
      </c>
      <c r="D35" s="72">
        <f>SUM(D37:D37)</f>
        <v>31600</v>
      </c>
      <c r="E35" s="72">
        <f>SUM(E37:E37)</f>
        <v>31600</v>
      </c>
      <c r="F35" s="72">
        <f>SUM(F37:F37)</f>
        <v>31600</v>
      </c>
      <c r="G35" s="83"/>
    </row>
    <row r="36" spans="1:9" s="5" customFormat="1" ht="21" x14ac:dyDescent="0.25">
      <c r="A36" s="52"/>
      <c r="B36" s="3" t="s">
        <v>1</v>
      </c>
      <c r="C36" s="72"/>
      <c r="D36" s="73"/>
      <c r="E36" s="73"/>
      <c r="F36" s="73"/>
      <c r="G36" s="83"/>
    </row>
    <row r="37" spans="1:9" s="5" customFormat="1" ht="21" x14ac:dyDescent="0.25">
      <c r="A37" s="23" t="s">
        <v>287</v>
      </c>
      <c r="B37" s="21" t="s">
        <v>2</v>
      </c>
      <c r="C37" s="63">
        <v>94800</v>
      </c>
      <c r="D37" s="71">
        <v>31600</v>
      </c>
      <c r="E37" s="71">
        <v>31600</v>
      </c>
      <c r="F37" s="71">
        <v>31600</v>
      </c>
      <c r="G37" s="83"/>
    </row>
    <row r="38" spans="1:9" s="5" customFormat="1" ht="21" x14ac:dyDescent="0.25">
      <c r="A38" s="23" t="s">
        <v>288</v>
      </c>
      <c r="B38" s="21"/>
      <c r="C38" s="63"/>
      <c r="D38" s="71"/>
      <c r="E38" s="71"/>
      <c r="F38" s="71"/>
      <c r="G38" s="83"/>
    </row>
    <row r="39" spans="1:9" s="5" customFormat="1" ht="21" x14ac:dyDescent="0.25">
      <c r="A39" s="15" t="s">
        <v>135</v>
      </c>
      <c r="B39" s="8" t="s">
        <v>2</v>
      </c>
      <c r="C39" s="61">
        <f>C41+C72</f>
        <v>999400</v>
      </c>
      <c r="D39" s="61">
        <f>D41+D72</f>
        <v>5400</v>
      </c>
      <c r="E39" s="61">
        <f>E41+E72</f>
        <v>988400</v>
      </c>
      <c r="F39" s="61">
        <f>F41+F72</f>
        <v>5600</v>
      </c>
      <c r="G39" s="83"/>
      <c r="H39" s="83"/>
      <c r="I39" s="83"/>
    </row>
    <row r="40" spans="1:9" s="5" customFormat="1" ht="21" x14ac:dyDescent="0.25">
      <c r="A40" s="16"/>
      <c r="B40" s="8" t="s">
        <v>1</v>
      </c>
      <c r="C40" s="61"/>
      <c r="D40" s="61"/>
      <c r="E40" s="61"/>
      <c r="F40" s="61"/>
      <c r="I40" s="83"/>
    </row>
    <row r="41" spans="1:9" s="5" customFormat="1" ht="21" x14ac:dyDescent="0.25">
      <c r="A41" s="59" t="s">
        <v>164</v>
      </c>
      <c r="B41" s="60" t="s">
        <v>2</v>
      </c>
      <c r="C41" s="63">
        <f>SUM(C45:C52)</f>
        <v>999400</v>
      </c>
      <c r="D41" s="63">
        <f>SUM(D45:D52)</f>
        <v>5400</v>
      </c>
      <c r="E41" s="63">
        <f>SUM(E45:E52)</f>
        <v>988400</v>
      </c>
      <c r="F41" s="63">
        <f>SUM(F45:F52)</f>
        <v>5600</v>
      </c>
      <c r="G41" s="83"/>
      <c r="I41" s="83"/>
    </row>
    <row r="42" spans="1:9" s="5" customFormat="1" ht="21" x14ac:dyDescent="0.25">
      <c r="A42" s="18"/>
      <c r="B42" s="7" t="s">
        <v>1</v>
      </c>
      <c r="C42" s="63"/>
      <c r="D42" s="66"/>
      <c r="E42" s="66"/>
      <c r="F42" s="66"/>
      <c r="I42" s="83"/>
    </row>
    <row r="43" spans="1:9" s="5" customFormat="1" ht="21" x14ac:dyDescent="0.25">
      <c r="A43" s="25" t="s">
        <v>53</v>
      </c>
      <c r="B43" s="57"/>
      <c r="C43" s="63"/>
      <c r="D43" s="66"/>
      <c r="E43" s="66"/>
      <c r="F43" s="66"/>
    </row>
    <row r="44" spans="1:9" s="5" customFormat="1" ht="21" x14ac:dyDescent="0.25">
      <c r="A44" s="47" t="s">
        <v>25</v>
      </c>
      <c r="B44" s="48"/>
      <c r="C44" s="65"/>
      <c r="D44" s="66"/>
      <c r="E44" s="66"/>
      <c r="F44" s="66"/>
    </row>
    <row r="45" spans="1:9" s="5" customFormat="1" ht="21" x14ac:dyDescent="0.25">
      <c r="A45" s="26" t="s">
        <v>93</v>
      </c>
      <c r="B45" s="6" t="s">
        <v>2</v>
      </c>
      <c r="C45" s="65">
        <v>16400</v>
      </c>
      <c r="D45" s="66">
        <v>5400</v>
      </c>
      <c r="E45" s="66">
        <v>5400</v>
      </c>
      <c r="F45" s="66">
        <v>5600</v>
      </c>
      <c r="G45" s="83"/>
    </row>
    <row r="46" spans="1:9" s="5" customFormat="1" ht="21" x14ac:dyDescent="0.25">
      <c r="A46" s="27" t="s">
        <v>26</v>
      </c>
      <c r="B46" s="6"/>
      <c r="C46" s="65">
        <v>0</v>
      </c>
      <c r="D46" s="66"/>
      <c r="E46" s="66"/>
      <c r="F46" s="66"/>
    </row>
    <row r="47" spans="1:9" s="5" customFormat="1" ht="21" x14ac:dyDescent="0.25">
      <c r="A47" s="26" t="s">
        <v>76</v>
      </c>
      <c r="B47" s="6" t="s">
        <v>2</v>
      </c>
      <c r="C47" s="65">
        <v>5000</v>
      </c>
      <c r="D47" s="66">
        <v>0</v>
      </c>
      <c r="E47" s="66">
        <v>5000</v>
      </c>
      <c r="F47" s="66">
        <v>0</v>
      </c>
      <c r="G47" s="83"/>
    </row>
    <row r="48" spans="1:9" s="5" customFormat="1" ht="21" x14ac:dyDescent="0.25">
      <c r="A48" s="28" t="s">
        <v>54</v>
      </c>
      <c r="B48" s="6"/>
      <c r="C48" s="65"/>
      <c r="D48" s="66"/>
      <c r="E48" s="66"/>
      <c r="F48" s="66"/>
    </row>
    <row r="49" spans="1:7" s="5" customFormat="1" ht="21" x14ac:dyDescent="0.25">
      <c r="A49" s="26" t="s">
        <v>166</v>
      </c>
      <c r="B49" s="6" t="s">
        <v>2</v>
      </c>
      <c r="C49" s="65">
        <v>3000</v>
      </c>
      <c r="D49" s="66">
        <v>0</v>
      </c>
      <c r="E49" s="66">
        <v>3000</v>
      </c>
      <c r="F49" s="66">
        <v>0</v>
      </c>
      <c r="G49" s="83"/>
    </row>
    <row r="50" spans="1:7" s="5" customFormat="1" ht="21" x14ac:dyDescent="0.25">
      <c r="A50" s="26" t="s">
        <v>275</v>
      </c>
      <c r="B50" s="6" t="s">
        <v>2</v>
      </c>
      <c r="C50" s="65">
        <v>480000</v>
      </c>
      <c r="D50" s="66"/>
      <c r="E50" s="66">
        <v>480000</v>
      </c>
      <c r="F50" s="66">
        <v>0</v>
      </c>
      <c r="G50" s="83"/>
    </row>
    <row r="51" spans="1:7" s="5" customFormat="1" ht="21" x14ac:dyDescent="0.25">
      <c r="A51" s="26" t="s">
        <v>276</v>
      </c>
      <c r="B51" s="6" t="s">
        <v>2</v>
      </c>
      <c r="C51" s="65">
        <v>495000</v>
      </c>
      <c r="D51" s="66">
        <v>0</v>
      </c>
      <c r="E51" s="66">
        <v>495000</v>
      </c>
      <c r="F51" s="66">
        <v>0</v>
      </c>
      <c r="G51" s="83"/>
    </row>
    <row r="52" spans="1:7" s="5" customFormat="1" ht="21" x14ac:dyDescent="0.25">
      <c r="A52" s="26"/>
      <c r="B52" s="6" t="s">
        <v>2</v>
      </c>
      <c r="C52" s="65">
        <v>0</v>
      </c>
      <c r="D52" s="66">
        <v>0</v>
      </c>
      <c r="E52" s="66">
        <v>0</v>
      </c>
      <c r="F52" s="66">
        <v>0</v>
      </c>
      <c r="G52" s="83"/>
    </row>
    <row r="53" spans="1:7" s="5" customFormat="1" ht="21" x14ac:dyDescent="0.25">
      <c r="A53" s="26"/>
      <c r="B53" s="6"/>
      <c r="C53" s="65"/>
      <c r="D53" s="66"/>
      <c r="E53" s="66"/>
      <c r="F53" s="66"/>
    </row>
    <row r="54" spans="1:7" s="4" customFormat="1" ht="21" x14ac:dyDescent="0.25">
      <c r="A54" s="74" t="s">
        <v>55</v>
      </c>
      <c r="B54" s="75" t="s">
        <v>2</v>
      </c>
      <c r="C54" s="69">
        <f>C56</f>
        <v>0</v>
      </c>
      <c r="D54" s="69">
        <f t="shared" ref="D54:F54" si="3">D56</f>
        <v>0</v>
      </c>
      <c r="E54" s="69">
        <f t="shared" si="3"/>
        <v>0</v>
      </c>
      <c r="F54" s="69">
        <f t="shared" si="3"/>
        <v>0</v>
      </c>
    </row>
    <row r="55" spans="1:7" s="4" customFormat="1" ht="21" x14ac:dyDescent="0.25">
      <c r="A55" s="19"/>
      <c r="B55" s="7" t="s">
        <v>1</v>
      </c>
      <c r="C55" s="69"/>
      <c r="D55" s="70"/>
      <c r="E55" s="70"/>
      <c r="F55" s="70"/>
    </row>
    <row r="56" spans="1:7" ht="21" x14ac:dyDescent="0.25">
      <c r="A56" s="23"/>
      <c r="B56" s="21" t="s">
        <v>2</v>
      </c>
      <c r="C56" s="63">
        <v>0</v>
      </c>
      <c r="D56" s="71">
        <v>0</v>
      </c>
      <c r="E56" s="71">
        <v>0</v>
      </c>
      <c r="F56" s="71">
        <v>0</v>
      </c>
      <c r="G56" s="83"/>
    </row>
    <row r="57" spans="1:7" ht="21" x14ac:dyDescent="0.25">
      <c r="A57" s="24"/>
      <c r="B57" s="21" t="s">
        <v>1</v>
      </c>
      <c r="C57" s="63"/>
      <c r="D57" s="71"/>
      <c r="E57" s="71"/>
      <c r="F57" s="71"/>
    </row>
    <row r="58" spans="1:7" s="79" customFormat="1" ht="21" x14ac:dyDescent="0.4">
      <c r="A58" s="229" t="s">
        <v>60</v>
      </c>
      <c r="B58" s="76" t="s">
        <v>2</v>
      </c>
      <c r="C58" s="77">
        <f>C10+C25+C39</f>
        <v>1711100</v>
      </c>
      <c r="D58" s="77">
        <f>D10+D25+D39</f>
        <v>490600</v>
      </c>
      <c r="E58" s="77">
        <f>E10+E25+E39</f>
        <v>1117550</v>
      </c>
      <c r="F58" s="77">
        <f>F10+F25+F39</f>
        <v>102950</v>
      </c>
      <c r="G58" s="83"/>
    </row>
    <row r="59" spans="1:7" s="79" customFormat="1" ht="21" x14ac:dyDescent="0.4">
      <c r="A59" s="230"/>
      <c r="B59" s="76" t="s">
        <v>1</v>
      </c>
      <c r="C59" s="77"/>
      <c r="D59" s="78"/>
      <c r="E59" s="78"/>
      <c r="F59" s="78"/>
    </row>
    <row r="60" spans="1:7" s="79" customFormat="1" ht="21" x14ac:dyDescent="0.4">
      <c r="A60" s="229" t="s">
        <v>176</v>
      </c>
      <c r="B60" s="76" t="s">
        <v>2</v>
      </c>
      <c r="C60" s="77">
        <f>C35</f>
        <v>94800</v>
      </c>
      <c r="D60" s="77">
        <f>D35</f>
        <v>31600</v>
      </c>
      <c r="E60" s="77">
        <f>E35</f>
        <v>31600</v>
      </c>
      <c r="F60" s="77">
        <f>F35</f>
        <v>31600</v>
      </c>
      <c r="G60" s="83"/>
    </row>
    <row r="61" spans="1:7" s="79" customFormat="1" ht="21" x14ac:dyDescent="0.4">
      <c r="A61" s="230"/>
      <c r="B61" s="76" t="s">
        <v>1</v>
      </c>
      <c r="C61" s="77"/>
      <c r="D61" s="78"/>
      <c r="E61" s="78"/>
      <c r="F61" s="78"/>
    </row>
    <row r="62" spans="1:7" s="13" customFormat="1" ht="21" x14ac:dyDescent="0.4">
      <c r="A62" s="225" t="s">
        <v>33</v>
      </c>
      <c r="B62" s="3" t="s">
        <v>2</v>
      </c>
      <c r="C62" s="72">
        <f>C58+C60</f>
        <v>1805900</v>
      </c>
      <c r="D62" s="72">
        <f t="shared" ref="D62:F62" si="4">D58+D60</f>
        <v>522200</v>
      </c>
      <c r="E62" s="72">
        <f t="shared" si="4"/>
        <v>1149150</v>
      </c>
      <c r="F62" s="72">
        <f t="shared" si="4"/>
        <v>134550</v>
      </c>
      <c r="G62" s="83"/>
    </row>
    <row r="63" spans="1:7" s="13" customFormat="1" ht="21" x14ac:dyDescent="0.4">
      <c r="A63" s="226"/>
      <c r="B63" s="3" t="s">
        <v>1</v>
      </c>
      <c r="C63" s="72"/>
      <c r="D63" s="73"/>
      <c r="E63" s="73"/>
      <c r="F63" s="73"/>
    </row>
    <row r="64" spans="1:7" s="13" customFormat="1" ht="9.6" customHeight="1" x14ac:dyDescent="0.4">
      <c r="A64" s="1"/>
      <c r="B64" s="1"/>
      <c r="C64" s="4"/>
      <c r="D64"/>
      <c r="E64"/>
      <c r="F64"/>
    </row>
    <row r="65" spans="1:6" s="13" customFormat="1" ht="28.5" customHeight="1" x14ac:dyDescent="0.4">
      <c r="A65" s="2" t="s">
        <v>0</v>
      </c>
      <c r="B65" s="1"/>
      <c r="C65" s="4"/>
      <c r="D65"/>
      <c r="E65"/>
      <c r="F65"/>
    </row>
  </sheetData>
  <mergeCells count="9">
    <mergeCell ref="A58:A59"/>
    <mergeCell ref="A60:A61"/>
    <mergeCell ref="A62:A63"/>
    <mergeCell ref="A3:F3"/>
    <mergeCell ref="A7:A8"/>
    <mergeCell ref="C7:C8"/>
    <mergeCell ref="D7:D8"/>
    <mergeCell ref="E7:E8"/>
    <mergeCell ref="F7:F8"/>
  </mergeCells>
  <printOptions horizontalCentered="1"/>
  <pageMargins left="0.19685039370078741" right="0.19685039370078741" top="0.35433070866141736" bottom="0.23622047244094491" header="0.19685039370078741" footer="0.19685039370078741"/>
  <pageSetup paperSize="9" scale="75" orientation="landscape" r:id="rId1"/>
  <headerFooter>
    <oddHeader>&amp;R&amp;"TH SarabunPSK,ธรรมดา"&amp;16แบบ สงม. 2   (สำนักงานเขต)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O116"/>
  <sheetViews>
    <sheetView zoomScale="80" zoomScaleNormal="80" zoomScaleSheetLayoutView="80" workbookViewId="0">
      <pane xSplit="2" ySplit="8" topLeftCell="C45" activePane="bottomRight" state="frozen"/>
      <selection pane="topRight" activeCell="C1" sqref="C1"/>
      <selection pane="bottomLeft" activeCell="A7" sqref="A7"/>
      <selection pane="bottomRight" activeCell="I1" sqref="I1:Q1048576"/>
    </sheetView>
  </sheetViews>
  <sheetFormatPr defaultRowHeight="13.8" x14ac:dyDescent="0.25"/>
  <cols>
    <col min="1" max="1" width="65.09765625" customWidth="1"/>
    <col min="2" max="2" width="8.296875" customWidth="1"/>
    <col min="3" max="3" width="12.69921875" style="4" customWidth="1"/>
    <col min="4" max="6" width="28.59765625" customWidth="1"/>
    <col min="7" max="7" width="8.3984375" customWidth="1"/>
    <col min="8" max="8" width="13.3984375" customWidth="1"/>
    <col min="9" max="15" width="12" hidden="1" customWidth="1"/>
    <col min="16" max="17" width="0" hidden="1" customWidth="1"/>
  </cols>
  <sheetData>
    <row r="1" spans="1:9" ht="24" customHeight="1" x14ac:dyDescent="0.4">
      <c r="F1" s="81" t="s">
        <v>68</v>
      </c>
    </row>
    <row r="2" spans="1:9" ht="24" customHeight="1" x14ac:dyDescent="0.25"/>
    <row r="3" spans="1:9" ht="21" x14ac:dyDescent="0.25">
      <c r="A3" s="227" t="str">
        <f>[6]บุคลากร!A3</f>
        <v>แผน/ผลการปฏิบัติงานและการใช้จ่ายงบประมาณรายจ่ายประจำปีงบประมาณ พ.ศ. 2567</v>
      </c>
      <c r="B3" s="227"/>
      <c r="C3" s="227"/>
      <c r="D3" s="227"/>
      <c r="E3" s="227"/>
      <c r="F3" s="227"/>
    </row>
    <row r="4" spans="1:9" ht="21" x14ac:dyDescent="0.25">
      <c r="A4" s="12" t="s">
        <v>62</v>
      </c>
      <c r="B4" s="12"/>
      <c r="H4" s="84"/>
    </row>
    <row r="5" spans="1:9" ht="24" customHeight="1" x14ac:dyDescent="0.25">
      <c r="A5" s="2" t="s">
        <v>136</v>
      </c>
      <c r="B5" s="2"/>
      <c r="H5" s="85"/>
      <c r="I5" s="85"/>
    </row>
    <row r="6" spans="1:9" ht="21" x14ac:dyDescent="0.25">
      <c r="A6" s="2"/>
      <c r="B6" s="2"/>
      <c r="C6" s="58"/>
      <c r="D6" s="11"/>
      <c r="E6" s="11"/>
      <c r="F6" s="58" t="s">
        <v>24</v>
      </c>
      <c r="I6" s="85"/>
    </row>
    <row r="7" spans="1:9" ht="21" x14ac:dyDescent="0.25">
      <c r="A7" s="206" t="s">
        <v>50</v>
      </c>
      <c r="B7" s="10" t="s">
        <v>22</v>
      </c>
      <c r="C7" s="228" t="s">
        <v>33</v>
      </c>
      <c r="D7" s="206" t="s">
        <v>228</v>
      </c>
      <c r="E7" s="206" t="s">
        <v>229</v>
      </c>
      <c r="F7" s="206" t="s">
        <v>230</v>
      </c>
      <c r="I7" s="85"/>
    </row>
    <row r="8" spans="1:9" ht="21" x14ac:dyDescent="0.25">
      <c r="A8" s="207"/>
      <c r="B8" s="9" t="s">
        <v>1</v>
      </c>
      <c r="C8" s="228"/>
      <c r="D8" s="207"/>
      <c r="E8" s="207"/>
      <c r="F8" s="207"/>
      <c r="I8" s="85"/>
    </row>
    <row r="9" spans="1:9" ht="21" x14ac:dyDescent="0.25">
      <c r="A9" s="49" t="s">
        <v>56</v>
      </c>
      <c r="B9" s="50"/>
      <c r="C9" s="80"/>
      <c r="D9" s="56"/>
      <c r="E9" s="56"/>
      <c r="F9" s="56"/>
    </row>
    <row r="10" spans="1:9" ht="21" x14ac:dyDescent="0.25">
      <c r="A10" s="15" t="s">
        <v>137</v>
      </c>
      <c r="B10" s="8" t="s">
        <v>2</v>
      </c>
      <c r="C10" s="61">
        <f>SUM(C12,C24)</f>
        <v>338500</v>
      </c>
      <c r="D10" s="61">
        <f t="shared" ref="D10:F10" si="0">SUM(D12,D24)</f>
        <v>120000</v>
      </c>
      <c r="E10" s="61">
        <f t="shared" si="0"/>
        <v>193600</v>
      </c>
      <c r="F10" s="61">
        <f t="shared" si="0"/>
        <v>24900</v>
      </c>
      <c r="G10" s="83"/>
    </row>
    <row r="11" spans="1:9" ht="21" x14ac:dyDescent="0.25">
      <c r="A11" s="16"/>
      <c r="B11" s="8" t="s">
        <v>1</v>
      </c>
      <c r="C11" s="61"/>
      <c r="D11" s="62"/>
      <c r="E11" s="62"/>
      <c r="F11" s="62"/>
    </row>
    <row r="12" spans="1:9" s="4" customFormat="1" ht="21" x14ac:dyDescent="0.25">
      <c r="A12" s="59" t="s">
        <v>164</v>
      </c>
      <c r="B12" s="60" t="s">
        <v>2</v>
      </c>
      <c r="C12" s="63">
        <f>SUM(C15:C23)</f>
        <v>307500</v>
      </c>
      <c r="D12" s="63">
        <f>SUM(D15:D23)</f>
        <v>120000</v>
      </c>
      <c r="E12" s="63">
        <f>SUM(E15:E23)</f>
        <v>162600</v>
      </c>
      <c r="F12" s="63">
        <f t="shared" ref="F12" si="1">SUM(F15:F23)</f>
        <v>24900</v>
      </c>
      <c r="G12" s="83"/>
    </row>
    <row r="13" spans="1:9" s="4" customFormat="1" ht="21" x14ac:dyDescent="0.25">
      <c r="A13" s="18"/>
      <c r="B13" s="7" t="s">
        <v>1</v>
      </c>
      <c r="C13" s="63"/>
      <c r="D13" s="64"/>
      <c r="E13" s="64"/>
      <c r="F13" s="64"/>
    </row>
    <row r="14" spans="1:9" s="4" customFormat="1" ht="21" x14ac:dyDescent="0.25">
      <c r="A14" s="25" t="s">
        <v>53</v>
      </c>
      <c r="B14" s="57"/>
      <c r="C14" s="63"/>
      <c r="D14" s="67"/>
      <c r="E14" s="67"/>
      <c r="F14" s="67"/>
    </row>
    <row r="15" spans="1:9" s="5" customFormat="1" ht="21" x14ac:dyDescent="0.25">
      <c r="A15" s="47" t="s">
        <v>25</v>
      </c>
      <c r="B15" s="48"/>
      <c r="C15" s="65"/>
      <c r="D15" s="68"/>
      <c r="E15" s="68"/>
      <c r="F15" s="68"/>
    </row>
    <row r="16" spans="1:9" s="5" customFormat="1" ht="21" x14ac:dyDescent="0.25">
      <c r="A16" s="26" t="s">
        <v>21</v>
      </c>
      <c r="B16" s="6" t="s">
        <v>2</v>
      </c>
      <c r="C16" s="65">
        <f>SUM(D16:F16)</f>
        <v>204000</v>
      </c>
      <c r="D16" s="66">
        <v>120000</v>
      </c>
      <c r="E16" s="66">
        <v>80000</v>
      </c>
      <c r="F16" s="66">
        <v>4000</v>
      </c>
      <c r="G16" s="83"/>
    </row>
    <row r="17" spans="1:15" s="5" customFormat="1" ht="21" x14ac:dyDescent="0.25">
      <c r="A17" s="27" t="s">
        <v>26</v>
      </c>
      <c r="B17" s="6"/>
      <c r="C17" s="65"/>
      <c r="D17" s="66"/>
      <c r="E17" s="66"/>
      <c r="F17" s="66"/>
    </row>
    <row r="18" spans="1:15" s="5" customFormat="1" ht="21" x14ac:dyDescent="0.25">
      <c r="A18" s="26" t="s">
        <v>17</v>
      </c>
      <c r="B18" s="6" t="s">
        <v>2</v>
      </c>
      <c r="C18" s="65">
        <f>SUM(D18:F18)</f>
        <v>20900</v>
      </c>
      <c r="D18" s="66">
        <v>0</v>
      </c>
      <c r="E18" s="66">
        <v>0</v>
      </c>
      <c r="F18" s="66">
        <v>20900</v>
      </c>
      <c r="G18" s="83"/>
    </row>
    <row r="19" spans="1:15" s="5" customFormat="1" ht="21" x14ac:dyDescent="0.25">
      <c r="A19" s="26" t="s">
        <v>14</v>
      </c>
      <c r="B19" s="6" t="s">
        <v>2</v>
      </c>
      <c r="C19" s="65">
        <f>SUM(D19:F19)</f>
        <v>12000</v>
      </c>
      <c r="D19" s="66">
        <v>0</v>
      </c>
      <c r="E19" s="66">
        <v>12000</v>
      </c>
      <c r="F19" s="66">
        <v>0</v>
      </c>
      <c r="G19" s="83"/>
    </row>
    <row r="20" spans="1:15" s="5" customFormat="1" ht="21" x14ac:dyDescent="0.25">
      <c r="A20" s="28" t="s">
        <v>54</v>
      </c>
      <c r="B20" s="6"/>
      <c r="C20" s="65"/>
      <c r="D20" s="66"/>
      <c r="E20" s="66"/>
      <c r="F20" s="66"/>
    </row>
    <row r="21" spans="1:15" s="5" customFormat="1" ht="21" x14ac:dyDescent="0.25">
      <c r="A21" s="26" t="s">
        <v>10</v>
      </c>
      <c r="B21" s="6" t="s">
        <v>2</v>
      </c>
      <c r="C21" s="65">
        <f>SUM(D21:F21)</f>
        <v>11700</v>
      </c>
      <c r="D21" s="66">
        <v>0</v>
      </c>
      <c r="E21" s="66">
        <v>11700</v>
      </c>
      <c r="F21" s="66">
        <v>0</v>
      </c>
      <c r="G21" s="83"/>
    </row>
    <row r="22" spans="1:15" s="5" customFormat="1" ht="21" x14ac:dyDescent="0.25">
      <c r="A22" s="26" t="s">
        <v>9</v>
      </c>
      <c r="B22" s="6" t="s">
        <v>2</v>
      </c>
      <c r="C22" s="65">
        <f t="shared" ref="C22:C23" si="2">SUM(D22:F22)</f>
        <v>45000</v>
      </c>
      <c r="D22" s="66">
        <v>0</v>
      </c>
      <c r="E22" s="66">
        <v>45000</v>
      </c>
      <c r="F22" s="66">
        <v>0</v>
      </c>
      <c r="G22" s="83"/>
    </row>
    <row r="23" spans="1:15" s="5" customFormat="1" ht="21" x14ac:dyDescent="0.25">
      <c r="A23" s="26" t="s">
        <v>8</v>
      </c>
      <c r="B23" s="6" t="s">
        <v>2</v>
      </c>
      <c r="C23" s="65">
        <f t="shared" si="2"/>
        <v>13900</v>
      </c>
      <c r="D23" s="66">
        <v>0</v>
      </c>
      <c r="E23" s="66">
        <v>13900</v>
      </c>
      <c r="F23" s="66">
        <v>0</v>
      </c>
      <c r="G23" s="83"/>
    </row>
    <row r="24" spans="1:15" s="5" customFormat="1" ht="21" x14ac:dyDescent="0.25">
      <c r="A24" s="74" t="s">
        <v>165</v>
      </c>
      <c r="B24" s="75" t="s">
        <v>2</v>
      </c>
      <c r="C24" s="69">
        <f>SUM(C26:C26)</f>
        <v>31000</v>
      </c>
      <c r="D24" s="69">
        <f t="shared" ref="D24:F24" si="3">SUM(D26:D26)</f>
        <v>0</v>
      </c>
      <c r="E24" s="69">
        <f t="shared" si="3"/>
        <v>31000</v>
      </c>
      <c r="F24" s="69">
        <f t="shared" si="3"/>
        <v>0</v>
      </c>
      <c r="G24" s="83"/>
    </row>
    <row r="25" spans="1:15" s="5" customFormat="1" ht="21" x14ac:dyDescent="0.25">
      <c r="A25" s="19"/>
      <c r="B25" s="7" t="s">
        <v>1</v>
      </c>
      <c r="C25" s="69"/>
      <c r="D25" s="66"/>
      <c r="E25" s="66"/>
      <c r="F25" s="66"/>
    </row>
    <row r="26" spans="1:15" s="5" customFormat="1" ht="21" x14ac:dyDescent="0.25">
      <c r="A26" s="20" t="s">
        <v>139</v>
      </c>
      <c r="B26" s="21" t="s">
        <v>2</v>
      </c>
      <c r="C26" s="63">
        <f>SUM(D26:F26)</f>
        <v>31000</v>
      </c>
      <c r="D26" s="66">
        <v>0</v>
      </c>
      <c r="E26" s="66">
        <v>31000</v>
      </c>
      <c r="F26" s="66">
        <v>0</v>
      </c>
      <c r="G26" s="83"/>
    </row>
    <row r="27" spans="1:15" s="5" customFormat="1" ht="21" x14ac:dyDescent="0.25">
      <c r="A27" s="22"/>
      <c r="B27" s="21" t="s">
        <v>1</v>
      </c>
      <c r="C27" s="63"/>
      <c r="D27" s="66"/>
      <c r="E27" s="66"/>
      <c r="F27" s="66"/>
    </row>
    <row r="28" spans="1:15" ht="21" x14ac:dyDescent="0.25">
      <c r="A28" s="15" t="s">
        <v>140</v>
      </c>
      <c r="B28" s="8" t="s">
        <v>2</v>
      </c>
      <c r="C28" s="61">
        <f>SUM(C30,C75,C83)</f>
        <v>58553560</v>
      </c>
      <c r="D28" s="61">
        <f t="shared" ref="D28:F28" si="4">SUM(D30,D75,D83)</f>
        <v>28337460</v>
      </c>
      <c r="E28" s="61">
        <f t="shared" si="4"/>
        <v>20775000</v>
      </c>
      <c r="F28" s="61">
        <f t="shared" si="4"/>
        <v>9441100</v>
      </c>
      <c r="G28" s="83"/>
      <c r="H28" s="85"/>
      <c r="I28" s="85"/>
    </row>
    <row r="29" spans="1:15" ht="21" x14ac:dyDescent="0.25">
      <c r="A29" s="16"/>
      <c r="B29" s="8" t="s">
        <v>1</v>
      </c>
      <c r="C29" s="61"/>
      <c r="D29" s="62"/>
      <c r="E29" s="62"/>
      <c r="F29" s="62"/>
      <c r="I29" t="s">
        <v>278</v>
      </c>
      <c r="J29" s="153">
        <v>0.3</v>
      </c>
      <c r="L29" t="s">
        <v>279</v>
      </c>
      <c r="O29" s="4"/>
    </row>
    <row r="30" spans="1:15" s="4" customFormat="1" ht="21" x14ac:dyDescent="0.25">
      <c r="A30" s="17" t="s">
        <v>164</v>
      </c>
      <c r="B30" s="7" t="s">
        <v>2</v>
      </c>
      <c r="C30" s="63">
        <f>SUM(C35:C74)</f>
        <v>28338260</v>
      </c>
      <c r="D30" s="63">
        <f>SUM(D35:D74)</f>
        <v>16784660</v>
      </c>
      <c r="E30" s="63">
        <f t="shared" ref="E30:F30" si="5">SUM(E35:E74)</f>
        <v>9030400</v>
      </c>
      <c r="F30" s="63">
        <f t="shared" si="5"/>
        <v>2523200</v>
      </c>
      <c r="G30" s="83"/>
      <c r="I30" s="85">
        <f>C16++C18+C19+C21+C22+C23+C35+C36+C37+C38+C39+C41+C43+C45+C52+C53+C54+C55+C56+C57+C58+C59+C60</f>
        <v>12581100</v>
      </c>
      <c r="J30" s="85">
        <f>I30*30/100</f>
        <v>3774330</v>
      </c>
      <c r="K30"/>
      <c r="L30" s="85">
        <f>D16+D18+D19+D21+D22+D23+D35+D36+D37+D38+D39+D41+D43+D45+D52+D53+D54+D55+D56+D57+D58+D59+D60</f>
        <v>3376000</v>
      </c>
      <c r="M30"/>
      <c r="N30" s="85">
        <f>J30-L30</f>
        <v>398330</v>
      </c>
      <c r="O30" s="5"/>
    </row>
    <row r="31" spans="1:15" s="4" customFormat="1" ht="21" x14ac:dyDescent="0.25">
      <c r="A31" s="137"/>
      <c r="B31" s="7" t="s">
        <v>1</v>
      </c>
      <c r="C31" s="63"/>
      <c r="D31" s="64"/>
      <c r="E31" s="64"/>
      <c r="F31" s="64"/>
    </row>
    <row r="32" spans="1:15" s="4" customFormat="1" ht="21" x14ac:dyDescent="0.25">
      <c r="A32" s="137"/>
      <c r="B32" s="138"/>
      <c r="C32" s="63"/>
      <c r="D32" s="67"/>
      <c r="E32" s="67"/>
      <c r="F32" s="67"/>
    </row>
    <row r="33" spans="1:9" s="4" customFormat="1" ht="21" x14ac:dyDescent="0.25">
      <c r="A33" s="25" t="s">
        <v>53</v>
      </c>
      <c r="B33" s="138"/>
      <c r="C33" s="63"/>
      <c r="D33" s="67"/>
      <c r="E33" s="67"/>
      <c r="F33" s="67"/>
      <c r="I33" s="86"/>
    </row>
    <row r="34" spans="1:9" s="5" customFormat="1" ht="21" x14ac:dyDescent="0.25">
      <c r="A34" s="47" t="s">
        <v>25</v>
      </c>
      <c r="B34" s="139"/>
      <c r="C34" s="65"/>
      <c r="D34" s="68"/>
      <c r="E34" s="68"/>
      <c r="F34" s="68"/>
    </row>
    <row r="35" spans="1:9" s="5" customFormat="1" ht="21" x14ac:dyDescent="0.25">
      <c r="A35" s="26" t="s">
        <v>141</v>
      </c>
      <c r="B35" s="140" t="s">
        <v>2</v>
      </c>
      <c r="C35" s="65">
        <f>SUM(D35:F35)</f>
        <v>4128000</v>
      </c>
      <c r="D35" s="66">
        <v>1300000</v>
      </c>
      <c r="E35" s="66">
        <v>1800000</v>
      </c>
      <c r="F35" s="66">
        <v>1028000</v>
      </c>
      <c r="G35" s="83"/>
    </row>
    <row r="36" spans="1:9" s="5" customFormat="1" ht="21" x14ac:dyDescent="0.25">
      <c r="A36" s="26" t="s">
        <v>142</v>
      </c>
      <c r="B36" s="140" t="s">
        <v>2</v>
      </c>
      <c r="C36" s="65">
        <f>SUM(D36:F36)</f>
        <v>480000</v>
      </c>
      <c r="D36" s="66">
        <v>160000</v>
      </c>
      <c r="E36" s="66">
        <v>160000</v>
      </c>
      <c r="F36" s="66">
        <v>160000</v>
      </c>
      <c r="G36" s="83"/>
    </row>
    <row r="37" spans="1:9" s="5" customFormat="1" ht="21" x14ac:dyDescent="0.25">
      <c r="A37" s="26" t="s">
        <v>247</v>
      </c>
      <c r="B37" s="140" t="s">
        <v>2</v>
      </c>
      <c r="C37" s="65">
        <f>SUM(D37:F37)</f>
        <v>1453200</v>
      </c>
      <c r="D37" s="66">
        <v>450000</v>
      </c>
      <c r="E37" s="66">
        <v>800000</v>
      </c>
      <c r="F37" s="66">
        <v>203200</v>
      </c>
      <c r="G37" s="83"/>
    </row>
    <row r="38" spans="1:9" s="5" customFormat="1" ht="21" x14ac:dyDescent="0.25">
      <c r="A38" s="26" t="s">
        <v>248</v>
      </c>
      <c r="B38" s="140" t="s">
        <v>2</v>
      </c>
      <c r="C38" s="65">
        <f>SUM(D38:F38)</f>
        <v>888000</v>
      </c>
      <c r="D38" s="66">
        <v>280000</v>
      </c>
      <c r="E38" s="66">
        <v>500000</v>
      </c>
      <c r="F38" s="66">
        <v>108000</v>
      </c>
      <c r="G38" s="83"/>
    </row>
    <row r="39" spans="1:9" s="5" customFormat="1" ht="21" x14ac:dyDescent="0.25">
      <c r="A39" s="26" t="s">
        <v>249</v>
      </c>
      <c r="B39" s="140" t="s">
        <v>2</v>
      </c>
      <c r="C39" s="65">
        <f>SUM(D39:F39)</f>
        <v>3072000</v>
      </c>
      <c r="D39" s="66">
        <v>1024000</v>
      </c>
      <c r="E39" s="66">
        <v>1024000</v>
      </c>
      <c r="F39" s="66">
        <v>1024000</v>
      </c>
      <c r="G39" s="83"/>
    </row>
    <row r="40" spans="1:9" s="5" customFormat="1" ht="21" x14ac:dyDescent="0.25">
      <c r="A40" s="27" t="s">
        <v>26</v>
      </c>
      <c r="B40" s="140"/>
      <c r="C40" s="65"/>
      <c r="D40" s="66"/>
      <c r="E40" s="66"/>
      <c r="F40" s="66"/>
    </row>
    <row r="41" spans="1:9" s="5" customFormat="1" ht="21" x14ac:dyDescent="0.25">
      <c r="A41" s="26" t="s">
        <v>143</v>
      </c>
      <c r="B41" s="140" t="s">
        <v>2</v>
      </c>
      <c r="C41" s="65">
        <f>SUM(D41:F41)</f>
        <v>120000</v>
      </c>
      <c r="D41" s="66">
        <v>0</v>
      </c>
      <c r="E41" s="66">
        <v>120000</v>
      </c>
      <c r="F41" s="66">
        <v>0</v>
      </c>
      <c r="G41" s="83"/>
    </row>
    <row r="42" spans="1:9" s="5" customFormat="1" ht="21" x14ac:dyDescent="0.25">
      <c r="A42" s="26" t="s">
        <v>144</v>
      </c>
      <c r="B42" s="140" t="s">
        <v>2</v>
      </c>
      <c r="C42" s="65">
        <f t="shared" ref="C42:C43" si="6">SUM(D42:F42)</f>
        <v>3000000</v>
      </c>
      <c r="D42" s="66">
        <v>1000000</v>
      </c>
      <c r="E42" s="66">
        <v>2000000</v>
      </c>
      <c r="F42" s="66">
        <v>0</v>
      </c>
      <c r="G42" s="83"/>
    </row>
    <row r="43" spans="1:9" s="5" customFormat="1" ht="21" x14ac:dyDescent="0.25">
      <c r="A43" s="26" t="s">
        <v>145</v>
      </c>
      <c r="B43" s="140" t="s">
        <v>2</v>
      </c>
      <c r="C43" s="65">
        <f t="shared" si="6"/>
        <v>20000</v>
      </c>
      <c r="D43" s="66">
        <v>0</v>
      </c>
      <c r="E43" s="66">
        <v>20000</v>
      </c>
      <c r="F43" s="66">
        <v>0</v>
      </c>
      <c r="G43" s="83"/>
    </row>
    <row r="44" spans="1:9" s="5" customFormat="1" ht="21" x14ac:dyDescent="0.25">
      <c r="A44" s="26" t="s">
        <v>250</v>
      </c>
      <c r="B44" s="140" t="s">
        <v>2</v>
      </c>
      <c r="C44" s="65">
        <f>SUM(D44:F44)</f>
        <v>3260400</v>
      </c>
      <c r="D44" s="66">
        <v>3260400</v>
      </c>
      <c r="E44" s="66">
        <v>0</v>
      </c>
      <c r="F44" s="66">
        <v>0</v>
      </c>
      <c r="G44" s="83"/>
    </row>
    <row r="45" spans="1:9" s="5" customFormat="1" ht="21" x14ac:dyDescent="0.25">
      <c r="A45" s="26" t="s">
        <v>146</v>
      </c>
      <c r="B45" s="140" t="s">
        <v>2</v>
      </c>
      <c r="C45" s="65">
        <f>SUM(D45:F45)</f>
        <v>318000</v>
      </c>
      <c r="D45" s="66">
        <v>0</v>
      </c>
      <c r="E45" s="66">
        <v>318000</v>
      </c>
      <c r="F45" s="66">
        <v>0</v>
      </c>
      <c r="G45" s="83"/>
    </row>
    <row r="46" spans="1:9" s="5" customFormat="1" ht="21" x14ac:dyDescent="0.25">
      <c r="A46" s="26" t="s">
        <v>11</v>
      </c>
      <c r="B46" s="140" t="s">
        <v>2</v>
      </c>
      <c r="C46" s="65">
        <f>SUM(D46:F46)</f>
        <v>1166400</v>
      </c>
      <c r="D46" s="66">
        <v>1166400</v>
      </c>
      <c r="E46" s="66">
        <v>0</v>
      </c>
      <c r="F46" s="66">
        <v>0</v>
      </c>
      <c r="G46" s="83"/>
    </row>
    <row r="47" spans="1:9" s="5" customFormat="1" ht="21" x14ac:dyDescent="0.25">
      <c r="A47" s="26" t="s">
        <v>251</v>
      </c>
      <c r="B47" s="140" t="s">
        <v>2</v>
      </c>
      <c r="C47" s="65">
        <f>SUM(D47:F47)</f>
        <v>349000</v>
      </c>
      <c r="D47" s="66">
        <v>349000</v>
      </c>
      <c r="E47" s="66">
        <v>0</v>
      </c>
      <c r="F47" s="66">
        <v>0</v>
      </c>
      <c r="G47" s="83"/>
    </row>
    <row r="48" spans="1:9" s="5" customFormat="1" ht="21" x14ac:dyDescent="0.25">
      <c r="A48" s="141" t="s">
        <v>252</v>
      </c>
      <c r="B48" s="142" t="s">
        <v>2</v>
      </c>
      <c r="C48" s="143">
        <f>SUM(D48:F48)</f>
        <v>2106300</v>
      </c>
      <c r="D48" s="144">
        <v>2106300</v>
      </c>
      <c r="E48" s="144">
        <v>0</v>
      </c>
      <c r="F48" s="144">
        <v>0</v>
      </c>
      <c r="G48" s="83"/>
    </row>
    <row r="49" spans="1:7" s="5" customFormat="1" ht="21" x14ac:dyDescent="0.25">
      <c r="A49" s="28" t="s">
        <v>54</v>
      </c>
      <c r="B49" s="140"/>
      <c r="C49" s="65"/>
      <c r="D49" s="66"/>
      <c r="E49" s="66"/>
      <c r="F49" s="66"/>
    </row>
    <row r="50" spans="1:7" s="5" customFormat="1" ht="21" x14ac:dyDescent="0.25">
      <c r="A50" s="26" t="s">
        <v>7</v>
      </c>
      <c r="B50" s="140" t="s">
        <v>2</v>
      </c>
      <c r="C50" s="65">
        <f t="shared" ref="C50:C61" si="7">SUM(D50:F50)</f>
        <v>11000</v>
      </c>
      <c r="D50" s="66">
        <v>11000</v>
      </c>
      <c r="E50" s="66">
        <v>0</v>
      </c>
      <c r="F50" s="66">
        <v>0</v>
      </c>
      <c r="G50" s="83"/>
    </row>
    <row r="51" spans="1:7" s="5" customFormat="1" ht="21" x14ac:dyDescent="0.25">
      <c r="A51" s="26" t="s">
        <v>253</v>
      </c>
      <c r="B51" s="140" t="s">
        <v>2</v>
      </c>
      <c r="C51" s="65">
        <f t="shared" si="7"/>
        <v>536000</v>
      </c>
      <c r="D51" s="66">
        <v>0</v>
      </c>
      <c r="E51" s="66">
        <v>536000</v>
      </c>
      <c r="F51" s="66">
        <v>0</v>
      </c>
      <c r="G51" s="83"/>
    </row>
    <row r="52" spans="1:7" s="5" customFormat="1" ht="21" x14ac:dyDescent="0.25">
      <c r="A52" s="26" t="s">
        <v>147</v>
      </c>
      <c r="B52" s="140" t="s">
        <v>2</v>
      </c>
      <c r="C52" s="65">
        <f t="shared" si="7"/>
        <v>12000</v>
      </c>
      <c r="D52" s="66">
        <v>12000</v>
      </c>
      <c r="E52" s="66">
        <v>0</v>
      </c>
      <c r="F52" s="66">
        <v>0</v>
      </c>
      <c r="G52" s="83"/>
    </row>
    <row r="53" spans="1:7" s="5" customFormat="1" ht="21" x14ac:dyDescent="0.25">
      <c r="A53" s="26" t="s">
        <v>254</v>
      </c>
      <c r="B53" s="140" t="s">
        <v>2</v>
      </c>
      <c r="C53" s="65">
        <f t="shared" si="7"/>
        <v>891000</v>
      </c>
      <c r="D53" s="66">
        <v>0</v>
      </c>
      <c r="E53" s="66">
        <v>891000</v>
      </c>
      <c r="F53" s="66">
        <v>0</v>
      </c>
      <c r="G53" s="83"/>
    </row>
    <row r="54" spans="1:7" s="5" customFormat="1" ht="21" x14ac:dyDescent="0.25">
      <c r="A54" s="26" t="s">
        <v>255</v>
      </c>
      <c r="B54" s="140" t="s">
        <v>2</v>
      </c>
      <c r="C54" s="65">
        <f t="shared" si="7"/>
        <v>30000</v>
      </c>
      <c r="D54" s="66">
        <v>30000</v>
      </c>
      <c r="E54" s="66">
        <v>0</v>
      </c>
      <c r="F54" s="66">
        <v>0</v>
      </c>
      <c r="G54" s="83"/>
    </row>
    <row r="55" spans="1:7" s="5" customFormat="1" ht="21" x14ac:dyDescent="0.25">
      <c r="A55" s="26" t="s">
        <v>256</v>
      </c>
      <c r="B55" s="140" t="s">
        <v>2</v>
      </c>
      <c r="C55" s="65">
        <f t="shared" si="7"/>
        <v>543200</v>
      </c>
      <c r="D55" s="66">
        <v>0</v>
      </c>
      <c r="E55" s="66">
        <v>543200</v>
      </c>
      <c r="F55" s="66">
        <v>0</v>
      </c>
      <c r="G55" s="83"/>
    </row>
    <row r="56" spans="1:7" s="5" customFormat="1" ht="21" x14ac:dyDescent="0.25">
      <c r="A56" s="26" t="s">
        <v>177</v>
      </c>
      <c r="B56" s="140" t="s">
        <v>2</v>
      </c>
      <c r="C56" s="65">
        <f t="shared" si="7"/>
        <v>174000</v>
      </c>
      <c r="D56" s="66">
        <v>0</v>
      </c>
      <c r="E56" s="66">
        <v>174000</v>
      </c>
      <c r="F56" s="66">
        <v>0</v>
      </c>
      <c r="G56" s="83"/>
    </row>
    <row r="57" spans="1:7" s="5" customFormat="1" ht="21" x14ac:dyDescent="0.25">
      <c r="A57" s="26" t="s">
        <v>148</v>
      </c>
      <c r="B57" s="140" t="s">
        <v>2</v>
      </c>
      <c r="C57" s="65">
        <f t="shared" si="7"/>
        <v>56700</v>
      </c>
      <c r="D57" s="66">
        <v>0</v>
      </c>
      <c r="E57" s="66">
        <v>56700</v>
      </c>
      <c r="F57" s="66">
        <v>0</v>
      </c>
      <c r="G57" s="83"/>
    </row>
    <row r="58" spans="1:7" s="5" customFormat="1" ht="21" x14ac:dyDescent="0.25">
      <c r="A58" s="26" t="s">
        <v>149</v>
      </c>
      <c r="B58" s="140" t="s">
        <v>2</v>
      </c>
      <c r="C58" s="65">
        <f t="shared" si="7"/>
        <v>17100</v>
      </c>
      <c r="D58" s="66">
        <v>0</v>
      </c>
      <c r="E58" s="66">
        <v>17100</v>
      </c>
      <c r="F58" s="66">
        <v>0</v>
      </c>
      <c r="G58" s="83"/>
    </row>
    <row r="59" spans="1:7" s="5" customFormat="1" ht="21" x14ac:dyDescent="0.25">
      <c r="A59" s="26" t="s">
        <v>150</v>
      </c>
      <c r="B59" s="140" t="s">
        <v>2</v>
      </c>
      <c r="C59" s="65">
        <f t="shared" si="7"/>
        <v>18000</v>
      </c>
      <c r="D59" s="66">
        <v>0</v>
      </c>
      <c r="E59" s="66">
        <v>18000</v>
      </c>
      <c r="F59" s="66">
        <v>0</v>
      </c>
      <c r="G59" s="83"/>
    </row>
    <row r="60" spans="1:7" s="5" customFormat="1" ht="21" x14ac:dyDescent="0.25">
      <c r="A60" s="26" t="s">
        <v>151</v>
      </c>
      <c r="B60" s="140" t="s">
        <v>2</v>
      </c>
      <c r="C60" s="65">
        <f t="shared" si="7"/>
        <v>52400</v>
      </c>
      <c r="D60" s="66">
        <v>0</v>
      </c>
      <c r="E60" s="66">
        <v>52400</v>
      </c>
      <c r="F60" s="66">
        <v>0</v>
      </c>
      <c r="G60" s="83"/>
    </row>
    <row r="61" spans="1:7" s="5" customFormat="1" ht="21" x14ac:dyDescent="0.25">
      <c r="A61" s="26" t="s">
        <v>257</v>
      </c>
      <c r="B61" s="140" t="s">
        <v>2</v>
      </c>
      <c r="C61" s="65">
        <f t="shared" si="7"/>
        <v>3500400</v>
      </c>
      <c r="D61" s="66">
        <v>3500400</v>
      </c>
      <c r="E61" s="66">
        <v>0</v>
      </c>
      <c r="F61" s="66">
        <v>0</v>
      </c>
      <c r="G61" s="83"/>
    </row>
    <row r="62" spans="1:7" s="5" customFormat="1" ht="21" x14ac:dyDescent="0.25">
      <c r="A62" s="26" t="s">
        <v>258</v>
      </c>
      <c r="B62" s="140"/>
      <c r="C62" s="65"/>
      <c r="D62" s="66"/>
      <c r="E62" s="66"/>
      <c r="F62" s="66"/>
      <c r="G62" s="83"/>
    </row>
    <row r="63" spans="1:7" s="5" customFormat="1" ht="21" x14ac:dyDescent="0.25">
      <c r="A63" s="26" t="s">
        <v>259</v>
      </c>
      <c r="B63" s="140"/>
      <c r="C63" s="65"/>
      <c r="D63" s="66"/>
      <c r="E63" s="66"/>
      <c r="F63" s="66"/>
      <c r="G63" s="83"/>
    </row>
    <row r="64" spans="1:7" s="5" customFormat="1" ht="21" x14ac:dyDescent="0.25">
      <c r="A64" s="26" t="s">
        <v>260</v>
      </c>
      <c r="B64" s="140"/>
      <c r="C64" s="65"/>
      <c r="D64" s="66"/>
      <c r="E64" s="66"/>
      <c r="F64" s="66"/>
      <c r="G64" s="83"/>
    </row>
    <row r="65" spans="1:7" s="5" customFormat="1" ht="21" x14ac:dyDescent="0.25">
      <c r="A65" s="26" t="s">
        <v>261</v>
      </c>
      <c r="B65" s="140"/>
      <c r="C65" s="65"/>
      <c r="D65" s="66"/>
      <c r="E65" s="66"/>
      <c r="F65" s="66"/>
      <c r="G65" s="83"/>
    </row>
    <row r="66" spans="1:7" s="5" customFormat="1" ht="21" x14ac:dyDescent="0.25">
      <c r="A66" s="26" t="s">
        <v>262</v>
      </c>
      <c r="B66" s="140"/>
      <c r="C66" s="65"/>
      <c r="D66" s="66"/>
      <c r="E66" s="66"/>
      <c r="F66" s="66"/>
      <c r="G66" s="83"/>
    </row>
    <row r="67" spans="1:7" s="5" customFormat="1" ht="21" x14ac:dyDescent="0.25">
      <c r="A67" s="26" t="s">
        <v>263</v>
      </c>
      <c r="B67" s="140"/>
      <c r="C67" s="65"/>
      <c r="D67" s="66"/>
      <c r="E67" s="66"/>
      <c r="F67" s="66"/>
      <c r="G67" s="83"/>
    </row>
    <row r="68" spans="1:7" s="5" customFormat="1" ht="21" x14ac:dyDescent="0.25">
      <c r="A68" s="26" t="s">
        <v>264</v>
      </c>
      <c r="B68" s="140" t="s">
        <v>2</v>
      </c>
      <c r="C68" s="65">
        <f t="shared" ref="C68" si="8">SUM(D68:F68)</f>
        <v>2135160</v>
      </c>
      <c r="D68" s="66">
        <v>2135160</v>
      </c>
      <c r="E68" s="66">
        <v>0</v>
      </c>
      <c r="F68" s="66">
        <v>0</v>
      </c>
      <c r="G68" s="83"/>
    </row>
    <row r="69" spans="1:7" s="5" customFormat="1" ht="21" x14ac:dyDescent="0.25">
      <c r="A69" s="26" t="s">
        <v>258</v>
      </c>
      <c r="B69" s="140"/>
      <c r="C69" s="65"/>
      <c r="D69" s="66"/>
      <c r="E69" s="66"/>
      <c r="F69" s="66"/>
      <c r="G69" s="83"/>
    </row>
    <row r="70" spans="1:7" s="5" customFormat="1" ht="21" x14ac:dyDescent="0.25">
      <c r="A70" s="26" t="s">
        <v>259</v>
      </c>
      <c r="B70" s="140"/>
      <c r="C70" s="65"/>
      <c r="D70" s="66"/>
      <c r="E70" s="66"/>
      <c r="F70" s="66"/>
      <c r="G70" s="83"/>
    </row>
    <row r="71" spans="1:7" s="5" customFormat="1" ht="21" x14ac:dyDescent="0.25">
      <c r="A71" s="26" t="s">
        <v>260</v>
      </c>
      <c r="B71" s="140"/>
      <c r="C71" s="65"/>
      <c r="D71" s="66"/>
      <c r="E71" s="66"/>
      <c r="F71" s="66"/>
      <c r="G71" s="83"/>
    </row>
    <row r="72" spans="1:7" s="5" customFormat="1" ht="21" x14ac:dyDescent="0.25">
      <c r="A72" s="26" t="s">
        <v>261</v>
      </c>
      <c r="B72" s="140"/>
      <c r="C72" s="65"/>
      <c r="D72" s="66"/>
      <c r="E72" s="66"/>
      <c r="F72" s="66"/>
      <c r="G72" s="83"/>
    </row>
    <row r="73" spans="1:7" s="5" customFormat="1" ht="21" x14ac:dyDescent="0.25">
      <c r="A73" s="26" t="s">
        <v>262</v>
      </c>
      <c r="B73" s="140"/>
      <c r="C73" s="65"/>
      <c r="D73" s="66"/>
      <c r="E73" s="66"/>
      <c r="F73" s="66"/>
      <c r="G73" s="83"/>
    </row>
    <row r="74" spans="1:7" s="5" customFormat="1" ht="21" x14ac:dyDescent="0.25">
      <c r="A74" s="26" t="s">
        <v>263</v>
      </c>
      <c r="B74" s="140"/>
      <c r="C74" s="65"/>
      <c r="D74" s="66"/>
      <c r="E74" s="66"/>
      <c r="F74" s="66"/>
      <c r="G74" s="83"/>
    </row>
    <row r="75" spans="1:7" s="5" customFormat="1" ht="21" x14ac:dyDescent="0.25">
      <c r="A75" s="145" t="s">
        <v>178</v>
      </c>
      <c r="B75" s="75" t="s">
        <v>2</v>
      </c>
      <c r="C75" s="69">
        <f>SUM(C77:C81)</f>
        <v>23349300</v>
      </c>
      <c r="D75" s="69">
        <f>SUM(D77:D81)</f>
        <v>9595300</v>
      </c>
      <c r="E75" s="69">
        <f>SUM(E77:E81)</f>
        <v>7100000</v>
      </c>
      <c r="F75" s="69">
        <f>SUM(F77:F81)</f>
        <v>6654000</v>
      </c>
      <c r="G75" s="83"/>
    </row>
    <row r="76" spans="1:7" s="5" customFormat="1" ht="21" x14ac:dyDescent="0.25">
      <c r="A76" s="146"/>
      <c r="B76" s="7" t="s">
        <v>1</v>
      </c>
      <c r="C76" s="69"/>
      <c r="D76" s="66"/>
      <c r="E76" s="66"/>
      <c r="F76" s="66"/>
    </row>
    <row r="77" spans="1:7" s="5" customFormat="1" ht="21" x14ac:dyDescent="0.25">
      <c r="A77" s="147" t="s">
        <v>265</v>
      </c>
      <c r="B77" s="75" t="s">
        <v>2</v>
      </c>
      <c r="C77" s="69">
        <f>SUM(D77:F77)</f>
        <v>2495300</v>
      </c>
      <c r="D77" s="66">
        <v>2495300</v>
      </c>
      <c r="E77" s="66">
        <v>0</v>
      </c>
      <c r="F77" s="66">
        <v>0</v>
      </c>
    </row>
    <row r="78" spans="1:7" s="5" customFormat="1" ht="21" x14ac:dyDescent="0.25">
      <c r="A78" s="148"/>
      <c r="B78" s="7" t="s">
        <v>1</v>
      </c>
      <c r="C78" s="69"/>
      <c r="D78" s="66"/>
      <c r="E78" s="66"/>
      <c r="F78" s="66"/>
    </row>
    <row r="79" spans="1:7" s="5" customFormat="1" ht="21" x14ac:dyDescent="0.25">
      <c r="A79" s="20" t="s">
        <v>152</v>
      </c>
      <c r="B79" s="21" t="s">
        <v>2</v>
      </c>
      <c r="C79" s="63">
        <f>SUM(D79:F79)</f>
        <v>9643000</v>
      </c>
      <c r="D79" s="66">
        <v>3200000</v>
      </c>
      <c r="E79" s="66">
        <v>3400000</v>
      </c>
      <c r="F79" s="66">
        <v>3043000</v>
      </c>
      <c r="G79" s="83"/>
    </row>
    <row r="80" spans="1:7" s="5" customFormat="1" ht="21" x14ac:dyDescent="0.25">
      <c r="A80" s="22"/>
      <c r="B80" s="21" t="s">
        <v>1</v>
      </c>
      <c r="C80" s="63"/>
      <c r="D80" s="66"/>
      <c r="E80" s="66"/>
      <c r="F80" s="66"/>
    </row>
    <row r="81" spans="1:7" s="5" customFormat="1" ht="21" x14ac:dyDescent="0.25">
      <c r="A81" s="20" t="s">
        <v>153</v>
      </c>
      <c r="B81" s="21" t="s">
        <v>2</v>
      </c>
      <c r="C81" s="63">
        <f>SUM(D81:F81)</f>
        <v>11211000</v>
      </c>
      <c r="D81" s="66">
        <v>3900000</v>
      </c>
      <c r="E81" s="66">
        <v>3700000</v>
      </c>
      <c r="F81" s="66">
        <v>3611000</v>
      </c>
      <c r="G81" s="83"/>
    </row>
    <row r="82" spans="1:7" s="5" customFormat="1" ht="21" x14ac:dyDescent="0.25">
      <c r="A82" s="22" t="s">
        <v>3</v>
      </c>
      <c r="B82" s="21" t="s">
        <v>1</v>
      </c>
      <c r="C82" s="63"/>
      <c r="D82" s="66"/>
      <c r="E82" s="66"/>
      <c r="F82" s="66"/>
    </row>
    <row r="83" spans="1:7" s="4" customFormat="1" ht="21" x14ac:dyDescent="0.25">
      <c r="A83" s="74" t="s">
        <v>55</v>
      </c>
      <c r="B83" s="75" t="s">
        <v>2</v>
      </c>
      <c r="C83" s="69">
        <f>SUM(C85:C108)</f>
        <v>6866000</v>
      </c>
      <c r="D83" s="69">
        <f>SUM(D85:D108)</f>
        <v>1957500</v>
      </c>
      <c r="E83" s="69">
        <f>SUM(E85:E108)</f>
        <v>4644600</v>
      </c>
      <c r="F83" s="69">
        <f>SUM(F85:F108)</f>
        <v>263900</v>
      </c>
      <c r="G83" s="83"/>
    </row>
    <row r="84" spans="1:7" s="4" customFormat="1" ht="21" x14ac:dyDescent="0.25">
      <c r="A84" s="19"/>
      <c r="B84" s="7" t="s">
        <v>1</v>
      </c>
      <c r="C84" s="69"/>
      <c r="D84" s="70"/>
      <c r="E84" s="70"/>
      <c r="F84" s="70"/>
    </row>
    <row r="85" spans="1:7" s="4" customFormat="1" ht="21" x14ac:dyDescent="0.25">
      <c r="A85" s="20" t="s">
        <v>266</v>
      </c>
      <c r="B85" s="21" t="s">
        <v>2</v>
      </c>
      <c r="C85" s="63">
        <f>SUM(D85:F85)</f>
        <v>2996000</v>
      </c>
      <c r="D85" s="71">
        <v>0</v>
      </c>
      <c r="E85" s="71">
        <v>2996000</v>
      </c>
      <c r="F85" s="71">
        <v>0</v>
      </c>
    </row>
    <row r="86" spans="1:7" s="4" customFormat="1" ht="21" x14ac:dyDescent="0.25">
      <c r="A86" s="22"/>
      <c r="B86" s="21" t="s">
        <v>1</v>
      </c>
      <c r="C86" s="63"/>
      <c r="D86" s="71"/>
      <c r="E86" s="71"/>
      <c r="F86" s="71"/>
    </row>
    <row r="87" spans="1:7" s="4" customFormat="1" ht="21" x14ac:dyDescent="0.25">
      <c r="A87" s="20" t="s">
        <v>267</v>
      </c>
      <c r="B87" s="21" t="s">
        <v>2</v>
      </c>
      <c r="C87" s="63">
        <f>SUM(D87:F87)</f>
        <v>756500</v>
      </c>
      <c r="D87" s="71">
        <v>0</v>
      </c>
      <c r="E87" s="71">
        <v>756500</v>
      </c>
      <c r="F87" s="71">
        <v>0</v>
      </c>
    </row>
    <row r="88" spans="1:7" s="4" customFormat="1" ht="21" x14ac:dyDescent="0.25">
      <c r="A88" s="148"/>
      <c r="B88" s="21" t="s">
        <v>1</v>
      </c>
      <c r="C88" s="63"/>
      <c r="D88" s="71"/>
      <c r="E88" s="71"/>
      <c r="F88" s="71"/>
    </row>
    <row r="89" spans="1:7" ht="21" x14ac:dyDescent="0.25">
      <c r="A89" s="20" t="s">
        <v>158</v>
      </c>
      <c r="B89" s="21" t="s">
        <v>2</v>
      </c>
      <c r="C89" s="63">
        <f>SUM(D89:F89)</f>
        <v>39600</v>
      </c>
      <c r="D89" s="71">
        <v>39600</v>
      </c>
      <c r="E89" s="71">
        <v>0</v>
      </c>
      <c r="F89" s="71">
        <v>0</v>
      </c>
      <c r="G89" s="83"/>
    </row>
    <row r="90" spans="1:7" ht="21" x14ac:dyDescent="0.25">
      <c r="A90" s="22" t="s">
        <v>159</v>
      </c>
      <c r="B90" s="21" t="s">
        <v>1</v>
      </c>
      <c r="C90" s="63"/>
      <c r="D90" s="71"/>
      <c r="E90" s="71"/>
      <c r="F90" s="71"/>
    </row>
    <row r="91" spans="1:7" ht="21" x14ac:dyDescent="0.25">
      <c r="A91" s="20" t="s">
        <v>160</v>
      </c>
      <c r="B91" s="21" t="s">
        <v>2</v>
      </c>
      <c r="C91" s="63">
        <f>SUM(D91:F91)</f>
        <v>14200</v>
      </c>
      <c r="D91" s="71">
        <v>14200</v>
      </c>
      <c r="E91" s="71">
        <v>0</v>
      </c>
      <c r="F91" s="71">
        <v>0</v>
      </c>
    </row>
    <row r="92" spans="1:7" ht="21" x14ac:dyDescent="0.25">
      <c r="A92" s="22" t="s">
        <v>131</v>
      </c>
      <c r="B92" s="21" t="s">
        <v>1</v>
      </c>
      <c r="C92" s="63"/>
      <c r="D92" s="71" t="s">
        <v>268</v>
      </c>
      <c r="E92" s="71"/>
      <c r="F92" s="71"/>
    </row>
    <row r="93" spans="1:7" ht="21" x14ac:dyDescent="0.25">
      <c r="A93" s="20" t="s">
        <v>161</v>
      </c>
      <c r="B93" s="21" t="s">
        <v>2</v>
      </c>
      <c r="C93" s="63">
        <f>SUM(D93:F93)</f>
        <v>78600</v>
      </c>
      <c r="D93" s="71">
        <v>0</v>
      </c>
      <c r="E93" s="71">
        <v>78600</v>
      </c>
      <c r="F93" s="71">
        <v>0</v>
      </c>
      <c r="G93" s="83"/>
    </row>
    <row r="94" spans="1:7" ht="21" x14ac:dyDescent="0.25">
      <c r="A94" s="22" t="s">
        <v>3</v>
      </c>
      <c r="B94" s="21" t="s">
        <v>1</v>
      </c>
      <c r="C94" s="63"/>
      <c r="D94" s="71"/>
      <c r="E94" s="71"/>
      <c r="F94" s="71"/>
    </row>
    <row r="95" spans="1:7" ht="21" x14ac:dyDescent="0.25">
      <c r="A95" s="23" t="s">
        <v>162</v>
      </c>
      <c r="B95" s="21" t="s">
        <v>2</v>
      </c>
      <c r="C95" s="63">
        <f>SUM(D95:F95)</f>
        <v>256000</v>
      </c>
      <c r="D95" s="71">
        <v>256000</v>
      </c>
      <c r="E95" s="71">
        <v>0</v>
      </c>
      <c r="F95" s="71">
        <v>0</v>
      </c>
      <c r="G95" s="83"/>
    </row>
    <row r="96" spans="1:7" ht="21" x14ac:dyDescent="0.25">
      <c r="A96" s="24" t="s">
        <v>3</v>
      </c>
      <c r="B96" s="21" t="s">
        <v>1</v>
      </c>
      <c r="C96" s="63"/>
      <c r="D96" s="71"/>
      <c r="E96" s="71"/>
      <c r="F96" s="71"/>
    </row>
    <row r="97" spans="1:7" ht="21" x14ac:dyDescent="0.25">
      <c r="A97" s="20" t="s">
        <v>154</v>
      </c>
      <c r="B97" s="21" t="s">
        <v>2</v>
      </c>
      <c r="C97" s="63">
        <f>SUM(D97:F97)</f>
        <v>2242200</v>
      </c>
      <c r="D97" s="71">
        <v>1500000</v>
      </c>
      <c r="E97" s="71">
        <v>550000</v>
      </c>
      <c r="F97" s="71">
        <v>192200</v>
      </c>
    </row>
    <row r="98" spans="1:7" ht="21" x14ac:dyDescent="0.25">
      <c r="A98" s="22"/>
      <c r="B98" s="21" t="s">
        <v>1</v>
      </c>
      <c r="C98" s="63"/>
      <c r="D98" s="71"/>
      <c r="E98" s="71"/>
      <c r="F98" s="71"/>
    </row>
    <row r="99" spans="1:7" ht="21" x14ac:dyDescent="0.25">
      <c r="A99" s="23" t="s">
        <v>269</v>
      </c>
      <c r="B99" s="21" t="s">
        <v>2</v>
      </c>
      <c r="C99" s="63">
        <f>SUM(D99:F99)</f>
        <v>90000</v>
      </c>
      <c r="D99" s="71">
        <v>0</v>
      </c>
      <c r="E99" s="71">
        <v>90000</v>
      </c>
      <c r="F99" s="71">
        <v>0</v>
      </c>
    </row>
    <row r="100" spans="1:7" ht="21" x14ac:dyDescent="0.25">
      <c r="A100" s="22"/>
      <c r="B100" s="21" t="s">
        <v>1</v>
      </c>
      <c r="C100" s="63"/>
      <c r="D100" s="71"/>
      <c r="E100" s="71"/>
      <c r="F100" s="71"/>
    </row>
    <row r="101" spans="1:7" ht="21" x14ac:dyDescent="0.25">
      <c r="A101" s="20" t="s">
        <v>155</v>
      </c>
      <c r="B101" s="21" t="s">
        <v>2</v>
      </c>
      <c r="C101" s="63">
        <f>SUM(D101:F101)</f>
        <v>16000</v>
      </c>
      <c r="D101" s="71">
        <v>0</v>
      </c>
      <c r="E101" s="71">
        <v>16000</v>
      </c>
      <c r="F101" s="71">
        <v>0</v>
      </c>
    </row>
    <row r="102" spans="1:7" ht="21" x14ac:dyDescent="0.25">
      <c r="A102" s="22" t="s">
        <v>3</v>
      </c>
      <c r="B102" s="21" t="s">
        <v>1</v>
      </c>
      <c r="C102" s="63"/>
      <c r="D102" s="71"/>
      <c r="E102" s="71"/>
      <c r="F102" s="71"/>
    </row>
    <row r="103" spans="1:7" ht="21" x14ac:dyDescent="0.25">
      <c r="A103" s="20" t="s">
        <v>156</v>
      </c>
      <c r="B103" s="21" t="s">
        <v>2</v>
      </c>
      <c r="C103" s="63">
        <f>SUM(D103:F103)</f>
        <v>57500</v>
      </c>
      <c r="D103" s="71">
        <v>0</v>
      </c>
      <c r="E103" s="71">
        <v>57500</v>
      </c>
      <c r="F103" s="71">
        <v>0</v>
      </c>
      <c r="G103" s="83"/>
    </row>
    <row r="104" spans="1:7" ht="21" x14ac:dyDescent="0.25">
      <c r="A104" s="22" t="s">
        <v>3</v>
      </c>
      <c r="B104" s="21" t="s">
        <v>1</v>
      </c>
      <c r="C104" s="63"/>
      <c r="D104" s="71"/>
      <c r="E104" s="71"/>
      <c r="F104" s="71"/>
    </row>
    <row r="105" spans="1:7" ht="21" x14ac:dyDescent="0.25">
      <c r="A105" s="23" t="s">
        <v>163</v>
      </c>
      <c r="B105" s="21" t="s">
        <v>2</v>
      </c>
      <c r="C105" s="63">
        <f>SUM(D105:F105)</f>
        <v>314400</v>
      </c>
      <c r="D105" s="71">
        <v>142700</v>
      </c>
      <c r="E105" s="71">
        <v>100000</v>
      </c>
      <c r="F105" s="71">
        <v>71700</v>
      </c>
      <c r="G105" s="83"/>
    </row>
    <row r="106" spans="1:7" ht="21" x14ac:dyDescent="0.25">
      <c r="A106" s="24" t="s">
        <v>3</v>
      </c>
      <c r="B106" s="21" t="s">
        <v>1</v>
      </c>
      <c r="C106" s="63"/>
      <c r="D106" s="71"/>
      <c r="E106" s="71"/>
      <c r="F106" s="71"/>
    </row>
    <row r="107" spans="1:7" ht="21" x14ac:dyDescent="0.25">
      <c r="A107" s="20" t="s">
        <v>157</v>
      </c>
      <c r="B107" s="21" t="s">
        <v>2</v>
      </c>
      <c r="C107" s="63">
        <f>SUM(D107:F107)</f>
        <v>5000</v>
      </c>
      <c r="D107" s="71">
        <v>5000</v>
      </c>
      <c r="E107" s="71">
        <v>0</v>
      </c>
      <c r="F107" s="71">
        <v>0</v>
      </c>
      <c r="G107" s="83"/>
    </row>
    <row r="108" spans="1:7" ht="21" x14ac:dyDescent="0.25">
      <c r="A108" s="22" t="s">
        <v>3</v>
      </c>
      <c r="B108" s="21" t="s">
        <v>1</v>
      </c>
      <c r="C108" s="63"/>
      <c r="D108" s="71"/>
      <c r="E108" s="71"/>
      <c r="F108" s="71"/>
    </row>
    <row r="109" spans="1:7" s="79" customFormat="1" ht="21" x14ac:dyDescent="0.4">
      <c r="A109" s="229" t="s">
        <v>60</v>
      </c>
      <c r="B109" s="76" t="s">
        <v>2</v>
      </c>
      <c r="C109" s="77">
        <f>C10+C28</f>
        <v>58892060</v>
      </c>
      <c r="D109" s="77">
        <f>D10+D28</f>
        <v>28457460</v>
      </c>
      <c r="E109" s="77">
        <f>E10+E28</f>
        <v>20968600</v>
      </c>
      <c r="F109" s="77">
        <f>F10+F28</f>
        <v>9466000</v>
      </c>
      <c r="G109" s="83"/>
    </row>
    <row r="110" spans="1:7" s="79" customFormat="1" ht="21" x14ac:dyDescent="0.4">
      <c r="A110" s="230"/>
      <c r="B110" s="76" t="s">
        <v>1</v>
      </c>
      <c r="C110" s="77"/>
      <c r="D110" s="78"/>
      <c r="E110" s="78"/>
      <c r="F110" s="78"/>
    </row>
    <row r="111" spans="1:7" s="79" customFormat="1" ht="21" x14ac:dyDescent="0.4">
      <c r="A111" s="229" t="s">
        <v>168</v>
      </c>
      <c r="B111" s="76" t="s">
        <v>2</v>
      </c>
      <c r="C111" s="77"/>
      <c r="D111" s="77"/>
      <c r="E111" s="77"/>
      <c r="F111" s="77"/>
      <c r="G111" s="83"/>
    </row>
    <row r="112" spans="1:7" s="79" customFormat="1" ht="21" x14ac:dyDescent="0.4">
      <c r="A112" s="230"/>
      <c r="B112" s="76" t="s">
        <v>1</v>
      </c>
      <c r="C112" s="77"/>
      <c r="D112" s="78"/>
      <c r="E112" s="78"/>
      <c r="F112" s="78"/>
    </row>
    <row r="113" spans="1:7" s="13" customFormat="1" ht="21" x14ac:dyDescent="0.4">
      <c r="A113" s="225" t="s">
        <v>33</v>
      </c>
      <c r="B113" s="3" t="s">
        <v>2</v>
      </c>
      <c r="C113" s="72">
        <f>SUM(C10,C28)</f>
        <v>58892060</v>
      </c>
      <c r="D113" s="72">
        <f t="shared" ref="D113:F113" si="9">SUM(D10,D28)</f>
        <v>28457460</v>
      </c>
      <c r="E113" s="72">
        <f t="shared" si="9"/>
        <v>20968600</v>
      </c>
      <c r="F113" s="72">
        <f t="shared" si="9"/>
        <v>9466000</v>
      </c>
      <c r="G113" s="83"/>
    </row>
    <row r="114" spans="1:7" s="13" customFormat="1" ht="21" x14ac:dyDescent="0.4">
      <c r="A114" s="226"/>
      <c r="B114" s="3" t="s">
        <v>1</v>
      </c>
      <c r="C114" s="72"/>
      <c r="D114" s="73"/>
      <c r="E114" s="73"/>
      <c r="F114" s="73"/>
    </row>
    <row r="115" spans="1:7" s="13" customFormat="1" ht="10.5" customHeight="1" x14ac:dyDescent="0.4">
      <c r="A115" s="1"/>
      <c r="B115" s="1"/>
      <c r="C115" s="4"/>
      <c r="D115"/>
      <c r="E115"/>
      <c r="F115"/>
    </row>
    <row r="116" spans="1:7" s="13" customFormat="1" ht="33" customHeight="1" x14ac:dyDescent="0.4">
      <c r="A116" s="149" t="s">
        <v>0</v>
      </c>
      <c r="B116" s="1"/>
      <c r="C116" s="4"/>
      <c r="D116"/>
      <c r="E116"/>
      <c r="F116"/>
    </row>
  </sheetData>
  <mergeCells count="9">
    <mergeCell ref="A109:A110"/>
    <mergeCell ref="A111:A112"/>
    <mergeCell ref="A113:A114"/>
    <mergeCell ref="A3:F3"/>
    <mergeCell ref="A7:A8"/>
    <mergeCell ref="C7:C8"/>
    <mergeCell ref="D7:D8"/>
    <mergeCell ref="E7:E8"/>
    <mergeCell ref="F7:F8"/>
  </mergeCells>
  <printOptions horizontalCentered="1"/>
  <pageMargins left="0.19685039370078741" right="0.19685039370078741" top="0.35433070866141736" bottom="0.23622047244094491" header="0.19685039370078741" footer="0.19685039370078741"/>
  <pageSetup paperSize="9" scale="75" orientation="landscape" r:id="rId1"/>
  <headerFooter>
    <oddHeader>&amp;R&amp;"TH SarabunPSK,ธรรมดา"&amp;16แบบ สงม. 2   (สำนักงานเขต)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36"/>
  <sheetViews>
    <sheetView workbookViewId="0">
      <selection activeCell="B10" sqref="B10"/>
    </sheetView>
  </sheetViews>
  <sheetFormatPr defaultColWidth="9" defaultRowHeight="21" x14ac:dyDescent="0.4"/>
  <cols>
    <col min="1" max="1" width="34.296875" style="13" customWidth="1"/>
    <col min="2" max="2" width="13.69921875" style="14" customWidth="1"/>
    <col min="3" max="14" width="13.296875" style="13" customWidth="1"/>
    <col min="15" max="16384" width="9" style="13"/>
  </cols>
  <sheetData>
    <row r="1" spans="1:14" x14ac:dyDescent="0.4">
      <c r="A1" s="208" t="s">
        <v>34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 x14ac:dyDescent="0.4">
      <c r="A2" s="208" t="s">
        <v>49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x14ac:dyDescent="0.4">
      <c r="A3" s="33" t="s">
        <v>48</v>
      </c>
      <c r="N3" s="32" t="s">
        <v>24</v>
      </c>
    </row>
    <row r="4" spans="1:14" x14ac:dyDescent="0.4">
      <c r="A4" s="206" t="s">
        <v>23</v>
      </c>
      <c r="B4" s="204" t="s">
        <v>43</v>
      </c>
      <c r="C4" s="203" t="s">
        <v>49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x14ac:dyDescent="0.4">
      <c r="A5" s="207"/>
      <c r="B5" s="205"/>
      <c r="C5" s="43">
        <v>23651</v>
      </c>
      <c r="D5" s="43">
        <v>23682</v>
      </c>
      <c r="E5" s="43">
        <v>23712</v>
      </c>
      <c r="F5" s="43">
        <v>23743</v>
      </c>
      <c r="G5" s="43">
        <v>23774</v>
      </c>
      <c r="H5" s="43">
        <v>23802</v>
      </c>
      <c r="I5" s="43">
        <v>23833</v>
      </c>
      <c r="J5" s="43">
        <v>23863</v>
      </c>
      <c r="K5" s="43">
        <v>23894</v>
      </c>
      <c r="L5" s="43">
        <v>23924</v>
      </c>
      <c r="M5" s="43">
        <v>23955</v>
      </c>
      <c r="N5" s="43">
        <v>23986</v>
      </c>
    </row>
    <row r="6" spans="1:14" x14ac:dyDescent="0.4">
      <c r="A6" s="30" t="s">
        <v>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x14ac:dyDescent="0.4">
      <c r="A7" s="35" t="s">
        <v>37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x14ac:dyDescent="0.4">
      <c r="A8" s="37" t="s">
        <v>18</v>
      </c>
      <c r="B8" s="53">
        <v>58900</v>
      </c>
      <c r="C8" s="53">
        <v>29450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29450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</row>
    <row r="9" spans="1:14" x14ac:dyDescent="0.4">
      <c r="A9" s="37" t="s">
        <v>15</v>
      </c>
      <c r="B9" s="54">
        <v>4800</v>
      </c>
      <c r="C9" s="54">
        <v>400</v>
      </c>
      <c r="D9" s="54">
        <v>400</v>
      </c>
      <c r="E9" s="54">
        <v>400</v>
      </c>
      <c r="F9" s="54">
        <v>400</v>
      </c>
      <c r="G9" s="54">
        <v>400</v>
      </c>
      <c r="H9" s="54">
        <v>400</v>
      </c>
      <c r="I9" s="54">
        <v>400</v>
      </c>
      <c r="J9" s="54">
        <v>400</v>
      </c>
      <c r="K9" s="54">
        <v>400</v>
      </c>
      <c r="L9" s="54">
        <v>400</v>
      </c>
      <c r="M9" s="54">
        <v>400</v>
      </c>
      <c r="N9" s="54">
        <v>400</v>
      </c>
    </row>
    <row r="10" spans="1:14" x14ac:dyDescent="0.4">
      <c r="A10" s="37" t="s">
        <v>13</v>
      </c>
      <c r="B10" s="53">
        <v>1250000</v>
      </c>
      <c r="C10" s="53">
        <v>104166.67</v>
      </c>
      <c r="D10" s="53">
        <v>104166.67</v>
      </c>
      <c r="E10" s="53">
        <v>104166.67</v>
      </c>
      <c r="F10" s="53">
        <v>104166.67</v>
      </c>
      <c r="G10" s="53">
        <v>104166.67</v>
      </c>
      <c r="H10" s="53">
        <v>104166.67</v>
      </c>
      <c r="I10" s="53">
        <v>104166.67</v>
      </c>
      <c r="J10" s="53">
        <v>104166.67</v>
      </c>
      <c r="K10" s="53">
        <v>104166.67</v>
      </c>
      <c r="L10" s="53">
        <v>104166.67</v>
      </c>
      <c r="M10" s="53">
        <v>104166.67</v>
      </c>
      <c r="N10" s="53">
        <v>104166.63</v>
      </c>
    </row>
    <row r="11" spans="1:14" ht="42" x14ac:dyDescent="0.4">
      <c r="A11" s="46" t="s">
        <v>12</v>
      </c>
      <c r="B11" s="55">
        <v>1236000</v>
      </c>
      <c r="C11" s="55">
        <v>103000</v>
      </c>
      <c r="D11" s="55">
        <v>103000</v>
      </c>
      <c r="E11" s="55">
        <v>103000</v>
      </c>
      <c r="F11" s="55">
        <v>103000</v>
      </c>
      <c r="G11" s="55">
        <v>103000</v>
      </c>
      <c r="H11" s="55">
        <v>103000</v>
      </c>
      <c r="I11" s="55">
        <v>103000</v>
      </c>
      <c r="J11" s="55">
        <v>103000</v>
      </c>
      <c r="K11" s="55">
        <v>103000</v>
      </c>
      <c r="L11" s="55">
        <v>103000</v>
      </c>
      <c r="M11" s="55">
        <v>103000</v>
      </c>
      <c r="N11" s="55">
        <v>103000</v>
      </c>
    </row>
    <row r="12" spans="1:14" x14ac:dyDescent="0.4">
      <c r="A12" s="37" t="s">
        <v>11</v>
      </c>
      <c r="B12" s="54">
        <v>180000</v>
      </c>
      <c r="C12" s="54">
        <v>15000</v>
      </c>
      <c r="D12" s="54">
        <v>15000</v>
      </c>
      <c r="E12" s="54">
        <v>15000</v>
      </c>
      <c r="F12" s="54">
        <v>15000</v>
      </c>
      <c r="G12" s="54">
        <v>15000</v>
      </c>
      <c r="H12" s="54">
        <v>15000</v>
      </c>
      <c r="I12" s="54">
        <v>15000</v>
      </c>
      <c r="J12" s="54">
        <v>15000</v>
      </c>
      <c r="K12" s="54">
        <v>15000</v>
      </c>
      <c r="L12" s="54">
        <v>15000</v>
      </c>
      <c r="M12" s="54">
        <v>15000</v>
      </c>
      <c r="N12" s="54">
        <v>15000</v>
      </c>
    </row>
    <row r="13" spans="1:14" x14ac:dyDescent="0.4">
      <c r="A13" s="30" t="s">
        <v>36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x14ac:dyDescent="0.4">
      <c r="A14" s="35" t="s">
        <v>37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x14ac:dyDescent="0.4">
      <c r="A15" s="34" t="s">
        <v>27</v>
      </c>
      <c r="B15" s="40">
        <v>143600</v>
      </c>
      <c r="C15" s="40">
        <v>11960</v>
      </c>
      <c r="D15" s="40">
        <v>11960</v>
      </c>
      <c r="E15" s="40">
        <v>11960</v>
      </c>
      <c r="F15" s="40">
        <v>11960</v>
      </c>
      <c r="G15" s="40">
        <v>11960</v>
      </c>
      <c r="H15" s="40">
        <v>11960</v>
      </c>
      <c r="I15" s="40">
        <v>11960</v>
      </c>
      <c r="J15" s="40">
        <v>11960</v>
      </c>
      <c r="K15" s="40">
        <v>11960</v>
      </c>
      <c r="L15" s="40">
        <v>11960</v>
      </c>
      <c r="M15" s="40">
        <v>11960</v>
      </c>
      <c r="N15" s="40">
        <v>11960</v>
      </c>
    </row>
    <row r="16" spans="1:14" x14ac:dyDescent="0.4">
      <c r="A16" s="30" t="s">
        <v>38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x14ac:dyDescent="0.4">
      <c r="A17" s="35" t="s">
        <v>37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x14ac:dyDescent="0.4">
      <c r="A18" s="31" t="s">
        <v>29</v>
      </c>
      <c r="B18" s="36">
        <v>3212000</v>
      </c>
      <c r="C18" s="36">
        <v>3212000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</row>
    <row r="19" spans="1:14" x14ac:dyDescent="0.4">
      <c r="A19" s="30" t="s">
        <v>39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x14ac:dyDescent="0.4">
      <c r="A20" s="35" t="s">
        <v>37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42" x14ac:dyDescent="0.4">
      <c r="A21" s="44" t="s">
        <v>28</v>
      </c>
      <c r="B21" s="36">
        <v>856600</v>
      </c>
      <c r="C21" s="36">
        <v>71383.33</v>
      </c>
      <c r="D21" s="36">
        <v>71383.33</v>
      </c>
      <c r="E21" s="36">
        <v>71383.33</v>
      </c>
      <c r="F21" s="36">
        <v>71383.33</v>
      </c>
      <c r="G21" s="36">
        <v>71383.33</v>
      </c>
      <c r="H21" s="36">
        <v>71383.33</v>
      </c>
      <c r="I21" s="36">
        <v>71383.33</v>
      </c>
      <c r="J21" s="36">
        <v>71383.33</v>
      </c>
      <c r="K21" s="36">
        <v>71383.33</v>
      </c>
      <c r="L21" s="36">
        <v>71383.33</v>
      </c>
      <c r="M21" s="36">
        <v>71383.33</v>
      </c>
      <c r="N21" s="36">
        <v>71383.37</v>
      </c>
    </row>
    <row r="22" spans="1:14" x14ac:dyDescent="0.4">
      <c r="A22" s="30" t="s">
        <v>40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x14ac:dyDescent="0.4">
      <c r="A23" s="35" t="s">
        <v>37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84" x14ac:dyDescent="0.4">
      <c r="A24" s="44" t="s">
        <v>44</v>
      </c>
      <c r="B24" s="36">
        <v>180000</v>
      </c>
      <c r="C24" s="39">
        <v>15000</v>
      </c>
      <c r="D24" s="39">
        <v>15000</v>
      </c>
      <c r="E24" s="39">
        <v>15000</v>
      </c>
      <c r="F24" s="39">
        <v>15000</v>
      </c>
      <c r="G24" s="39">
        <v>15000</v>
      </c>
      <c r="H24" s="39">
        <v>15000</v>
      </c>
      <c r="I24" s="39">
        <v>15000</v>
      </c>
      <c r="J24" s="39">
        <v>15000</v>
      </c>
      <c r="K24" s="39">
        <v>15000</v>
      </c>
      <c r="L24" s="39">
        <v>15000</v>
      </c>
      <c r="M24" s="39">
        <v>15000</v>
      </c>
      <c r="N24" s="39">
        <v>15000</v>
      </c>
    </row>
    <row r="25" spans="1:14" x14ac:dyDescent="0.4">
      <c r="A25" s="30" t="s">
        <v>41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x14ac:dyDescent="0.4">
      <c r="A26" s="35" t="s">
        <v>37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63" x14ac:dyDescent="0.4">
      <c r="A27" s="45" t="s">
        <v>45</v>
      </c>
      <c r="B27" s="36">
        <v>194900</v>
      </c>
      <c r="C27" s="36">
        <v>16240</v>
      </c>
      <c r="D27" s="36">
        <v>16240</v>
      </c>
      <c r="E27" s="36">
        <v>16240</v>
      </c>
      <c r="F27" s="36">
        <v>16240</v>
      </c>
      <c r="G27" s="36">
        <v>16240</v>
      </c>
      <c r="H27" s="36">
        <v>16240</v>
      </c>
      <c r="I27" s="36">
        <v>16240</v>
      </c>
      <c r="J27" s="36">
        <v>16240</v>
      </c>
      <c r="K27" s="36">
        <v>16240</v>
      </c>
      <c r="L27" s="36">
        <v>16240</v>
      </c>
      <c r="M27" s="36">
        <v>16240</v>
      </c>
      <c r="N27" s="36">
        <v>16240</v>
      </c>
    </row>
    <row r="28" spans="1:14" ht="84" x14ac:dyDescent="0.4">
      <c r="A28" s="45" t="s">
        <v>47</v>
      </c>
      <c r="B28" s="36">
        <v>194900</v>
      </c>
      <c r="C28" s="36">
        <v>16240</v>
      </c>
      <c r="D28" s="36">
        <v>16240</v>
      </c>
      <c r="E28" s="36">
        <v>16240</v>
      </c>
      <c r="F28" s="36">
        <v>16240</v>
      </c>
      <c r="G28" s="36">
        <v>16240</v>
      </c>
      <c r="H28" s="36">
        <v>16240</v>
      </c>
      <c r="I28" s="36">
        <v>16240</v>
      </c>
      <c r="J28" s="36">
        <v>16240</v>
      </c>
      <c r="K28" s="36">
        <v>16240</v>
      </c>
      <c r="L28" s="36">
        <v>16240</v>
      </c>
      <c r="M28" s="36">
        <v>16240</v>
      </c>
      <c r="N28" s="36">
        <v>16240</v>
      </c>
    </row>
    <row r="29" spans="1:14" ht="63" x14ac:dyDescent="0.4">
      <c r="A29" s="45" t="s">
        <v>46</v>
      </c>
      <c r="B29" s="36">
        <v>325700</v>
      </c>
      <c r="C29" s="36">
        <f>16240+10900</f>
        <v>27140</v>
      </c>
      <c r="D29" s="36">
        <f t="shared" ref="D29:N29" si="0">16240+10900</f>
        <v>27140</v>
      </c>
      <c r="E29" s="36">
        <f t="shared" si="0"/>
        <v>27140</v>
      </c>
      <c r="F29" s="36">
        <f t="shared" si="0"/>
        <v>27140</v>
      </c>
      <c r="G29" s="36">
        <f t="shared" si="0"/>
        <v>27140</v>
      </c>
      <c r="H29" s="36">
        <f t="shared" si="0"/>
        <v>27140</v>
      </c>
      <c r="I29" s="36">
        <f t="shared" si="0"/>
        <v>27140</v>
      </c>
      <c r="J29" s="36">
        <f t="shared" si="0"/>
        <v>27140</v>
      </c>
      <c r="K29" s="36">
        <f t="shared" si="0"/>
        <v>27140</v>
      </c>
      <c r="L29" s="36">
        <f t="shared" si="0"/>
        <v>27140</v>
      </c>
      <c r="M29" s="36">
        <f t="shared" si="0"/>
        <v>27140</v>
      </c>
      <c r="N29" s="36">
        <f t="shared" si="0"/>
        <v>27140</v>
      </c>
    </row>
    <row r="30" spans="1:14" x14ac:dyDescent="0.4">
      <c r="A30" s="30" t="s">
        <v>42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x14ac:dyDescent="0.4">
      <c r="A31" s="35" t="s">
        <v>37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42" x14ac:dyDescent="0.4">
      <c r="A32" s="44" t="s">
        <v>32</v>
      </c>
      <c r="B32" s="36">
        <v>3444000</v>
      </c>
      <c r="C32" s="36">
        <v>287000</v>
      </c>
      <c r="D32" s="36">
        <v>287000</v>
      </c>
      <c r="E32" s="36">
        <v>287000</v>
      </c>
      <c r="F32" s="36">
        <v>287000</v>
      </c>
      <c r="G32" s="36">
        <v>287000</v>
      </c>
      <c r="H32" s="36">
        <v>287000</v>
      </c>
      <c r="I32" s="36">
        <v>287000</v>
      </c>
      <c r="J32" s="36">
        <v>287000</v>
      </c>
      <c r="K32" s="36">
        <v>287000</v>
      </c>
      <c r="L32" s="36">
        <v>287000</v>
      </c>
      <c r="M32" s="36">
        <v>287000</v>
      </c>
      <c r="N32" s="36">
        <v>287000</v>
      </c>
    </row>
    <row r="33" spans="1:14" x14ac:dyDescent="0.4">
      <c r="A33" s="31" t="s">
        <v>30</v>
      </c>
      <c r="B33" s="36">
        <v>372400</v>
      </c>
      <c r="C33" s="36">
        <v>31000</v>
      </c>
      <c r="D33" s="36">
        <v>31000</v>
      </c>
      <c r="E33" s="36">
        <v>31000</v>
      </c>
      <c r="F33" s="36">
        <v>31000</v>
      </c>
      <c r="G33" s="36">
        <v>31000</v>
      </c>
      <c r="H33" s="36">
        <v>31000</v>
      </c>
      <c r="I33" s="36">
        <v>31000</v>
      </c>
      <c r="J33" s="36">
        <v>31000</v>
      </c>
      <c r="K33" s="36">
        <v>31000</v>
      </c>
      <c r="L33" s="36">
        <v>31000</v>
      </c>
      <c r="M33" s="36">
        <v>31000</v>
      </c>
      <c r="N33" s="36">
        <v>31000</v>
      </c>
    </row>
    <row r="34" spans="1:14" ht="42" x14ac:dyDescent="0.4">
      <c r="A34" s="44" t="s">
        <v>31</v>
      </c>
      <c r="B34" s="36">
        <v>1795600</v>
      </c>
      <c r="C34" s="36">
        <v>149633.32999999999</v>
      </c>
      <c r="D34" s="36">
        <v>149633.32999999999</v>
      </c>
      <c r="E34" s="36">
        <v>149633.32999999999</v>
      </c>
      <c r="F34" s="36">
        <v>149633.32999999999</v>
      </c>
      <c r="G34" s="36">
        <v>149633.32999999999</v>
      </c>
      <c r="H34" s="36">
        <v>149633.32999999999</v>
      </c>
      <c r="I34" s="36">
        <v>149633.32999999999</v>
      </c>
      <c r="J34" s="36">
        <v>149633.32999999999</v>
      </c>
      <c r="K34" s="36">
        <v>149633.32999999999</v>
      </c>
      <c r="L34" s="36">
        <v>149633.32999999999</v>
      </c>
      <c r="M34" s="36">
        <v>149633.32999999999</v>
      </c>
      <c r="N34" s="36">
        <v>149633.37</v>
      </c>
    </row>
    <row r="35" spans="1:14" x14ac:dyDescent="0.4">
      <c r="A35" s="3" t="s">
        <v>33</v>
      </c>
      <c r="B35" s="41">
        <f>SUM(B8:B34)</f>
        <v>13449400</v>
      </c>
      <c r="C35" s="41">
        <f t="shared" ref="C35:N35" si="1">SUM(C8:C34)</f>
        <v>4089613.33</v>
      </c>
      <c r="D35" s="41">
        <f t="shared" si="1"/>
        <v>848163.33</v>
      </c>
      <c r="E35" s="41">
        <f t="shared" si="1"/>
        <v>848163.33</v>
      </c>
      <c r="F35" s="41">
        <f t="shared" si="1"/>
        <v>848163.33</v>
      </c>
      <c r="G35" s="41">
        <f t="shared" si="1"/>
        <v>848163.33</v>
      </c>
      <c r="H35" s="41">
        <f t="shared" si="1"/>
        <v>848163.33</v>
      </c>
      <c r="I35" s="41">
        <f t="shared" si="1"/>
        <v>877613.33</v>
      </c>
      <c r="J35" s="41">
        <f t="shared" si="1"/>
        <v>848163.33</v>
      </c>
      <c r="K35" s="41">
        <f t="shared" si="1"/>
        <v>848163.33</v>
      </c>
      <c r="L35" s="41">
        <f t="shared" si="1"/>
        <v>848163.33</v>
      </c>
      <c r="M35" s="41">
        <f t="shared" si="1"/>
        <v>848163.33</v>
      </c>
      <c r="N35" s="41">
        <f t="shared" si="1"/>
        <v>848163.37</v>
      </c>
    </row>
    <row r="36" spans="1:14" x14ac:dyDescent="0.4">
      <c r="B36" s="14" t="e">
        <f>B35-#REF!</f>
        <v>#REF!</v>
      </c>
    </row>
  </sheetData>
  <mergeCells count="5">
    <mergeCell ref="C4:N4"/>
    <mergeCell ref="B4:B5"/>
    <mergeCell ref="A4:A5"/>
    <mergeCell ref="A1:N1"/>
    <mergeCell ref="A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D17"/>
  <sheetViews>
    <sheetView workbookViewId="0">
      <selection activeCell="Q20" sqref="Q20"/>
    </sheetView>
  </sheetViews>
  <sheetFormatPr defaultColWidth="9" defaultRowHeight="21" x14ac:dyDescent="0.4"/>
  <cols>
    <col min="1" max="1" width="9" style="100"/>
    <col min="2" max="2" width="9" style="107"/>
    <col min="3" max="3" width="9" style="100"/>
    <col min="4" max="4" width="32.69921875" style="100" customWidth="1"/>
    <col min="5" max="10" width="9" style="100"/>
    <col min="11" max="11" width="0.296875" style="100" customWidth="1"/>
    <col min="12" max="238" width="9" style="100"/>
    <col min="239" max="16384" width="9" style="101"/>
  </cols>
  <sheetData>
    <row r="1" spans="1:12" x14ac:dyDescent="0.4">
      <c r="A1" s="221" t="s">
        <v>226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x14ac:dyDescent="0.4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x14ac:dyDescent="0.4">
      <c r="A3" s="120"/>
      <c r="B3" s="99"/>
      <c r="C3" s="99"/>
      <c r="D3" s="121"/>
      <c r="E3" s="120"/>
      <c r="F3" s="99"/>
      <c r="G3" s="99"/>
      <c r="H3" s="99"/>
      <c r="I3" s="99"/>
      <c r="J3" s="99"/>
      <c r="K3" s="99"/>
      <c r="L3" s="121"/>
    </row>
    <row r="4" spans="1:12" x14ac:dyDescent="0.4">
      <c r="A4" s="215" t="s">
        <v>210</v>
      </c>
      <c r="B4" s="216"/>
      <c r="C4" s="216"/>
      <c r="D4" s="217"/>
      <c r="E4" s="215" t="s">
        <v>211</v>
      </c>
      <c r="F4" s="216"/>
      <c r="G4" s="216"/>
      <c r="H4" s="216"/>
      <c r="I4" s="216"/>
      <c r="J4" s="216"/>
      <c r="K4" s="216"/>
      <c r="L4" s="217"/>
    </row>
    <row r="5" spans="1:12" x14ac:dyDescent="0.4">
      <c r="A5" s="215" t="s">
        <v>221</v>
      </c>
      <c r="B5" s="216"/>
      <c r="C5" s="216"/>
      <c r="D5" s="217"/>
      <c r="E5" s="222" t="s">
        <v>222</v>
      </c>
      <c r="F5" s="223"/>
      <c r="G5" s="223"/>
      <c r="H5" s="223"/>
      <c r="I5" s="223"/>
      <c r="J5" s="223"/>
      <c r="K5" s="223"/>
      <c r="L5" s="224"/>
    </row>
    <row r="6" spans="1:12" x14ac:dyDescent="0.4">
      <c r="A6" s="108"/>
      <c r="B6" s="109"/>
      <c r="C6" s="109"/>
      <c r="D6" s="110"/>
      <c r="E6" s="111"/>
      <c r="F6" s="112"/>
      <c r="G6" s="112"/>
      <c r="H6" s="112"/>
      <c r="I6" s="112"/>
      <c r="J6" s="112"/>
      <c r="K6" s="112"/>
      <c r="L6" s="113"/>
    </row>
    <row r="7" spans="1:12" x14ac:dyDescent="0.4">
      <c r="A7" s="209" t="s">
        <v>212</v>
      </c>
      <c r="B7" s="210"/>
      <c r="C7" s="210"/>
      <c r="D7" s="211"/>
      <c r="E7" s="215" t="s">
        <v>212</v>
      </c>
      <c r="F7" s="216"/>
      <c r="G7" s="216"/>
      <c r="H7" s="216"/>
      <c r="I7" s="216"/>
      <c r="J7" s="216"/>
      <c r="K7" s="216"/>
      <c r="L7" s="217"/>
    </row>
    <row r="8" spans="1:12" x14ac:dyDescent="0.4">
      <c r="A8" s="114"/>
      <c r="B8" s="115"/>
      <c r="C8" s="115"/>
      <c r="D8" s="116"/>
      <c r="E8" s="108"/>
      <c r="F8" s="109"/>
      <c r="G8" s="109"/>
      <c r="H8" s="109"/>
      <c r="I8" s="109"/>
      <c r="J8" s="109"/>
      <c r="K8" s="109"/>
      <c r="L8" s="110"/>
    </row>
    <row r="9" spans="1:12" x14ac:dyDescent="0.4">
      <c r="A9" s="212" t="s">
        <v>213</v>
      </c>
      <c r="B9" s="213"/>
      <c r="C9" s="213"/>
      <c r="D9" s="214"/>
      <c r="E9" s="212" t="s">
        <v>214</v>
      </c>
      <c r="F9" s="213"/>
      <c r="G9" s="213"/>
      <c r="H9" s="213"/>
      <c r="I9" s="213"/>
      <c r="J9" s="213"/>
      <c r="K9" s="213"/>
      <c r="L9" s="214"/>
    </row>
    <row r="10" spans="1:12" x14ac:dyDescent="0.4">
      <c r="A10" s="103"/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6"/>
    </row>
    <row r="11" spans="1:12" x14ac:dyDescent="0.4">
      <c r="A11" s="122"/>
      <c r="B11" s="123"/>
      <c r="C11" s="123"/>
      <c r="D11" s="124"/>
      <c r="E11" s="122"/>
      <c r="F11" s="123"/>
      <c r="G11" s="123"/>
      <c r="H11" s="123"/>
      <c r="I11" s="123"/>
      <c r="J11" s="123"/>
      <c r="K11" s="123"/>
      <c r="L11" s="124"/>
    </row>
    <row r="12" spans="1:12" x14ac:dyDescent="0.4">
      <c r="A12" s="215" t="s">
        <v>215</v>
      </c>
      <c r="B12" s="216"/>
      <c r="C12" s="216"/>
      <c r="D12" s="217"/>
      <c r="E12" s="215" t="s">
        <v>216</v>
      </c>
      <c r="F12" s="216"/>
      <c r="G12" s="216"/>
      <c r="H12" s="216"/>
      <c r="I12" s="216"/>
      <c r="J12" s="216"/>
      <c r="K12" s="216"/>
      <c r="L12" s="217"/>
    </row>
    <row r="13" spans="1:12" x14ac:dyDescent="0.4">
      <c r="A13" s="215" t="s">
        <v>223</v>
      </c>
      <c r="B13" s="216"/>
      <c r="C13" s="216"/>
      <c r="D13" s="217"/>
      <c r="E13" s="218" t="s">
        <v>224</v>
      </c>
      <c r="F13" s="219"/>
      <c r="G13" s="219"/>
      <c r="H13" s="219"/>
      <c r="I13" s="219"/>
      <c r="J13" s="219"/>
      <c r="K13" s="219"/>
      <c r="L13" s="220"/>
    </row>
    <row r="14" spans="1:12" x14ac:dyDescent="0.4">
      <c r="A14" s="108"/>
      <c r="B14" s="109"/>
      <c r="C14" s="109"/>
      <c r="D14" s="110"/>
      <c r="E14" s="117"/>
      <c r="F14" s="118"/>
      <c r="G14" s="118"/>
      <c r="H14" s="118"/>
      <c r="I14" s="118"/>
      <c r="J14" s="118"/>
      <c r="K14" s="118"/>
      <c r="L14" s="119"/>
    </row>
    <row r="15" spans="1:12" x14ac:dyDescent="0.4">
      <c r="A15" s="209" t="s">
        <v>212</v>
      </c>
      <c r="B15" s="210"/>
      <c r="C15" s="210"/>
      <c r="D15" s="211"/>
      <c r="E15" s="209" t="s">
        <v>212</v>
      </c>
      <c r="F15" s="210"/>
      <c r="G15" s="210"/>
      <c r="H15" s="210"/>
      <c r="I15" s="210"/>
      <c r="J15" s="210"/>
      <c r="K15" s="210"/>
      <c r="L15" s="211"/>
    </row>
    <row r="16" spans="1:12" x14ac:dyDescent="0.4">
      <c r="A16" s="114"/>
      <c r="B16" s="115"/>
      <c r="C16" s="115"/>
      <c r="D16" s="116"/>
      <c r="E16" s="114"/>
      <c r="F16" s="115"/>
      <c r="G16" s="115"/>
      <c r="H16" s="115"/>
      <c r="I16" s="115"/>
      <c r="J16" s="115"/>
      <c r="K16" s="115"/>
      <c r="L16" s="116"/>
    </row>
    <row r="17" spans="1:12" x14ac:dyDescent="0.4">
      <c r="A17" s="212" t="s">
        <v>217</v>
      </c>
      <c r="B17" s="213"/>
      <c r="C17" s="213"/>
      <c r="D17" s="214"/>
      <c r="E17" s="212" t="s">
        <v>218</v>
      </c>
      <c r="F17" s="213"/>
      <c r="G17" s="213"/>
      <c r="H17" s="213"/>
      <c r="I17" s="213"/>
      <c r="J17" s="213"/>
      <c r="K17" s="213"/>
      <c r="L17" s="214"/>
    </row>
  </sheetData>
  <mergeCells count="17">
    <mergeCell ref="A7:D7"/>
    <mergeCell ref="E7:L7"/>
    <mergeCell ref="A1:L1"/>
    <mergeCell ref="A4:D4"/>
    <mergeCell ref="E4:L4"/>
    <mergeCell ref="A5:D5"/>
    <mergeCell ref="E5:L5"/>
    <mergeCell ref="A15:D15"/>
    <mergeCell ref="E15:L15"/>
    <mergeCell ref="A17:D17"/>
    <mergeCell ref="E17:L17"/>
    <mergeCell ref="A9:D9"/>
    <mergeCell ref="E9:L9"/>
    <mergeCell ref="A12:D12"/>
    <mergeCell ref="E12:L12"/>
    <mergeCell ref="A13:D13"/>
    <mergeCell ref="E13:L13"/>
  </mergeCells>
  <pageMargins left="0.70866141732283472" right="0.70866141732283472" top="0.39" bottom="0.4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I24"/>
  <sheetViews>
    <sheetView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H26" sqref="H26"/>
    </sheetView>
  </sheetViews>
  <sheetFormatPr defaultRowHeight="13.8" x14ac:dyDescent="0.25"/>
  <cols>
    <col min="1" max="1" width="64.59765625" customWidth="1"/>
    <col min="2" max="2" width="8.296875" customWidth="1"/>
    <col min="3" max="3" width="12.69921875" style="4" customWidth="1"/>
    <col min="4" max="6" width="28.59765625" customWidth="1"/>
    <col min="7" max="7" width="11.09765625" customWidth="1"/>
    <col min="8" max="8" width="11.296875" customWidth="1"/>
    <col min="9" max="9" width="11.296875" bestFit="1" customWidth="1"/>
  </cols>
  <sheetData>
    <row r="1" spans="1:9" ht="24" customHeight="1" x14ac:dyDescent="0.4">
      <c r="F1" s="81" t="s">
        <v>68</v>
      </c>
    </row>
    <row r="2" spans="1:9" ht="24" customHeight="1" x14ac:dyDescent="0.25"/>
    <row r="3" spans="1:9" ht="21" x14ac:dyDescent="0.25">
      <c r="A3" s="227" t="s">
        <v>227</v>
      </c>
      <c r="B3" s="227"/>
      <c r="C3" s="227"/>
      <c r="D3" s="227"/>
      <c r="E3" s="227"/>
      <c r="F3" s="227"/>
    </row>
    <row r="4" spans="1:9" ht="21" x14ac:dyDescent="0.25">
      <c r="A4" s="227" t="s">
        <v>62</v>
      </c>
      <c r="B4" s="227"/>
      <c r="C4" s="227"/>
      <c r="D4" s="227"/>
      <c r="E4" s="227"/>
      <c r="F4" s="227"/>
      <c r="H4" s="84"/>
    </row>
    <row r="5" spans="1:9" ht="24" customHeight="1" x14ac:dyDescent="0.25">
      <c r="A5" s="2"/>
      <c r="B5" s="2"/>
      <c r="H5" s="85"/>
      <c r="I5" s="85"/>
    </row>
    <row r="6" spans="1:9" ht="21" x14ac:dyDescent="0.25">
      <c r="A6" s="2"/>
      <c r="B6" s="2"/>
      <c r="C6" s="58"/>
      <c r="D6" s="11"/>
      <c r="E6" s="11"/>
      <c r="F6" s="58" t="s">
        <v>24</v>
      </c>
      <c r="I6" s="85"/>
    </row>
    <row r="7" spans="1:9" ht="21" x14ac:dyDescent="0.25">
      <c r="A7" s="206" t="s">
        <v>50</v>
      </c>
      <c r="B7" s="10" t="s">
        <v>22</v>
      </c>
      <c r="C7" s="228" t="s">
        <v>33</v>
      </c>
      <c r="D7" s="206" t="s">
        <v>228</v>
      </c>
      <c r="E7" s="206" t="s">
        <v>229</v>
      </c>
      <c r="F7" s="206" t="s">
        <v>230</v>
      </c>
      <c r="I7" s="85"/>
    </row>
    <row r="8" spans="1:9" ht="21" x14ac:dyDescent="0.25">
      <c r="A8" s="207"/>
      <c r="B8" s="9" t="s">
        <v>1</v>
      </c>
      <c r="C8" s="228"/>
      <c r="D8" s="207"/>
      <c r="E8" s="207"/>
      <c r="F8" s="207"/>
    </row>
    <row r="9" spans="1:9" ht="21" x14ac:dyDescent="0.25">
      <c r="A9" s="49" t="s">
        <v>56</v>
      </c>
      <c r="B9" s="50"/>
      <c r="C9" s="80"/>
      <c r="D9" s="56"/>
      <c r="E9" s="56"/>
      <c r="F9" s="56"/>
    </row>
    <row r="10" spans="1:9" ht="21" x14ac:dyDescent="0.25">
      <c r="A10" s="15" t="s">
        <v>179</v>
      </c>
      <c r="B10" s="8" t="s">
        <v>2</v>
      </c>
      <c r="C10" s="61">
        <f>C12</f>
        <v>3818700</v>
      </c>
      <c r="D10" s="61">
        <f>D12</f>
        <v>3818700</v>
      </c>
      <c r="E10" s="61">
        <f t="shared" ref="E10:F10" si="0">E12</f>
        <v>0</v>
      </c>
      <c r="F10" s="61">
        <f t="shared" si="0"/>
        <v>0</v>
      </c>
      <c r="G10" s="83"/>
    </row>
    <row r="11" spans="1:9" ht="21" x14ac:dyDescent="0.25">
      <c r="A11" s="16"/>
      <c r="B11" s="8" t="s">
        <v>1</v>
      </c>
      <c r="C11" s="61"/>
      <c r="D11" s="62"/>
      <c r="E11" s="62"/>
      <c r="F11" s="62"/>
    </row>
    <row r="12" spans="1:9" s="4" customFormat="1" ht="21" x14ac:dyDescent="0.25">
      <c r="A12" s="59" t="s">
        <v>52</v>
      </c>
      <c r="B12" s="60" t="s">
        <v>2</v>
      </c>
      <c r="C12" s="63">
        <f>SUM(C16:C20)</f>
        <v>3818700</v>
      </c>
      <c r="D12" s="63">
        <f>SUM(D16:D20)</f>
        <v>3818700</v>
      </c>
      <c r="E12" s="63">
        <f>SUM(E16:E20)</f>
        <v>0</v>
      </c>
      <c r="F12" s="63">
        <f>SUM(F16:F20)</f>
        <v>0</v>
      </c>
      <c r="G12" s="83"/>
    </row>
    <row r="13" spans="1:9" s="4" customFormat="1" ht="21" x14ac:dyDescent="0.25">
      <c r="A13" s="18"/>
      <c r="B13" s="7" t="s">
        <v>1</v>
      </c>
      <c r="C13" s="63"/>
      <c r="D13" s="64"/>
      <c r="E13" s="64"/>
      <c r="F13" s="64"/>
    </row>
    <row r="14" spans="1:9" s="4" customFormat="1" ht="21" x14ac:dyDescent="0.25">
      <c r="A14" s="25" t="s">
        <v>53</v>
      </c>
      <c r="B14" s="57"/>
      <c r="C14" s="63"/>
      <c r="D14" s="67"/>
      <c r="E14" s="67"/>
      <c r="F14" s="67"/>
    </row>
    <row r="15" spans="1:9" s="5" customFormat="1" ht="21" x14ac:dyDescent="0.25">
      <c r="A15" s="47"/>
      <c r="B15" s="48"/>
      <c r="C15" s="65"/>
      <c r="D15" s="68"/>
      <c r="E15" s="68"/>
      <c r="F15" s="68"/>
    </row>
    <row r="16" spans="1:9" s="5" customFormat="1" ht="21" x14ac:dyDescent="0.25">
      <c r="A16" s="26" t="s">
        <v>180</v>
      </c>
      <c r="B16" s="6" t="s">
        <v>2</v>
      </c>
      <c r="C16" s="65">
        <v>28100</v>
      </c>
      <c r="D16" s="66">
        <v>28100</v>
      </c>
      <c r="E16" s="66">
        <v>0</v>
      </c>
      <c r="F16" s="66">
        <v>0</v>
      </c>
      <c r="G16" s="83"/>
    </row>
    <row r="17" spans="1:7" s="5" customFormat="1" ht="21" x14ac:dyDescent="0.25">
      <c r="A17" s="26" t="s">
        <v>231</v>
      </c>
      <c r="B17" s="6" t="s">
        <v>2</v>
      </c>
      <c r="C17" s="65">
        <v>133200</v>
      </c>
      <c r="D17" s="66">
        <v>133200</v>
      </c>
      <c r="E17" s="66">
        <v>0</v>
      </c>
      <c r="F17" s="66">
        <v>0</v>
      </c>
      <c r="G17" s="83"/>
    </row>
    <row r="18" spans="1:7" s="5" customFormat="1" ht="21" x14ac:dyDescent="0.25">
      <c r="A18" s="26" t="s">
        <v>20</v>
      </c>
      <c r="B18" s="6" t="s">
        <v>2</v>
      </c>
      <c r="C18" s="65">
        <v>983600</v>
      </c>
      <c r="D18" s="66">
        <v>983600</v>
      </c>
      <c r="E18" s="66">
        <v>0</v>
      </c>
      <c r="F18" s="66">
        <v>0</v>
      </c>
      <c r="G18" s="83"/>
    </row>
    <row r="19" spans="1:7" s="5" customFormat="1" ht="21" x14ac:dyDescent="0.25">
      <c r="A19" s="26" t="s">
        <v>16</v>
      </c>
      <c r="B19" s="6" t="s">
        <v>2</v>
      </c>
      <c r="C19" s="65">
        <v>2565100</v>
      </c>
      <c r="D19" s="66">
        <v>2565100</v>
      </c>
      <c r="E19" s="66">
        <v>0</v>
      </c>
      <c r="F19" s="66">
        <v>0</v>
      </c>
      <c r="G19" s="83"/>
    </row>
    <row r="20" spans="1:7" s="5" customFormat="1" ht="21" x14ac:dyDescent="0.25">
      <c r="A20" s="26" t="s">
        <v>181</v>
      </c>
      <c r="B20" s="6" t="s">
        <v>2</v>
      </c>
      <c r="C20" s="65">
        <v>108700</v>
      </c>
      <c r="D20" s="66">
        <v>108700</v>
      </c>
      <c r="E20" s="66"/>
      <c r="F20" s="66"/>
      <c r="G20" s="83"/>
    </row>
    <row r="21" spans="1:7" ht="21" x14ac:dyDescent="0.25">
      <c r="A21" s="225" t="s">
        <v>33</v>
      </c>
      <c r="B21" s="3" t="s">
        <v>2</v>
      </c>
      <c r="C21" s="72">
        <f>C10</f>
        <v>3818700</v>
      </c>
      <c r="D21" s="72">
        <f t="shared" ref="D21:F21" si="1">D10</f>
        <v>3818700</v>
      </c>
      <c r="E21" s="72">
        <f t="shared" si="1"/>
        <v>0</v>
      </c>
      <c r="F21" s="72">
        <f t="shared" si="1"/>
        <v>0</v>
      </c>
      <c r="G21" s="83"/>
    </row>
    <row r="22" spans="1:7" ht="21" x14ac:dyDescent="0.4">
      <c r="A22" s="226"/>
      <c r="B22" s="3" t="s">
        <v>1</v>
      </c>
      <c r="C22" s="72"/>
      <c r="D22" s="73"/>
      <c r="E22" s="73"/>
      <c r="F22" s="73"/>
      <c r="G22" s="13"/>
    </row>
    <row r="23" spans="1:7" ht="21" x14ac:dyDescent="0.4">
      <c r="A23" s="1"/>
      <c r="B23" s="1"/>
      <c r="G23" s="13"/>
    </row>
    <row r="24" spans="1:7" ht="21" x14ac:dyDescent="0.4">
      <c r="A24" s="2" t="s">
        <v>0</v>
      </c>
      <c r="B24" s="1"/>
      <c r="G24" s="13"/>
    </row>
  </sheetData>
  <mergeCells count="8">
    <mergeCell ref="A21:A22"/>
    <mergeCell ref="A3:F3"/>
    <mergeCell ref="A7:A8"/>
    <mergeCell ref="C7:C8"/>
    <mergeCell ref="D7:D8"/>
    <mergeCell ref="E7:E8"/>
    <mergeCell ref="F7:F8"/>
    <mergeCell ref="A4:F4"/>
  </mergeCells>
  <printOptions horizontalCentered="1"/>
  <pageMargins left="0.19685039370078741" right="0.19685039370078741" top="0.35433070866141736" bottom="0.23622047244094491" header="0.19685039370078741" footer="0.19685039370078741"/>
  <pageSetup paperSize="9" scale="75" orientation="landscape" r:id="rId1"/>
  <headerFooter>
    <oddHeader>&amp;R&amp;"TH SarabunPSK,ธรรมดา"&amp;16แบบ สงม. 2   (สำนักงานเขต)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N70"/>
  <sheetViews>
    <sheetView zoomScale="80" zoomScaleNormal="80" zoomScaleSheetLayoutView="80" workbookViewId="0">
      <pane xSplit="2" ySplit="8" topLeftCell="D10" activePane="bottomRight" state="frozen"/>
      <selection pane="topRight" activeCell="C1" sqref="C1"/>
      <selection pane="bottomLeft" activeCell="A7" sqref="A7"/>
      <selection pane="bottomRight" activeCell="S17" sqref="S17"/>
    </sheetView>
  </sheetViews>
  <sheetFormatPr defaultRowHeight="13.8" x14ac:dyDescent="0.25"/>
  <cols>
    <col min="1" max="1" width="64.59765625" customWidth="1"/>
    <col min="2" max="2" width="8.296875" customWidth="1"/>
    <col min="3" max="3" width="17.296875" style="4" customWidth="1"/>
    <col min="4" max="6" width="28.59765625" customWidth="1"/>
    <col min="9" max="9" width="11.296875" hidden="1" customWidth="1"/>
    <col min="10" max="10" width="12" hidden="1" customWidth="1"/>
    <col min="11" max="11" width="0" hidden="1" customWidth="1"/>
    <col min="12" max="12" width="10.59765625" hidden="1" customWidth="1"/>
    <col min="13" max="15" width="0" hidden="1" customWidth="1"/>
  </cols>
  <sheetData>
    <row r="1" spans="1:14" ht="24" customHeight="1" x14ac:dyDescent="0.4">
      <c r="F1" s="81" t="s">
        <v>68</v>
      </c>
    </row>
    <row r="2" spans="1:14" ht="24" customHeight="1" x14ac:dyDescent="0.25"/>
    <row r="3" spans="1:14" ht="21" x14ac:dyDescent="0.25">
      <c r="A3" s="227" t="str">
        <f>[1]บุคลากร!A3</f>
        <v>แผน/ผลการปฏิบัติงานและการใช้จ่ายงบประมาณรายจ่ายประจำปีงบประมาณ พ.ศ. 2567</v>
      </c>
      <c r="B3" s="227"/>
      <c r="C3" s="227"/>
      <c r="D3" s="227"/>
      <c r="E3" s="227"/>
      <c r="F3" s="227"/>
    </row>
    <row r="4" spans="1:14" ht="21" x14ac:dyDescent="0.25">
      <c r="A4" s="12" t="s">
        <v>62</v>
      </c>
      <c r="B4" s="12"/>
    </row>
    <row r="5" spans="1:14" ht="24" customHeight="1" x14ac:dyDescent="0.25">
      <c r="A5" s="2" t="s">
        <v>51</v>
      </c>
      <c r="B5" s="2"/>
    </row>
    <row r="6" spans="1:14" ht="21" x14ac:dyDescent="0.25">
      <c r="A6" s="2"/>
      <c r="B6" s="2"/>
      <c r="C6" s="58"/>
      <c r="D6" s="11"/>
      <c r="E6" s="11"/>
      <c r="F6" s="58" t="s">
        <v>24</v>
      </c>
    </row>
    <row r="7" spans="1:14" ht="21" x14ac:dyDescent="0.25">
      <c r="A7" s="206" t="s">
        <v>50</v>
      </c>
      <c r="B7" s="10" t="s">
        <v>22</v>
      </c>
      <c r="C7" s="228" t="s">
        <v>33</v>
      </c>
      <c r="D7" s="206" t="s">
        <v>228</v>
      </c>
      <c r="E7" s="206" t="s">
        <v>229</v>
      </c>
      <c r="F7" s="206" t="s">
        <v>230</v>
      </c>
    </row>
    <row r="8" spans="1:14" ht="21" x14ac:dyDescent="0.25">
      <c r="A8" s="207"/>
      <c r="B8" s="9" t="s">
        <v>1</v>
      </c>
      <c r="C8" s="228"/>
      <c r="D8" s="207"/>
      <c r="E8" s="207"/>
      <c r="F8" s="207"/>
    </row>
    <row r="9" spans="1:14" ht="21" x14ac:dyDescent="0.25">
      <c r="A9" s="49" t="s">
        <v>56</v>
      </c>
      <c r="B9" s="50"/>
      <c r="C9" s="80"/>
      <c r="D9" s="56"/>
      <c r="E9" s="56"/>
      <c r="F9" s="56"/>
    </row>
    <row r="10" spans="1:14" ht="21" x14ac:dyDescent="0.25">
      <c r="A10" s="15" t="s">
        <v>57</v>
      </c>
      <c r="B10" s="8" t="s">
        <v>2</v>
      </c>
      <c r="C10" s="61">
        <f>C12+C21</f>
        <v>4500400</v>
      </c>
      <c r="D10" s="61">
        <f>D12+D23</f>
        <v>4139800</v>
      </c>
      <c r="E10" s="61">
        <f t="shared" ref="E10:F10" si="0">E12</f>
        <v>178000</v>
      </c>
      <c r="F10" s="61">
        <f t="shared" si="0"/>
        <v>182600</v>
      </c>
      <c r="I10" t="s">
        <v>278</v>
      </c>
      <c r="J10" s="153">
        <v>0.3</v>
      </c>
      <c r="L10" t="s">
        <v>279</v>
      </c>
    </row>
    <row r="11" spans="1:14" ht="21" x14ac:dyDescent="0.25">
      <c r="A11" s="16"/>
      <c r="B11" s="8" t="s">
        <v>1</v>
      </c>
      <c r="C11" s="61"/>
      <c r="D11" s="62"/>
      <c r="E11" s="62"/>
      <c r="F11" s="62"/>
      <c r="I11" s="85">
        <f>C16+C18+C31+C33+C34+C35+C38+C39+C40+C42+C43+C44+C45</f>
        <v>1289400</v>
      </c>
      <c r="J11" s="85">
        <f>I11*30/100</f>
        <v>386820</v>
      </c>
      <c r="L11" s="85">
        <f>D16+D18+D31+D33+D34+D35+D38+D39+D40+D42+D43+D44+D45</f>
        <v>386700</v>
      </c>
      <c r="N11" s="85">
        <f>J11-L11</f>
        <v>120</v>
      </c>
    </row>
    <row r="12" spans="1:14" s="4" customFormat="1" ht="21" x14ac:dyDescent="0.25">
      <c r="A12" s="59" t="s">
        <v>164</v>
      </c>
      <c r="B12" s="60" t="s">
        <v>2</v>
      </c>
      <c r="C12" s="63">
        <f>SUM(C16:C20)</f>
        <v>3662900</v>
      </c>
      <c r="D12" s="63">
        <f>SUM(D16:D20)</f>
        <v>3302300</v>
      </c>
      <c r="E12" s="63">
        <f>SUM(E16:E20)</f>
        <v>178000</v>
      </c>
      <c r="F12" s="63">
        <f>SUM(F16:F20)</f>
        <v>182600</v>
      </c>
    </row>
    <row r="13" spans="1:14" s="4" customFormat="1" ht="21" x14ac:dyDescent="0.25">
      <c r="A13" s="18"/>
      <c r="B13" s="7" t="s">
        <v>1</v>
      </c>
      <c r="C13" s="63"/>
      <c r="D13" s="64"/>
      <c r="E13" s="64"/>
      <c r="F13" s="64"/>
    </row>
    <row r="14" spans="1:14" s="4" customFormat="1" ht="21" x14ac:dyDescent="0.25">
      <c r="A14" s="25" t="s">
        <v>53</v>
      </c>
      <c r="B14" s="57"/>
      <c r="C14" s="63"/>
      <c r="D14" s="67"/>
      <c r="E14" s="67"/>
      <c r="F14" s="67"/>
    </row>
    <row r="15" spans="1:14" s="5" customFormat="1" ht="21" x14ac:dyDescent="0.25">
      <c r="A15" s="47" t="s">
        <v>25</v>
      </c>
      <c r="B15" s="48"/>
      <c r="C15" s="65"/>
      <c r="D15" s="68"/>
      <c r="E15" s="68"/>
      <c r="F15" s="68"/>
    </row>
    <row r="16" spans="1:14" s="129" customFormat="1" ht="21" x14ac:dyDescent="0.25">
      <c r="A16" s="125" t="s">
        <v>21</v>
      </c>
      <c r="B16" s="126" t="s">
        <v>2</v>
      </c>
      <c r="C16" s="127">
        <v>384400</v>
      </c>
      <c r="D16" s="128">
        <v>128000</v>
      </c>
      <c r="E16" s="128">
        <v>128000</v>
      </c>
      <c r="F16" s="128">
        <v>128400</v>
      </c>
    </row>
    <row r="17" spans="1:6" s="129" customFormat="1" ht="21" x14ac:dyDescent="0.25">
      <c r="A17" s="130" t="s">
        <v>26</v>
      </c>
      <c r="B17" s="126"/>
      <c r="C17" s="127"/>
      <c r="D17" s="128"/>
      <c r="E17" s="128"/>
      <c r="F17" s="128"/>
    </row>
    <row r="18" spans="1:6" s="129" customFormat="1" ht="21" x14ac:dyDescent="0.25">
      <c r="A18" s="125" t="s">
        <v>19</v>
      </c>
      <c r="B18" s="126" t="s">
        <v>2</v>
      </c>
      <c r="C18" s="127">
        <v>114200</v>
      </c>
      <c r="D18" s="128">
        <v>10000</v>
      </c>
      <c r="E18" s="128">
        <v>50000</v>
      </c>
      <c r="F18" s="128">
        <v>54200</v>
      </c>
    </row>
    <row r="19" spans="1:6" s="129" customFormat="1" ht="21" x14ac:dyDescent="0.25">
      <c r="A19" s="125" t="s">
        <v>13</v>
      </c>
      <c r="B19" s="126" t="s">
        <v>2</v>
      </c>
      <c r="C19" s="127">
        <v>1044000</v>
      </c>
      <c r="D19" s="128">
        <v>1044000</v>
      </c>
      <c r="E19" s="128">
        <v>0</v>
      </c>
      <c r="F19" s="128">
        <v>0</v>
      </c>
    </row>
    <row r="20" spans="1:6" s="5" customFormat="1" ht="21" x14ac:dyDescent="0.25">
      <c r="A20" s="26" t="s">
        <v>12</v>
      </c>
      <c r="B20" s="6" t="s">
        <v>2</v>
      </c>
      <c r="C20" s="65">
        <v>2120300</v>
      </c>
      <c r="D20" s="66">
        <v>2120300</v>
      </c>
      <c r="E20" s="66">
        <v>0</v>
      </c>
      <c r="F20" s="66">
        <v>0</v>
      </c>
    </row>
    <row r="21" spans="1:6" ht="21" x14ac:dyDescent="0.25">
      <c r="A21" s="74" t="s">
        <v>165</v>
      </c>
      <c r="B21" s="75" t="s">
        <v>2</v>
      </c>
      <c r="C21" s="69">
        <f>C23</f>
        <v>837500</v>
      </c>
      <c r="D21" s="69">
        <f t="shared" ref="D21:F21" si="1">D23</f>
        <v>837500</v>
      </c>
      <c r="E21" s="69">
        <f t="shared" si="1"/>
        <v>0</v>
      </c>
      <c r="F21" s="69">
        <f t="shared" si="1"/>
        <v>0</v>
      </c>
    </row>
    <row r="22" spans="1:6" ht="21" x14ac:dyDescent="0.25">
      <c r="A22" s="19"/>
      <c r="B22" s="7" t="s">
        <v>1</v>
      </c>
      <c r="C22" s="69"/>
      <c r="D22" s="70"/>
      <c r="E22" s="70"/>
      <c r="F22" s="70"/>
    </row>
    <row r="23" spans="1:6" ht="21" x14ac:dyDescent="0.25">
      <c r="A23" s="20" t="s">
        <v>280</v>
      </c>
      <c r="B23" s="21" t="s">
        <v>2</v>
      </c>
      <c r="C23" s="63">
        <v>837500</v>
      </c>
      <c r="D23" s="71">
        <v>837500</v>
      </c>
      <c r="E23" s="71">
        <v>0</v>
      </c>
      <c r="F23" s="71">
        <v>0</v>
      </c>
    </row>
    <row r="24" spans="1:6" ht="21" x14ac:dyDescent="0.25">
      <c r="A24" s="22" t="s">
        <v>281</v>
      </c>
      <c r="B24" s="21" t="s">
        <v>1</v>
      </c>
      <c r="C24" s="63"/>
      <c r="D24" s="71"/>
      <c r="E24" s="71"/>
      <c r="F24" s="71"/>
    </row>
    <row r="25" spans="1:6" ht="21" x14ac:dyDescent="0.25">
      <c r="A25" s="15" t="s">
        <v>58</v>
      </c>
      <c r="B25" s="8" t="s">
        <v>2</v>
      </c>
      <c r="C25" s="61">
        <f>C27+C46</f>
        <v>1108700</v>
      </c>
      <c r="D25" s="61">
        <f t="shared" ref="D25:F25" si="2">D27+D46</f>
        <v>464700</v>
      </c>
      <c r="E25" s="61">
        <f t="shared" si="2"/>
        <v>365320</v>
      </c>
      <c r="F25" s="61">
        <f t="shared" si="2"/>
        <v>278680</v>
      </c>
    </row>
    <row r="26" spans="1:6" ht="21" x14ac:dyDescent="0.25">
      <c r="A26" s="16"/>
      <c r="B26" s="8" t="s">
        <v>1</v>
      </c>
      <c r="C26" s="61"/>
      <c r="D26" s="62"/>
      <c r="E26" s="62"/>
      <c r="F26" s="62"/>
    </row>
    <row r="27" spans="1:6" s="4" customFormat="1" ht="21" x14ac:dyDescent="0.25">
      <c r="A27" s="17" t="s">
        <v>164</v>
      </c>
      <c r="B27" s="7" t="s">
        <v>2</v>
      </c>
      <c r="C27" s="63">
        <f>SUM(C31:C45)</f>
        <v>1017800</v>
      </c>
      <c r="D27" s="63">
        <f>SUM(D31:D45)</f>
        <v>464700</v>
      </c>
      <c r="E27" s="63">
        <f>SUM(E31:E45)</f>
        <v>320800</v>
      </c>
      <c r="F27" s="63">
        <f>SUM(F31:F45)</f>
        <v>232300</v>
      </c>
    </row>
    <row r="28" spans="1:6" s="4" customFormat="1" ht="21" x14ac:dyDescent="0.25">
      <c r="A28" s="18"/>
      <c r="B28" s="7" t="s">
        <v>1</v>
      </c>
      <c r="C28" s="63"/>
      <c r="D28" s="64"/>
      <c r="E28" s="64"/>
      <c r="F28" s="64"/>
    </row>
    <row r="29" spans="1:6" s="4" customFormat="1" ht="21" x14ac:dyDescent="0.25">
      <c r="A29" s="25" t="s">
        <v>53</v>
      </c>
      <c r="B29" s="57"/>
      <c r="C29" s="63"/>
      <c r="D29" s="67"/>
      <c r="E29" s="67"/>
      <c r="F29" s="67"/>
    </row>
    <row r="30" spans="1:6" s="5" customFormat="1" ht="21" x14ac:dyDescent="0.25">
      <c r="A30" s="47" t="s">
        <v>25</v>
      </c>
      <c r="B30" s="48"/>
      <c r="C30" s="65"/>
      <c r="D30" s="68"/>
      <c r="E30" s="68"/>
      <c r="F30" s="68"/>
    </row>
    <row r="31" spans="1:6" s="129" customFormat="1" ht="21" x14ac:dyDescent="0.25">
      <c r="A31" s="125" t="s">
        <v>233</v>
      </c>
      <c r="B31" s="126" t="s">
        <v>2</v>
      </c>
      <c r="C31" s="127">
        <v>292000</v>
      </c>
      <c r="D31" s="128">
        <v>98400</v>
      </c>
      <c r="E31" s="128">
        <v>100000</v>
      </c>
      <c r="F31" s="128">
        <v>93600</v>
      </c>
    </row>
    <row r="32" spans="1:6" s="129" customFormat="1" ht="21" x14ac:dyDescent="0.25">
      <c r="A32" s="131" t="s">
        <v>234</v>
      </c>
      <c r="B32" s="132"/>
      <c r="C32" s="127"/>
      <c r="D32" s="133"/>
      <c r="E32" s="133"/>
      <c r="F32" s="133"/>
    </row>
    <row r="33" spans="1:6" s="129" customFormat="1" ht="21" x14ac:dyDescent="0.25">
      <c r="A33" s="125" t="s">
        <v>17</v>
      </c>
      <c r="B33" s="126" t="s">
        <v>2</v>
      </c>
      <c r="C33" s="127">
        <v>90500</v>
      </c>
      <c r="D33" s="128">
        <v>7000</v>
      </c>
      <c r="E33" s="128">
        <v>50000</v>
      </c>
      <c r="F33" s="128">
        <v>33500</v>
      </c>
    </row>
    <row r="34" spans="1:6" s="129" customFormat="1" ht="21" x14ac:dyDescent="0.25">
      <c r="A34" s="125" t="s">
        <v>15</v>
      </c>
      <c r="B34" s="126" t="s">
        <v>2</v>
      </c>
      <c r="C34" s="127">
        <v>4800</v>
      </c>
      <c r="D34" s="128">
        <v>4800</v>
      </c>
      <c r="E34" s="128">
        <v>0</v>
      </c>
      <c r="F34" s="128">
        <v>0</v>
      </c>
    </row>
    <row r="35" spans="1:6" s="129" customFormat="1" ht="21" x14ac:dyDescent="0.25">
      <c r="A35" s="125" t="s">
        <v>14</v>
      </c>
      <c r="B35" s="126" t="s">
        <v>2</v>
      </c>
      <c r="C35" s="127">
        <v>50800</v>
      </c>
      <c r="D35" s="128">
        <v>15000</v>
      </c>
      <c r="E35" s="128">
        <v>35800</v>
      </c>
      <c r="F35" s="128">
        <v>0</v>
      </c>
    </row>
    <row r="36" spans="1:6" s="129" customFormat="1" ht="21" x14ac:dyDescent="0.25">
      <c r="A36" s="125" t="s">
        <v>11</v>
      </c>
      <c r="B36" s="126" t="s">
        <v>2</v>
      </c>
      <c r="C36" s="127">
        <v>216000</v>
      </c>
      <c r="D36" s="128">
        <v>216000</v>
      </c>
      <c r="E36" s="128">
        <v>0</v>
      </c>
      <c r="F36" s="128">
        <v>0</v>
      </c>
    </row>
    <row r="37" spans="1:6" s="129" customFormat="1" ht="21" x14ac:dyDescent="0.25">
      <c r="A37" s="134" t="s">
        <v>54</v>
      </c>
      <c r="B37" s="126"/>
      <c r="C37" s="127"/>
      <c r="D37" s="128"/>
      <c r="E37" s="128"/>
      <c r="F37" s="128"/>
    </row>
    <row r="38" spans="1:6" s="129" customFormat="1" ht="21" x14ac:dyDescent="0.25">
      <c r="A38" s="125" t="s">
        <v>10</v>
      </c>
      <c r="B38" s="126" t="s">
        <v>2</v>
      </c>
      <c r="C38" s="127">
        <v>87200</v>
      </c>
      <c r="D38" s="128">
        <v>30000</v>
      </c>
      <c r="E38" s="128">
        <v>30000</v>
      </c>
      <c r="F38" s="128">
        <v>27200</v>
      </c>
    </row>
    <row r="39" spans="1:6" s="135" customFormat="1" ht="21" x14ac:dyDescent="0.25">
      <c r="A39" s="125" t="s">
        <v>9</v>
      </c>
      <c r="B39" s="126" t="s">
        <v>2</v>
      </c>
      <c r="C39" s="127">
        <v>21500</v>
      </c>
      <c r="D39" s="128">
        <v>21500</v>
      </c>
      <c r="E39" s="128">
        <v>0</v>
      </c>
      <c r="F39" s="128">
        <v>0</v>
      </c>
    </row>
    <row r="40" spans="1:6" s="135" customFormat="1" ht="21" x14ac:dyDescent="0.25">
      <c r="A40" s="125" t="s">
        <v>8</v>
      </c>
      <c r="B40" s="126" t="s">
        <v>2</v>
      </c>
      <c r="C40" s="127">
        <v>60000</v>
      </c>
      <c r="D40" s="128">
        <v>15000</v>
      </c>
      <c r="E40" s="128">
        <v>25000</v>
      </c>
      <c r="F40" s="128">
        <v>20000</v>
      </c>
    </row>
    <row r="41" spans="1:6" s="135" customFormat="1" ht="21" x14ac:dyDescent="0.25">
      <c r="A41" s="125" t="s">
        <v>7</v>
      </c>
      <c r="B41" s="126" t="s">
        <v>2</v>
      </c>
      <c r="C41" s="127">
        <v>11000</v>
      </c>
      <c r="D41" s="128">
        <v>0</v>
      </c>
      <c r="E41" s="128">
        <v>11000</v>
      </c>
      <c r="F41" s="128">
        <v>0</v>
      </c>
    </row>
    <row r="42" spans="1:6" s="136" customFormat="1" ht="21" x14ac:dyDescent="0.25">
      <c r="A42" s="125" t="s">
        <v>6</v>
      </c>
      <c r="B42" s="126" t="s">
        <v>2</v>
      </c>
      <c r="C42" s="127">
        <v>90000</v>
      </c>
      <c r="D42" s="128">
        <v>29000</v>
      </c>
      <c r="E42" s="128">
        <v>31000</v>
      </c>
      <c r="F42" s="128">
        <v>30000</v>
      </c>
    </row>
    <row r="43" spans="1:6" s="136" customFormat="1" ht="21" x14ac:dyDescent="0.25">
      <c r="A43" s="125" t="s">
        <v>5</v>
      </c>
      <c r="B43" s="126" t="s">
        <v>2</v>
      </c>
      <c r="C43" s="127">
        <v>24000</v>
      </c>
      <c r="D43" s="128">
        <v>8000</v>
      </c>
      <c r="E43" s="128">
        <v>8000</v>
      </c>
      <c r="F43" s="128">
        <v>8000</v>
      </c>
    </row>
    <row r="44" spans="1:6" s="136" customFormat="1" ht="21" x14ac:dyDescent="0.25">
      <c r="A44" s="125" t="s">
        <v>4</v>
      </c>
      <c r="B44" s="126" t="s">
        <v>2</v>
      </c>
      <c r="C44" s="127">
        <v>10000</v>
      </c>
      <c r="D44" s="128">
        <v>0</v>
      </c>
      <c r="E44" s="128">
        <v>10000</v>
      </c>
      <c r="F44" s="128">
        <v>0</v>
      </c>
    </row>
    <row r="45" spans="1:6" s="136" customFormat="1" ht="21" x14ac:dyDescent="0.25">
      <c r="A45" s="125" t="s">
        <v>232</v>
      </c>
      <c r="B45" s="126" t="s">
        <v>2</v>
      </c>
      <c r="C45" s="127">
        <v>60000</v>
      </c>
      <c r="D45" s="128">
        <v>20000</v>
      </c>
      <c r="E45" s="128">
        <v>20000</v>
      </c>
      <c r="F45" s="128">
        <v>20000</v>
      </c>
    </row>
    <row r="46" spans="1:6" ht="21" x14ac:dyDescent="0.25">
      <c r="A46" s="74" t="s">
        <v>165</v>
      </c>
      <c r="B46" s="75" t="s">
        <v>2</v>
      </c>
      <c r="C46" s="69">
        <f>C48</f>
        <v>90900</v>
      </c>
      <c r="D46" s="69">
        <f t="shared" ref="D46:F46" si="3">D48</f>
        <v>0</v>
      </c>
      <c r="E46" s="69">
        <f t="shared" si="3"/>
        <v>44520</v>
      </c>
      <c r="F46" s="69">
        <f t="shared" si="3"/>
        <v>46380</v>
      </c>
    </row>
    <row r="47" spans="1:6" ht="21" x14ac:dyDescent="0.25">
      <c r="A47" s="19"/>
      <c r="B47" s="7" t="s">
        <v>1</v>
      </c>
      <c r="C47" s="69"/>
      <c r="D47" s="70"/>
      <c r="E47" s="70"/>
      <c r="F47" s="70"/>
    </row>
    <row r="48" spans="1:6" ht="21" x14ac:dyDescent="0.25">
      <c r="A48" s="154" t="s">
        <v>283</v>
      </c>
      <c r="B48" s="21" t="s">
        <v>2</v>
      </c>
      <c r="C48" s="63">
        <v>90900</v>
      </c>
      <c r="D48" s="71">
        <v>0</v>
      </c>
      <c r="E48" s="71">
        <v>44520</v>
      </c>
      <c r="F48" s="71">
        <v>46380</v>
      </c>
    </row>
    <row r="49" spans="1:6" ht="21" x14ac:dyDescent="0.25">
      <c r="A49" s="22" t="s">
        <v>282</v>
      </c>
      <c r="B49" s="21" t="s">
        <v>1</v>
      </c>
      <c r="C49" s="63"/>
      <c r="D49" s="71"/>
      <c r="E49" s="71"/>
      <c r="F49" s="71"/>
    </row>
    <row r="50" spans="1:6" s="79" customFormat="1" ht="21" x14ac:dyDescent="0.4">
      <c r="A50" s="93" t="s">
        <v>167</v>
      </c>
      <c r="B50" s="3" t="s">
        <v>2</v>
      </c>
      <c r="C50" s="72">
        <f>SUM(C52:C52)</f>
        <v>0</v>
      </c>
      <c r="D50" s="72">
        <f>SUM(D52:D52)</f>
        <v>0</v>
      </c>
      <c r="E50" s="72">
        <f>SUM(E52:E52)</f>
        <v>0</v>
      </c>
      <c r="F50" s="72">
        <f>SUM(F52:F52)</f>
        <v>0</v>
      </c>
    </row>
    <row r="51" spans="1:6" s="79" customFormat="1" ht="21" x14ac:dyDescent="0.4">
      <c r="A51" s="52"/>
      <c r="B51" s="3" t="s">
        <v>1</v>
      </c>
      <c r="C51" s="72"/>
      <c r="D51" s="73"/>
      <c r="E51" s="73"/>
      <c r="F51" s="73"/>
    </row>
    <row r="52" spans="1:6" s="13" customFormat="1" ht="21" x14ac:dyDescent="0.4">
      <c r="A52" s="23"/>
      <c r="B52" s="21" t="s">
        <v>2</v>
      </c>
      <c r="C52" s="63"/>
      <c r="D52" s="71">
        <v>0</v>
      </c>
      <c r="E52" s="71"/>
      <c r="F52" s="71"/>
    </row>
    <row r="53" spans="1:6" s="13" customFormat="1" ht="21" x14ac:dyDescent="0.4">
      <c r="A53" s="22" t="s">
        <v>3</v>
      </c>
      <c r="B53" s="21" t="s">
        <v>1</v>
      </c>
      <c r="C53" s="63"/>
      <c r="D53" s="71"/>
      <c r="E53" s="71"/>
      <c r="F53" s="71"/>
    </row>
    <row r="54" spans="1:6" s="13" customFormat="1" ht="27" customHeight="1" x14ac:dyDescent="0.4">
      <c r="A54" s="229" t="s">
        <v>60</v>
      </c>
      <c r="B54" s="76" t="s">
        <v>2</v>
      </c>
      <c r="C54" s="77">
        <f>C10+C25</f>
        <v>5609100</v>
      </c>
      <c r="D54" s="77">
        <f>D10+D25</f>
        <v>4604500</v>
      </c>
      <c r="E54" s="77">
        <f>E10+E25</f>
        <v>543320</v>
      </c>
      <c r="F54" s="77">
        <f>F10+F25</f>
        <v>461280</v>
      </c>
    </row>
    <row r="55" spans="1:6" s="13" customFormat="1" ht="28.5" customHeight="1" x14ac:dyDescent="0.4">
      <c r="A55" s="230"/>
      <c r="B55" s="76" t="s">
        <v>1</v>
      </c>
      <c r="C55" s="77"/>
      <c r="D55" s="78"/>
      <c r="E55" s="78"/>
      <c r="F55" s="78"/>
    </row>
    <row r="56" spans="1:6" ht="21" x14ac:dyDescent="0.25">
      <c r="A56" s="229" t="s">
        <v>168</v>
      </c>
      <c r="B56" s="76" t="s">
        <v>2</v>
      </c>
      <c r="C56" s="77">
        <f>C50</f>
        <v>0</v>
      </c>
      <c r="D56" s="77">
        <f t="shared" ref="D56:F56" si="4">D50</f>
        <v>0</v>
      </c>
      <c r="E56" s="77">
        <f t="shared" si="4"/>
        <v>0</v>
      </c>
      <c r="F56" s="77">
        <f t="shared" si="4"/>
        <v>0</v>
      </c>
    </row>
    <row r="57" spans="1:6" ht="21" x14ac:dyDescent="0.25">
      <c r="A57" s="230"/>
      <c r="B57" s="76" t="s">
        <v>1</v>
      </c>
      <c r="C57" s="77"/>
      <c r="D57" s="78"/>
      <c r="E57" s="78"/>
      <c r="F57" s="78"/>
    </row>
    <row r="58" spans="1:6" ht="21" x14ac:dyDescent="0.25">
      <c r="A58" s="225" t="s">
        <v>33</v>
      </c>
      <c r="B58" s="3" t="s">
        <v>2</v>
      </c>
      <c r="C58" s="72">
        <f>C54+C56</f>
        <v>5609100</v>
      </c>
      <c r="D58" s="72">
        <f t="shared" ref="D58:F58" si="5">+D54+D56</f>
        <v>4604500</v>
      </c>
      <c r="E58" s="72">
        <f t="shared" si="5"/>
        <v>543320</v>
      </c>
      <c r="F58" s="72">
        <f t="shared" si="5"/>
        <v>461280</v>
      </c>
    </row>
    <row r="59" spans="1:6" ht="21" x14ac:dyDescent="0.25">
      <c r="A59" s="226"/>
      <c r="B59" s="3" t="s">
        <v>1</v>
      </c>
      <c r="C59" s="72"/>
      <c r="D59" s="73"/>
      <c r="E59" s="73"/>
      <c r="F59" s="73"/>
    </row>
    <row r="60" spans="1:6" ht="21" x14ac:dyDescent="0.25">
      <c r="A60" s="1"/>
      <c r="B60" s="1"/>
    </row>
    <row r="61" spans="1:6" ht="21" x14ac:dyDescent="0.25">
      <c r="A61" s="2" t="s">
        <v>0</v>
      </c>
      <c r="B61" s="1"/>
    </row>
    <row r="63" spans="1:6" x14ac:dyDescent="0.25">
      <c r="E63" s="85"/>
    </row>
    <row r="64" spans="1:6" x14ac:dyDescent="0.25">
      <c r="E64" s="85"/>
    </row>
    <row r="65" spans="3:6" x14ac:dyDescent="0.25">
      <c r="C65" s="86"/>
      <c r="D65" s="85"/>
      <c r="E65" s="85"/>
    </row>
    <row r="66" spans="3:6" x14ac:dyDescent="0.25">
      <c r="E66" s="85"/>
      <c r="F66" s="85"/>
    </row>
    <row r="70" spans="3:6" x14ac:dyDescent="0.25">
      <c r="F70" s="85"/>
    </row>
  </sheetData>
  <mergeCells count="9">
    <mergeCell ref="A3:F3"/>
    <mergeCell ref="A56:A57"/>
    <mergeCell ref="A54:A55"/>
    <mergeCell ref="A58:A59"/>
    <mergeCell ref="A7:A8"/>
    <mergeCell ref="C7:C8"/>
    <mergeCell ref="D7:D8"/>
    <mergeCell ref="E7:E8"/>
    <mergeCell ref="F7:F8"/>
  </mergeCells>
  <printOptions horizontalCentered="1"/>
  <pageMargins left="0.19685039370078741" right="0.19685039370078741" top="0.35433070866141736" bottom="0.23622047244094491" header="0.19685039370078741" footer="0.19685039370078741"/>
  <pageSetup paperSize="9" scale="75" orientation="landscape" r:id="rId1"/>
  <headerFooter>
    <oddHeader>&amp;R&amp;"TH SarabunPSK,ธรรมดา"&amp;16แบบ สงม. 2   (สำนักงานเขต)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N37"/>
  <sheetViews>
    <sheetView zoomScaleSheetLayoutView="80" workbookViewId="0">
      <pane xSplit="2" ySplit="8" topLeftCell="F22" activePane="bottomRight" state="frozen"/>
      <selection pane="topRight" activeCell="C1" sqref="C1"/>
      <selection pane="bottomLeft" activeCell="A7" sqref="A7"/>
      <selection pane="bottomRight" activeCell="R16" sqref="R16"/>
    </sheetView>
  </sheetViews>
  <sheetFormatPr defaultRowHeight="13.8" x14ac:dyDescent="0.25"/>
  <cols>
    <col min="1" max="1" width="64.59765625" customWidth="1"/>
    <col min="2" max="2" width="8.296875" customWidth="1"/>
    <col min="3" max="3" width="12.69921875" style="4" customWidth="1"/>
    <col min="4" max="6" width="28.59765625" customWidth="1"/>
    <col min="7" max="7" width="9.3984375" customWidth="1"/>
    <col min="8" max="8" width="11.69921875" customWidth="1"/>
    <col min="9" max="9" width="10.8984375" hidden="1" customWidth="1"/>
    <col min="10" max="14" width="0" hidden="1" customWidth="1"/>
  </cols>
  <sheetData>
    <row r="1" spans="1:14" ht="24" customHeight="1" x14ac:dyDescent="0.4">
      <c r="F1" s="81" t="s">
        <v>68</v>
      </c>
    </row>
    <row r="2" spans="1:14" ht="24" customHeight="1" x14ac:dyDescent="0.25"/>
    <row r="3" spans="1:14" ht="21" x14ac:dyDescent="0.25">
      <c r="A3" s="227" t="str">
        <f>บุคลากร!A3</f>
        <v>แผน/ผลการปฏิบัติงานและการใช้จ่ายงบประมาณรายจ่ายประจำปีงบประมาณ พ.ศ. 2567</v>
      </c>
      <c r="B3" s="227"/>
      <c r="C3" s="227"/>
      <c r="D3" s="227"/>
      <c r="E3" s="227"/>
      <c r="F3" s="227"/>
    </row>
    <row r="4" spans="1:14" ht="21" x14ac:dyDescent="0.25">
      <c r="A4" s="12" t="s">
        <v>62</v>
      </c>
      <c r="B4" s="12"/>
      <c r="H4" s="84"/>
    </row>
    <row r="5" spans="1:14" ht="24" customHeight="1" x14ac:dyDescent="0.25">
      <c r="A5" s="2" t="s">
        <v>71</v>
      </c>
      <c r="B5" s="2"/>
      <c r="H5" s="85"/>
      <c r="I5" s="85"/>
    </row>
    <row r="6" spans="1:14" ht="21" x14ac:dyDescent="0.25">
      <c r="A6" s="2"/>
      <c r="B6" s="2"/>
      <c r="C6" s="58"/>
      <c r="D6" s="11"/>
      <c r="E6" s="11"/>
      <c r="F6" s="58" t="s">
        <v>24</v>
      </c>
      <c r="I6" s="85"/>
    </row>
    <row r="7" spans="1:14" ht="21" x14ac:dyDescent="0.25">
      <c r="A7" s="206" t="s">
        <v>50</v>
      </c>
      <c r="B7" s="10" t="s">
        <v>22</v>
      </c>
      <c r="C7" s="228" t="s">
        <v>33</v>
      </c>
      <c r="D7" s="206" t="s">
        <v>228</v>
      </c>
      <c r="E7" s="206" t="s">
        <v>229</v>
      </c>
      <c r="F7" s="206" t="s">
        <v>230</v>
      </c>
    </row>
    <row r="8" spans="1:14" ht="21" x14ac:dyDescent="0.25">
      <c r="A8" s="207"/>
      <c r="B8" s="9" t="s">
        <v>1</v>
      </c>
      <c r="C8" s="228"/>
      <c r="D8" s="207"/>
      <c r="E8" s="207"/>
      <c r="F8" s="207"/>
      <c r="I8" s="85"/>
    </row>
    <row r="9" spans="1:14" ht="21" x14ac:dyDescent="0.25">
      <c r="A9" s="49" t="s">
        <v>56</v>
      </c>
      <c r="B9" s="50"/>
      <c r="C9" s="80"/>
      <c r="D9" s="56"/>
      <c r="E9" s="56"/>
      <c r="F9" s="56"/>
    </row>
    <row r="10" spans="1:14" ht="21" x14ac:dyDescent="0.25">
      <c r="A10" s="15" t="s">
        <v>72</v>
      </c>
      <c r="B10" s="8" t="s">
        <v>2</v>
      </c>
      <c r="C10" s="61">
        <f>C12</f>
        <v>593300</v>
      </c>
      <c r="D10" s="61">
        <f t="shared" ref="D10:F10" si="0">D12</f>
        <v>308600</v>
      </c>
      <c r="E10" s="61">
        <f t="shared" si="0"/>
        <v>64100</v>
      </c>
      <c r="F10" s="61">
        <f t="shared" si="0"/>
        <v>220600</v>
      </c>
      <c r="G10" s="83"/>
    </row>
    <row r="11" spans="1:14" ht="21" x14ac:dyDescent="0.25">
      <c r="A11" s="16"/>
      <c r="B11" s="8" t="s">
        <v>1</v>
      </c>
      <c r="C11" s="61"/>
      <c r="D11" s="62"/>
      <c r="E11" s="62"/>
      <c r="F11" s="62"/>
      <c r="I11" t="s">
        <v>278</v>
      </c>
      <c r="J11" s="153">
        <v>0.3</v>
      </c>
      <c r="L11" t="s">
        <v>279</v>
      </c>
    </row>
    <row r="12" spans="1:14" s="4" customFormat="1" ht="21" x14ac:dyDescent="0.25">
      <c r="A12" s="59" t="s">
        <v>164</v>
      </c>
      <c r="B12" s="60" t="s">
        <v>2</v>
      </c>
      <c r="C12" s="63">
        <f>SUM(C16:C25)</f>
        <v>593300</v>
      </c>
      <c r="D12" s="63">
        <f t="shared" ref="D12:F12" si="1">SUM(D16:D25)</f>
        <v>308600</v>
      </c>
      <c r="E12" s="63">
        <f t="shared" si="1"/>
        <v>64100</v>
      </c>
      <c r="F12" s="63">
        <f t="shared" si="1"/>
        <v>220600</v>
      </c>
      <c r="G12" s="83"/>
      <c r="I12" s="85">
        <f>C16+C18+C19+C22+C23+C24</f>
        <v>396700</v>
      </c>
      <c r="J12" s="85">
        <f>I12*30/100</f>
        <v>119010</v>
      </c>
      <c r="K12"/>
      <c r="L12" s="85">
        <f>D16+D18+D19+D22+D23+D24</f>
        <v>112000</v>
      </c>
      <c r="M12"/>
      <c r="N12" s="85">
        <f>J12-L12</f>
        <v>7010</v>
      </c>
    </row>
    <row r="13" spans="1:14" s="4" customFormat="1" ht="21" x14ac:dyDescent="0.25">
      <c r="A13" s="18"/>
      <c r="B13" s="7" t="s">
        <v>1</v>
      </c>
      <c r="C13" s="63"/>
      <c r="D13" s="64"/>
      <c r="E13" s="64"/>
      <c r="F13" s="64"/>
    </row>
    <row r="14" spans="1:14" s="4" customFormat="1" ht="21" x14ac:dyDescent="0.25">
      <c r="A14" s="25" t="s">
        <v>53</v>
      </c>
      <c r="B14" s="57"/>
      <c r="C14" s="63"/>
      <c r="D14" s="67"/>
      <c r="E14" s="67"/>
      <c r="F14" s="67"/>
    </row>
    <row r="15" spans="1:14" s="5" customFormat="1" ht="21" x14ac:dyDescent="0.25">
      <c r="A15" s="47" t="s">
        <v>25</v>
      </c>
      <c r="B15" s="48"/>
      <c r="C15" s="65"/>
      <c r="D15" s="68"/>
      <c r="E15" s="68"/>
      <c r="F15" s="68"/>
    </row>
    <row r="16" spans="1:14" s="5" customFormat="1" ht="21" x14ac:dyDescent="0.25">
      <c r="A16" s="26" t="s">
        <v>21</v>
      </c>
      <c r="B16" s="6" t="s">
        <v>2</v>
      </c>
      <c r="C16" s="65">
        <v>267400</v>
      </c>
      <c r="D16" s="66">
        <v>77000</v>
      </c>
      <c r="E16" s="66">
        <v>5900</v>
      </c>
      <c r="F16" s="66">
        <v>184500</v>
      </c>
      <c r="G16" s="83"/>
    </row>
    <row r="17" spans="1:7" s="5" customFormat="1" ht="21" x14ac:dyDescent="0.25">
      <c r="A17" s="27" t="s">
        <v>26</v>
      </c>
      <c r="B17" s="6"/>
      <c r="C17" s="65"/>
      <c r="D17" s="66"/>
      <c r="E17" s="66"/>
      <c r="F17" s="66"/>
    </row>
    <row r="18" spans="1:7" s="5" customFormat="1" ht="21" x14ac:dyDescent="0.25">
      <c r="A18" s="26" t="s">
        <v>73</v>
      </c>
      <c r="B18" s="6" t="s">
        <v>2</v>
      </c>
      <c r="C18" s="65">
        <v>18100</v>
      </c>
      <c r="D18" s="66">
        <v>6000</v>
      </c>
      <c r="E18" s="66">
        <v>6000</v>
      </c>
      <c r="F18" s="66">
        <v>6100</v>
      </c>
      <c r="G18" s="83"/>
    </row>
    <row r="19" spans="1:7" s="5" customFormat="1" ht="21" x14ac:dyDescent="0.25">
      <c r="A19" s="26" t="s">
        <v>14</v>
      </c>
      <c r="B19" s="6" t="s">
        <v>2</v>
      </c>
      <c r="C19" s="65">
        <v>12000</v>
      </c>
      <c r="D19" s="66">
        <v>4000</v>
      </c>
      <c r="E19" s="66">
        <v>4000</v>
      </c>
      <c r="F19" s="66">
        <v>4000</v>
      </c>
      <c r="G19" s="83"/>
    </row>
    <row r="20" spans="1:7" s="5" customFormat="1" ht="21" x14ac:dyDescent="0.25">
      <c r="A20" s="26" t="s">
        <v>11</v>
      </c>
      <c r="B20" s="6" t="s">
        <v>2</v>
      </c>
      <c r="C20" s="65">
        <v>194400</v>
      </c>
      <c r="D20" s="66">
        <v>194400</v>
      </c>
      <c r="E20" s="66">
        <v>0</v>
      </c>
      <c r="F20" s="66">
        <v>0</v>
      </c>
      <c r="G20" s="83"/>
    </row>
    <row r="21" spans="1:7" s="5" customFormat="1" ht="21" x14ac:dyDescent="0.25">
      <c r="A21" s="28" t="s">
        <v>54</v>
      </c>
      <c r="B21" s="6"/>
      <c r="C21" s="65"/>
      <c r="D21" s="66"/>
      <c r="E21" s="66"/>
      <c r="F21" s="66"/>
    </row>
    <row r="22" spans="1:7" s="5" customFormat="1" ht="21" x14ac:dyDescent="0.25">
      <c r="A22" s="26" t="s">
        <v>10</v>
      </c>
      <c r="B22" s="6" t="s">
        <v>2</v>
      </c>
      <c r="C22" s="65">
        <v>37200</v>
      </c>
      <c r="D22" s="66">
        <v>10000</v>
      </c>
      <c r="E22" s="66">
        <v>27200</v>
      </c>
      <c r="F22" s="66">
        <v>0</v>
      </c>
      <c r="G22" s="83"/>
    </row>
    <row r="23" spans="1:7" s="5" customFormat="1" ht="21" x14ac:dyDescent="0.25">
      <c r="A23" s="26" t="s">
        <v>9</v>
      </c>
      <c r="B23" s="6" t="s">
        <v>2</v>
      </c>
      <c r="C23" s="65">
        <v>50000</v>
      </c>
      <c r="D23" s="66">
        <v>15000</v>
      </c>
      <c r="E23" s="66">
        <v>15000</v>
      </c>
      <c r="F23" s="66">
        <v>20000</v>
      </c>
      <c r="G23" s="83"/>
    </row>
    <row r="24" spans="1:7" s="5" customFormat="1" ht="21" x14ac:dyDescent="0.25">
      <c r="A24" s="26" t="s">
        <v>8</v>
      </c>
      <c r="B24" s="6" t="s">
        <v>2</v>
      </c>
      <c r="C24" s="65">
        <v>12000</v>
      </c>
      <c r="D24" s="66">
        <v>0</v>
      </c>
      <c r="E24" s="66">
        <v>6000</v>
      </c>
      <c r="F24" s="66">
        <v>6000</v>
      </c>
      <c r="G24" s="83"/>
    </row>
    <row r="25" spans="1:7" s="5" customFormat="1" ht="21" x14ac:dyDescent="0.25">
      <c r="A25" s="26" t="s">
        <v>7</v>
      </c>
      <c r="B25" s="6" t="s">
        <v>2</v>
      </c>
      <c r="C25" s="65">
        <v>2200</v>
      </c>
      <c r="D25" s="66">
        <v>2200</v>
      </c>
      <c r="E25" s="66">
        <v>0</v>
      </c>
      <c r="F25" s="66">
        <v>0</v>
      </c>
      <c r="G25" s="83"/>
    </row>
    <row r="26" spans="1:7" ht="21" x14ac:dyDescent="0.25">
      <c r="A26" s="51" t="s">
        <v>169</v>
      </c>
      <c r="B26" s="3" t="s">
        <v>2</v>
      </c>
      <c r="C26" s="72"/>
      <c r="D26" s="72"/>
      <c r="E26" s="72"/>
      <c r="F26" s="72"/>
    </row>
    <row r="27" spans="1:7" ht="21" x14ac:dyDescent="0.25">
      <c r="A27" s="52"/>
      <c r="B27" s="3" t="s">
        <v>1</v>
      </c>
      <c r="C27" s="72"/>
      <c r="D27" s="73"/>
      <c r="E27" s="73"/>
      <c r="F27" s="73"/>
    </row>
    <row r="28" spans="1:7" ht="21" x14ac:dyDescent="0.25">
      <c r="A28" s="23"/>
      <c r="B28" s="21" t="s">
        <v>2</v>
      </c>
      <c r="C28" s="63"/>
      <c r="D28" s="71"/>
      <c r="E28" s="71"/>
      <c r="F28" s="71"/>
    </row>
    <row r="29" spans="1:7" ht="21" x14ac:dyDescent="0.25">
      <c r="A29" s="24" t="s">
        <v>3</v>
      </c>
      <c r="B29" s="21" t="s">
        <v>1</v>
      </c>
      <c r="C29" s="63"/>
      <c r="D29" s="71"/>
      <c r="E29" s="71"/>
      <c r="F29" s="71"/>
    </row>
    <row r="30" spans="1:7" s="79" customFormat="1" ht="21" x14ac:dyDescent="0.4">
      <c r="A30" s="229" t="s">
        <v>60</v>
      </c>
      <c r="B30" s="76" t="s">
        <v>2</v>
      </c>
      <c r="C30" s="77">
        <f>C10</f>
        <v>593300</v>
      </c>
      <c r="D30" s="77">
        <f t="shared" ref="D30:F30" si="2">D10</f>
        <v>308600</v>
      </c>
      <c r="E30" s="77">
        <f t="shared" si="2"/>
        <v>64100</v>
      </c>
      <c r="F30" s="77">
        <f t="shared" si="2"/>
        <v>220600</v>
      </c>
      <c r="G30" s="83"/>
    </row>
    <row r="31" spans="1:7" s="79" customFormat="1" ht="21" x14ac:dyDescent="0.4">
      <c r="A31" s="230"/>
      <c r="B31" s="76" t="s">
        <v>1</v>
      </c>
      <c r="C31" s="77"/>
      <c r="D31" s="78"/>
      <c r="E31" s="78"/>
      <c r="F31" s="78"/>
    </row>
    <row r="32" spans="1:7" s="79" customFormat="1" ht="21" x14ac:dyDescent="0.4">
      <c r="A32" s="229" t="s">
        <v>168</v>
      </c>
      <c r="B32" s="76" t="s">
        <v>2</v>
      </c>
      <c r="C32" s="77">
        <v>0</v>
      </c>
      <c r="D32" s="77"/>
      <c r="E32" s="77"/>
      <c r="F32" s="77"/>
      <c r="G32" s="83"/>
    </row>
    <row r="33" spans="1:7" s="79" customFormat="1" ht="21" x14ac:dyDescent="0.4">
      <c r="A33" s="230"/>
      <c r="B33" s="76" t="s">
        <v>1</v>
      </c>
      <c r="C33" s="77"/>
      <c r="D33" s="78"/>
      <c r="E33" s="78"/>
      <c r="F33" s="78"/>
    </row>
    <row r="34" spans="1:7" s="13" customFormat="1" ht="21" x14ac:dyDescent="0.4">
      <c r="A34" s="225" t="s">
        <v>33</v>
      </c>
      <c r="B34" s="3" t="s">
        <v>2</v>
      </c>
      <c r="C34" s="72">
        <f>C30+C32</f>
        <v>593300</v>
      </c>
      <c r="D34" s="72">
        <f>D30+D32</f>
        <v>308600</v>
      </c>
      <c r="E34" s="72">
        <f>E30+E32</f>
        <v>64100</v>
      </c>
      <c r="F34" s="72">
        <f>F30+F32</f>
        <v>220600</v>
      </c>
      <c r="G34" s="83"/>
    </row>
    <row r="35" spans="1:7" s="13" customFormat="1" ht="21" x14ac:dyDescent="0.4">
      <c r="A35" s="226"/>
      <c r="B35" s="3" t="s">
        <v>1</v>
      </c>
      <c r="C35" s="72"/>
      <c r="D35" s="73"/>
      <c r="E35" s="73"/>
      <c r="F35" s="73"/>
    </row>
    <row r="36" spans="1:7" s="13" customFormat="1" ht="9.6" customHeight="1" x14ac:dyDescent="0.4">
      <c r="A36" s="1"/>
      <c r="B36" s="1"/>
      <c r="C36" s="4"/>
      <c r="D36"/>
      <c r="E36"/>
      <c r="F36"/>
    </row>
    <row r="37" spans="1:7" s="13" customFormat="1" ht="28.5" customHeight="1" x14ac:dyDescent="0.4">
      <c r="A37" s="2" t="s">
        <v>0</v>
      </c>
      <c r="B37" s="1"/>
      <c r="C37" s="4"/>
      <c r="D37"/>
      <c r="E37"/>
      <c r="F37"/>
    </row>
  </sheetData>
  <mergeCells count="9">
    <mergeCell ref="A30:A31"/>
    <mergeCell ref="A32:A33"/>
    <mergeCell ref="A34:A35"/>
    <mergeCell ref="A3:F3"/>
    <mergeCell ref="A7:A8"/>
    <mergeCell ref="C7:C8"/>
    <mergeCell ref="D7:D8"/>
    <mergeCell ref="E7:E8"/>
    <mergeCell ref="F7:F8"/>
  </mergeCells>
  <printOptions horizontalCentered="1"/>
  <pageMargins left="0.19685039370078741" right="0.19685039370078741" top="0.35433070866141736" bottom="0.23622047244094491" header="0.19685039370078741" footer="0.19685039370078741"/>
  <pageSetup paperSize="9" scale="75" orientation="landscape" r:id="rId1"/>
  <headerFooter>
    <oddHeader>&amp;R&amp;"TH SarabunPSK,ธรรมดา"&amp;16แบบ สงม. 2   (สำนักงานเขต)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M37"/>
  <sheetViews>
    <sheetView zoomScale="80" zoomScaleNormal="80" zoomScaleSheetLayoutView="80" workbookViewId="0">
      <pane xSplit="2" ySplit="8" topLeftCell="C18" activePane="bottomRight" state="frozen"/>
      <selection pane="topRight" activeCell="C1" sqref="C1"/>
      <selection pane="bottomLeft" activeCell="A7" sqref="A7"/>
      <selection pane="bottomRight" activeCell="Q17" sqref="Q17"/>
    </sheetView>
  </sheetViews>
  <sheetFormatPr defaultRowHeight="13.8" x14ac:dyDescent="0.25"/>
  <cols>
    <col min="1" max="1" width="64.59765625" customWidth="1"/>
    <col min="2" max="2" width="8.296875" customWidth="1"/>
    <col min="3" max="3" width="12.69921875" style="4" customWidth="1"/>
    <col min="4" max="6" width="28.59765625" customWidth="1"/>
    <col min="7" max="7" width="10" customWidth="1"/>
    <col min="8" max="8" width="16.8984375" hidden="1" customWidth="1"/>
    <col min="9" max="9" width="14.09765625" style="87" hidden="1" customWidth="1"/>
    <col min="10" max="10" width="0" hidden="1" customWidth="1"/>
    <col min="11" max="11" width="11.8984375" hidden="1" customWidth="1"/>
    <col min="12" max="12" width="0" hidden="1" customWidth="1"/>
    <col min="13" max="13" width="13.09765625" hidden="1" customWidth="1"/>
  </cols>
  <sheetData>
    <row r="1" spans="1:13" ht="24" customHeight="1" x14ac:dyDescent="0.4">
      <c r="F1" s="81" t="s">
        <v>68</v>
      </c>
    </row>
    <row r="2" spans="1:13" ht="24" customHeight="1" x14ac:dyDescent="0.25"/>
    <row r="3" spans="1:13" ht="21" x14ac:dyDescent="0.25">
      <c r="A3" s="227" t="str">
        <f>บุคลากร!A3</f>
        <v>แผน/ผลการปฏิบัติงานและการใช้จ่ายงบประมาณรายจ่ายประจำปีงบประมาณ พ.ศ. 2567</v>
      </c>
      <c r="B3" s="227"/>
      <c r="C3" s="227"/>
      <c r="D3" s="227"/>
      <c r="E3" s="227"/>
      <c r="F3" s="227"/>
    </row>
    <row r="4" spans="1:13" ht="21" x14ac:dyDescent="0.25">
      <c r="A4" s="12" t="s">
        <v>62</v>
      </c>
      <c r="B4" s="12"/>
      <c r="H4" s="84"/>
    </row>
    <row r="5" spans="1:13" ht="24" customHeight="1" x14ac:dyDescent="0.25">
      <c r="A5" s="2" t="s">
        <v>69</v>
      </c>
      <c r="B5" s="2"/>
    </row>
    <row r="6" spans="1:13" ht="21" x14ac:dyDescent="0.25">
      <c r="A6" s="2"/>
      <c r="B6" s="2"/>
      <c r="C6" s="58"/>
      <c r="D6" s="11"/>
      <c r="E6" s="11"/>
      <c r="F6" s="58" t="s">
        <v>24</v>
      </c>
    </row>
    <row r="7" spans="1:13" ht="21" x14ac:dyDescent="0.25">
      <c r="A7" s="206" t="s">
        <v>50</v>
      </c>
      <c r="B7" s="10" t="s">
        <v>22</v>
      </c>
      <c r="C7" s="228" t="s">
        <v>33</v>
      </c>
      <c r="D7" s="206" t="s">
        <v>228</v>
      </c>
      <c r="E7" s="206" t="s">
        <v>229</v>
      </c>
      <c r="F7" s="206" t="s">
        <v>230</v>
      </c>
      <c r="H7" s="85"/>
    </row>
    <row r="8" spans="1:13" ht="21" x14ac:dyDescent="0.25">
      <c r="A8" s="207"/>
      <c r="B8" s="9" t="s">
        <v>1</v>
      </c>
      <c r="C8" s="228"/>
      <c r="D8" s="207"/>
      <c r="E8" s="207"/>
      <c r="F8" s="207"/>
    </row>
    <row r="9" spans="1:13" ht="21" x14ac:dyDescent="0.25">
      <c r="A9" s="49" t="s">
        <v>56</v>
      </c>
      <c r="B9" s="50"/>
      <c r="C9" s="80"/>
      <c r="D9" s="56"/>
      <c r="E9" s="56"/>
      <c r="F9" s="56"/>
    </row>
    <row r="10" spans="1:13" ht="21" x14ac:dyDescent="0.25">
      <c r="A10" s="15" t="s">
        <v>70</v>
      </c>
      <c r="B10" s="8" t="s">
        <v>2</v>
      </c>
      <c r="C10" s="61">
        <f>C12</f>
        <v>738700</v>
      </c>
      <c r="D10" s="61">
        <f t="shared" ref="D10:F10" si="0">D12</f>
        <v>372800</v>
      </c>
      <c r="E10" s="61">
        <f t="shared" si="0"/>
        <v>177760</v>
      </c>
      <c r="F10" s="61">
        <f t="shared" si="0"/>
        <v>188140</v>
      </c>
      <c r="G10" s="83"/>
    </row>
    <row r="11" spans="1:13" ht="21" x14ac:dyDescent="0.25">
      <c r="A11" s="16"/>
      <c r="B11" s="8" t="s">
        <v>1</v>
      </c>
      <c r="C11" s="61"/>
      <c r="D11" s="62"/>
      <c r="E11" s="62"/>
      <c r="F11" s="62"/>
      <c r="H11" t="s">
        <v>278</v>
      </c>
      <c r="I11" s="153">
        <v>0.3</v>
      </c>
      <c r="K11" t="s">
        <v>279</v>
      </c>
    </row>
    <row r="12" spans="1:13" s="4" customFormat="1" ht="21" x14ac:dyDescent="0.25">
      <c r="A12" s="59" t="s">
        <v>164</v>
      </c>
      <c r="B12" s="60" t="s">
        <v>2</v>
      </c>
      <c r="C12" s="63">
        <f>SUM(C16:C25)</f>
        <v>738700</v>
      </c>
      <c r="D12" s="63">
        <f t="shared" ref="D12:F12" si="1">SUM(D16:D25)</f>
        <v>372800</v>
      </c>
      <c r="E12" s="63">
        <f t="shared" si="1"/>
        <v>177760</v>
      </c>
      <c r="F12" s="63">
        <f t="shared" si="1"/>
        <v>188140</v>
      </c>
      <c r="G12" s="83"/>
      <c r="H12" s="85">
        <f>C16+C18+C19+C22+C23+C24</f>
        <v>520500</v>
      </c>
      <c r="I12" s="85">
        <f>H12*30/100</f>
        <v>156150</v>
      </c>
      <c r="J12"/>
      <c r="K12" s="85">
        <f>D16+D18+D19+D22+D23+D24</f>
        <v>154600</v>
      </c>
      <c r="L12"/>
      <c r="M12" s="85">
        <f>I12-K12</f>
        <v>1550</v>
      </c>
    </row>
    <row r="13" spans="1:13" s="4" customFormat="1" ht="21" x14ac:dyDescent="0.25">
      <c r="A13" s="18"/>
      <c r="B13" s="7" t="s">
        <v>1</v>
      </c>
      <c r="C13" s="63"/>
      <c r="D13" s="64"/>
      <c r="E13" s="64"/>
      <c r="F13" s="64"/>
      <c r="I13" s="88"/>
    </row>
    <row r="14" spans="1:13" s="4" customFormat="1" ht="21" x14ac:dyDescent="0.25">
      <c r="A14" s="25" t="s">
        <v>53</v>
      </c>
      <c r="B14" s="57"/>
      <c r="C14" s="63"/>
      <c r="D14" s="67"/>
      <c r="E14" s="67"/>
      <c r="F14" s="67"/>
      <c r="I14" s="88"/>
    </row>
    <row r="15" spans="1:13" s="5" customFormat="1" ht="21" x14ac:dyDescent="0.25">
      <c r="A15" s="47" t="s">
        <v>25</v>
      </c>
      <c r="B15" s="48"/>
      <c r="C15" s="65"/>
      <c r="D15" s="68"/>
      <c r="E15" s="68"/>
      <c r="F15" s="68"/>
      <c r="I15" s="89"/>
    </row>
    <row r="16" spans="1:13" s="5" customFormat="1" ht="21" x14ac:dyDescent="0.25">
      <c r="A16" s="26" t="s">
        <v>21</v>
      </c>
      <c r="B16" s="6" t="s">
        <v>2</v>
      </c>
      <c r="C16" s="65">
        <v>354000</v>
      </c>
      <c r="D16" s="66">
        <v>119600</v>
      </c>
      <c r="E16" s="66">
        <v>102660</v>
      </c>
      <c r="F16" s="66">
        <v>131740</v>
      </c>
      <c r="G16" s="83"/>
      <c r="I16" s="89"/>
    </row>
    <row r="17" spans="1:9" s="5" customFormat="1" ht="21" x14ac:dyDescent="0.25">
      <c r="A17" s="27" t="s">
        <v>26</v>
      </c>
      <c r="B17" s="6"/>
      <c r="C17" s="65"/>
      <c r="D17" s="66"/>
      <c r="E17" s="66"/>
      <c r="F17" s="66"/>
      <c r="I17" s="89"/>
    </row>
    <row r="18" spans="1:9" s="5" customFormat="1" ht="21" x14ac:dyDescent="0.25">
      <c r="A18" s="26" t="s">
        <v>17</v>
      </c>
      <c r="B18" s="6" t="s">
        <v>2</v>
      </c>
      <c r="C18" s="65">
        <v>13100</v>
      </c>
      <c r="D18" s="66">
        <v>0</v>
      </c>
      <c r="E18" s="66">
        <v>13100</v>
      </c>
      <c r="F18" s="66">
        <v>0</v>
      </c>
      <c r="G18" s="83"/>
      <c r="I18" s="89"/>
    </row>
    <row r="19" spans="1:9" s="5" customFormat="1" ht="21" x14ac:dyDescent="0.25">
      <c r="A19" s="26" t="s">
        <v>14</v>
      </c>
      <c r="B19" s="6" t="s">
        <v>2</v>
      </c>
      <c r="C19" s="65">
        <v>22000</v>
      </c>
      <c r="D19" s="66">
        <v>10000</v>
      </c>
      <c r="E19" s="66">
        <v>12000</v>
      </c>
      <c r="F19" s="66">
        <v>0</v>
      </c>
      <c r="G19" s="83"/>
      <c r="I19" s="89"/>
    </row>
    <row r="20" spans="1:9" s="5" customFormat="1" ht="21" x14ac:dyDescent="0.25">
      <c r="A20" s="26" t="s">
        <v>11</v>
      </c>
      <c r="B20" s="6" t="s">
        <v>2</v>
      </c>
      <c r="C20" s="65">
        <v>216000</v>
      </c>
      <c r="D20" s="66">
        <v>216000</v>
      </c>
      <c r="E20" s="66">
        <v>0</v>
      </c>
      <c r="F20" s="66">
        <v>0</v>
      </c>
      <c r="G20" s="83"/>
      <c r="I20" s="89"/>
    </row>
    <row r="21" spans="1:9" s="5" customFormat="1" ht="21" x14ac:dyDescent="0.25">
      <c r="A21" s="28" t="s">
        <v>54</v>
      </c>
      <c r="B21" s="6"/>
      <c r="C21" s="65"/>
      <c r="D21" s="66"/>
      <c r="E21" s="66"/>
      <c r="F21" s="66"/>
      <c r="I21" s="89"/>
    </row>
    <row r="22" spans="1:9" s="5" customFormat="1" ht="21" x14ac:dyDescent="0.25">
      <c r="A22" s="26" t="s">
        <v>10</v>
      </c>
      <c r="B22" s="6" t="s">
        <v>2</v>
      </c>
      <c r="C22" s="65">
        <v>102700</v>
      </c>
      <c r="D22" s="66">
        <v>25000</v>
      </c>
      <c r="E22" s="66">
        <v>40000</v>
      </c>
      <c r="F22" s="66">
        <v>37700</v>
      </c>
      <c r="G22" s="83"/>
      <c r="I22" s="89"/>
    </row>
    <row r="23" spans="1:9" s="5" customFormat="1" ht="21" x14ac:dyDescent="0.25">
      <c r="A23" s="26" t="s">
        <v>9</v>
      </c>
      <c r="B23" s="6" t="s">
        <v>2</v>
      </c>
      <c r="C23" s="65">
        <v>19900</v>
      </c>
      <c r="D23" s="66">
        <v>0</v>
      </c>
      <c r="E23" s="66">
        <v>10000</v>
      </c>
      <c r="F23" s="66">
        <v>9900</v>
      </c>
      <c r="G23" s="83"/>
      <c r="I23" s="89"/>
    </row>
    <row r="24" spans="1:9" s="5" customFormat="1" ht="21" x14ac:dyDescent="0.25">
      <c r="A24" s="26" t="s">
        <v>8</v>
      </c>
      <c r="B24" s="6" t="s">
        <v>2</v>
      </c>
      <c r="C24" s="65">
        <v>8800</v>
      </c>
      <c r="D24" s="66">
        <v>0</v>
      </c>
      <c r="E24" s="66">
        <v>0</v>
      </c>
      <c r="F24" s="66">
        <v>8800</v>
      </c>
      <c r="G24" s="83"/>
      <c r="I24" s="89"/>
    </row>
    <row r="25" spans="1:9" s="5" customFormat="1" ht="21" x14ac:dyDescent="0.25">
      <c r="A25" s="26" t="s">
        <v>7</v>
      </c>
      <c r="B25" s="6" t="s">
        <v>2</v>
      </c>
      <c r="C25" s="65">
        <v>2200</v>
      </c>
      <c r="D25" s="66">
        <v>2200</v>
      </c>
      <c r="E25" s="66">
        <v>0</v>
      </c>
      <c r="F25" s="66">
        <v>0</v>
      </c>
      <c r="G25" s="83"/>
      <c r="I25" s="89"/>
    </row>
    <row r="26" spans="1:9" ht="21" x14ac:dyDescent="0.25">
      <c r="A26" s="51" t="s">
        <v>169</v>
      </c>
      <c r="B26" s="3" t="s">
        <v>2</v>
      </c>
      <c r="C26" s="72"/>
      <c r="D26" s="72"/>
      <c r="E26" s="72"/>
      <c r="F26" s="72"/>
    </row>
    <row r="27" spans="1:9" ht="21" x14ac:dyDescent="0.25">
      <c r="A27" s="52"/>
      <c r="B27" s="3" t="s">
        <v>1</v>
      </c>
      <c r="C27" s="72"/>
      <c r="D27" s="73"/>
      <c r="E27" s="73"/>
      <c r="F27" s="73"/>
    </row>
    <row r="28" spans="1:9" ht="21" x14ac:dyDescent="0.25">
      <c r="A28" s="23"/>
      <c r="B28" s="21" t="s">
        <v>2</v>
      </c>
      <c r="C28" s="63"/>
      <c r="D28" s="71"/>
      <c r="E28" s="71"/>
      <c r="F28" s="71"/>
    </row>
    <row r="29" spans="1:9" ht="21" x14ac:dyDescent="0.25">
      <c r="A29" s="24" t="s">
        <v>3</v>
      </c>
      <c r="B29" s="21" t="s">
        <v>1</v>
      </c>
      <c r="C29" s="63"/>
      <c r="D29" s="71"/>
      <c r="E29" s="71"/>
      <c r="F29" s="71"/>
    </row>
    <row r="30" spans="1:9" s="79" customFormat="1" ht="21" x14ac:dyDescent="0.4">
      <c r="A30" s="229" t="s">
        <v>60</v>
      </c>
      <c r="B30" s="76" t="s">
        <v>2</v>
      </c>
      <c r="C30" s="77">
        <f>C10</f>
        <v>738700</v>
      </c>
      <c r="D30" s="77">
        <f t="shared" ref="D30:F30" si="2">D10</f>
        <v>372800</v>
      </c>
      <c r="E30" s="77">
        <f t="shared" si="2"/>
        <v>177760</v>
      </c>
      <c r="F30" s="77">
        <f t="shared" si="2"/>
        <v>188140</v>
      </c>
      <c r="G30" s="83"/>
      <c r="I30" s="90"/>
    </row>
    <row r="31" spans="1:9" s="79" customFormat="1" ht="21" x14ac:dyDescent="0.4">
      <c r="A31" s="230"/>
      <c r="B31" s="76" t="s">
        <v>1</v>
      </c>
      <c r="C31" s="77"/>
      <c r="D31" s="78"/>
      <c r="E31" s="78"/>
      <c r="F31" s="78"/>
      <c r="I31" s="90"/>
    </row>
    <row r="32" spans="1:9" s="79" customFormat="1" ht="21" x14ac:dyDescent="0.4">
      <c r="A32" s="229" t="s">
        <v>168</v>
      </c>
      <c r="B32" s="76" t="s">
        <v>2</v>
      </c>
      <c r="C32" s="77">
        <v>0</v>
      </c>
      <c r="D32" s="77">
        <v>0</v>
      </c>
      <c r="E32" s="77">
        <v>0</v>
      </c>
      <c r="F32" s="77">
        <v>0</v>
      </c>
      <c r="I32" s="90"/>
    </row>
    <row r="33" spans="1:9" s="79" customFormat="1" ht="21" x14ac:dyDescent="0.4">
      <c r="A33" s="230"/>
      <c r="B33" s="76" t="s">
        <v>1</v>
      </c>
      <c r="C33" s="77"/>
      <c r="D33" s="78"/>
      <c r="E33" s="78"/>
      <c r="F33" s="78"/>
      <c r="I33" s="90"/>
    </row>
    <row r="34" spans="1:9" s="13" customFormat="1" ht="21" x14ac:dyDescent="0.4">
      <c r="A34" s="225" t="s">
        <v>33</v>
      </c>
      <c r="B34" s="3" t="s">
        <v>2</v>
      </c>
      <c r="C34" s="72">
        <f>+C30+C32</f>
        <v>738700</v>
      </c>
      <c r="D34" s="72">
        <f t="shared" ref="D34:F34" si="3">+D30+D32</f>
        <v>372800</v>
      </c>
      <c r="E34" s="72">
        <f t="shared" si="3"/>
        <v>177760</v>
      </c>
      <c r="F34" s="72">
        <f t="shared" si="3"/>
        <v>188140</v>
      </c>
      <c r="G34" s="83"/>
      <c r="I34" s="91"/>
    </row>
    <row r="35" spans="1:9" s="13" customFormat="1" ht="21" x14ac:dyDescent="0.4">
      <c r="A35" s="226"/>
      <c r="B35" s="3" t="s">
        <v>1</v>
      </c>
      <c r="C35" s="72"/>
      <c r="D35" s="73"/>
      <c r="E35" s="73"/>
      <c r="F35" s="73"/>
      <c r="I35" s="91"/>
    </row>
    <row r="36" spans="1:9" s="13" customFormat="1" ht="9.6" customHeight="1" x14ac:dyDescent="0.4">
      <c r="A36" s="1"/>
      <c r="B36" s="1"/>
      <c r="C36" s="4"/>
      <c r="D36"/>
      <c r="E36"/>
      <c r="F36"/>
      <c r="I36" s="91"/>
    </row>
    <row r="37" spans="1:9" s="13" customFormat="1" ht="28.5" customHeight="1" x14ac:dyDescent="0.4">
      <c r="A37" s="2" t="s">
        <v>0</v>
      </c>
      <c r="B37" s="1"/>
      <c r="C37" s="4"/>
      <c r="D37"/>
      <c r="E37"/>
      <c r="F37"/>
      <c r="I37" s="91"/>
    </row>
  </sheetData>
  <mergeCells count="9">
    <mergeCell ref="A30:A31"/>
    <mergeCell ref="A32:A33"/>
    <mergeCell ref="A34:A35"/>
    <mergeCell ref="A3:F3"/>
    <mergeCell ref="A7:A8"/>
    <mergeCell ref="C7:C8"/>
    <mergeCell ref="D7:D8"/>
    <mergeCell ref="E7:E8"/>
    <mergeCell ref="F7:F8"/>
  </mergeCells>
  <printOptions horizontalCentered="1"/>
  <pageMargins left="0.19685039370078741" right="0.19685039370078741" top="0.35433070866141736" bottom="0.23622047244094491" header="0.19685039370078741" footer="0.19685039370078741"/>
  <pageSetup paperSize="9" scale="75" orientation="landscape" r:id="rId1"/>
  <headerFooter>
    <oddHeader>&amp;R&amp;"TH SarabunPSK,ธรรมดา"&amp;16แบบ สงม. 2   (สำนักงานเขต)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N38"/>
  <sheetViews>
    <sheetView tabSelected="1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R17" sqref="R17"/>
    </sheetView>
  </sheetViews>
  <sheetFormatPr defaultRowHeight="13.8" x14ac:dyDescent="0.25"/>
  <cols>
    <col min="1" max="1" width="64.59765625" customWidth="1"/>
    <col min="2" max="2" width="8.296875" customWidth="1"/>
    <col min="3" max="3" width="12.69921875" style="4" customWidth="1"/>
    <col min="4" max="6" width="28.59765625" customWidth="1"/>
    <col min="7" max="7" width="9.09765625" customWidth="1"/>
    <col min="8" max="8" width="13.3984375" customWidth="1"/>
    <col min="9" max="9" width="11.09765625" hidden="1" customWidth="1"/>
    <col min="10" max="10" width="13.09765625" hidden="1" customWidth="1"/>
    <col min="11" max="11" width="0" hidden="1" customWidth="1"/>
    <col min="12" max="12" width="12" hidden="1" customWidth="1"/>
    <col min="13" max="13" width="0" hidden="1" customWidth="1"/>
    <col min="14" max="14" width="12" hidden="1" customWidth="1"/>
  </cols>
  <sheetData>
    <row r="1" spans="1:14" ht="24" customHeight="1" x14ac:dyDescent="0.4">
      <c r="F1" s="81" t="s">
        <v>68</v>
      </c>
    </row>
    <row r="2" spans="1:14" ht="24" customHeight="1" x14ac:dyDescent="0.25"/>
    <row r="3" spans="1:14" ht="21" x14ac:dyDescent="0.25">
      <c r="A3" s="227" t="str">
        <f>[2]บุคลากร!A3</f>
        <v>แผน/ผลการปฏิบัติงานและการใช้จ่ายงบประมาณรายจ่ายประจำปีงบประมาณ พ.ศ. 2567</v>
      </c>
      <c r="B3" s="227"/>
      <c r="C3" s="227"/>
      <c r="D3" s="227"/>
      <c r="E3" s="227"/>
      <c r="F3" s="227"/>
    </row>
    <row r="4" spans="1:14" ht="21" x14ac:dyDescent="0.25">
      <c r="A4" s="12" t="s">
        <v>62</v>
      </c>
      <c r="B4" s="12"/>
      <c r="H4" s="84"/>
    </row>
    <row r="5" spans="1:14" ht="24" customHeight="1" x14ac:dyDescent="0.25">
      <c r="A5" s="2" t="s">
        <v>74</v>
      </c>
      <c r="B5" s="2"/>
      <c r="H5" s="85"/>
      <c r="I5" s="85"/>
    </row>
    <row r="6" spans="1:14" ht="21" x14ac:dyDescent="0.25">
      <c r="A6" s="2"/>
      <c r="B6" s="2"/>
      <c r="C6" s="58"/>
      <c r="D6" s="11"/>
      <c r="E6" s="11"/>
      <c r="F6" s="58" t="s">
        <v>24</v>
      </c>
      <c r="I6" s="85"/>
    </row>
    <row r="7" spans="1:14" ht="21" x14ac:dyDescent="0.25">
      <c r="A7" s="206" t="s">
        <v>50</v>
      </c>
      <c r="B7" s="10" t="s">
        <v>22</v>
      </c>
      <c r="C7" s="228" t="s">
        <v>33</v>
      </c>
      <c r="D7" s="206" t="s">
        <v>228</v>
      </c>
      <c r="E7" s="206" t="s">
        <v>229</v>
      </c>
      <c r="F7" s="206" t="s">
        <v>230</v>
      </c>
      <c r="I7" s="85"/>
    </row>
    <row r="8" spans="1:14" ht="21" x14ac:dyDescent="0.25">
      <c r="A8" s="207"/>
      <c r="B8" s="9" t="s">
        <v>1</v>
      </c>
      <c r="C8" s="228"/>
      <c r="D8" s="207"/>
      <c r="E8" s="207"/>
      <c r="F8" s="207"/>
    </row>
    <row r="9" spans="1:14" ht="21" x14ac:dyDescent="0.25">
      <c r="A9" s="49" t="s">
        <v>56</v>
      </c>
      <c r="B9" s="50"/>
      <c r="C9" s="80"/>
      <c r="D9" s="56"/>
      <c r="E9" s="56"/>
      <c r="F9" s="56"/>
    </row>
    <row r="10" spans="1:14" ht="21" x14ac:dyDescent="0.25">
      <c r="A10" s="15" t="s">
        <v>75</v>
      </c>
      <c r="B10" s="8" t="s">
        <v>2</v>
      </c>
      <c r="C10" s="61">
        <f>C12</f>
        <v>803600</v>
      </c>
      <c r="D10" s="61">
        <f t="shared" ref="D10:F10" si="0">D12</f>
        <v>717320</v>
      </c>
      <c r="E10" s="61">
        <f t="shared" si="0"/>
        <v>43140</v>
      </c>
      <c r="F10" s="61">
        <f t="shared" si="0"/>
        <v>43140</v>
      </c>
      <c r="G10" s="83"/>
    </row>
    <row r="11" spans="1:14" ht="21" x14ac:dyDescent="0.25">
      <c r="A11" s="16"/>
      <c r="B11" s="8" t="s">
        <v>1</v>
      </c>
      <c r="C11" s="61"/>
      <c r="D11" s="62"/>
      <c r="E11" s="62"/>
      <c r="F11" s="62"/>
    </row>
    <row r="12" spans="1:14" s="4" customFormat="1" ht="21" x14ac:dyDescent="0.25">
      <c r="A12" s="59" t="s">
        <v>164</v>
      </c>
      <c r="B12" s="60" t="s">
        <v>2</v>
      </c>
      <c r="C12" s="63">
        <f>SUM(C16:C25)</f>
        <v>803600</v>
      </c>
      <c r="D12" s="63">
        <f>SUM(D16:D25)</f>
        <v>717320</v>
      </c>
      <c r="E12" s="63">
        <f t="shared" ref="E12:F12" si="1">SUM(E16:E25)</f>
        <v>43140</v>
      </c>
      <c r="F12" s="63">
        <f t="shared" si="1"/>
        <v>43140</v>
      </c>
      <c r="I12" t="s">
        <v>278</v>
      </c>
      <c r="J12" s="153">
        <v>0.3</v>
      </c>
      <c r="K12"/>
      <c r="L12" t="s">
        <v>279</v>
      </c>
      <c r="M12"/>
      <c r="N12"/>
    </row>
    <row r="13" spans="1:14" s="4" customFormat="1" ht="21" x14ac:dyDescent="0.25">
      <c r="A13" s="18"/>
      <c r="B13" s="7" t="s">
        <v>1</v>
      </c>
      <c r="C13" s="63"/>
      <c r="D13" s="64"/>
      <c r="E13" s="64"/>
      <c r="F13" s="64"/>
      <c r="I13" s="85">
        <f>C16+C18+C19+C22+C23+C24</f>
        <v>230400</v>
      </c>
      <c r="J13" s="85">
        <f>I13*30/100</f>
        <v>69120</v>
      </c>
      <c r="K13"/>
      <c r="L13" s="85">
        <f>F16+F18+F19+F22+F23+F24</f>
        <v>43140</v>
      </c>
      <c r="M13"/>
      <c r="N13" s="85">
        <f>J13-L13</f>
        <v>25980</v>
      </c>
    </row>
    <row r="14" spans="1:14" s="4" customFormat="1" ht="21" x14ac:dyDescent="0.25">
      <c r="A14" s="25" t="s">
        <v>53</v>
      </c>
      <c r="B14" s="57"/>
      <c r="C14" s="63"/>
      <c r="D14" s="67"/>
      <c r="E14" s="67"/>
      <c r="F14" s="67"/>
    </row>
    <row r="15" spans="1:14" s="5" customFormat="1" ht="21" x14ac:dyDescent="0.25">
      <c r="A15" s="47" t="s">
        <v>25</v>
      </c>
      <c r="B15" s="48"/>
      <c r="C15" s="65"/>
      <c r="D15" s="68"/>
      <c r="E15" s="68"/>
      <c r="F15" s="68"/>
    </row>
    <row r="16" spans="1:14" s="5" customFormat="1" ht="21" x14ac:dyDescent="0.25">
      <c r="A16" s="26" t="s">
        <v>21</v>
      </c>
      <c r="B16" s="6" t="s">
        <v>2</v>
      </c>
      <c r="C16" s="65">
        <v>108000</v>
      </c>
      <c r="D16" s="66">
        <v>108000</v>
      </c>
      <c r="E16" s="66">
        <v>0</v>
      </c>
      <c r="F16" s="66">
        <v>0</v>
      </c>
      <c r="G16" s="83"/>
    </row>
    <row r="17" spans="1:7" s="5" customFormat="1" ht="21" x14ac:dyDescent="0.25">
      <c r="A17" s="27" t="s">
        <v>26</v>
      </c>
      <c r="B17" s="6"/>
      <c r="C17" s="65"/>
      <c r="D17" s="66"/>
      <c r="E17" s="66"/>
      <c r="F17" s="66">
        <v>0</v>
      </c>
    </row>
    <row r="18" spans="1:7" s="5" customFormat="1" ht="21" x14ac:dyDescent="0.25">
      <c r="A18" s="26" t="s">
        <v>17</v>
      </c>
      <c r="B18" s="6" t="s">
        <v>2</v>
      </c>
      <c r="C18" s="65">
        <v>36200</v>
      </c>
      <c r="D18" s="66">
        <v>10860</v>
      </c>
      <c r="E18" s="66">
        <v>12670</v>
      </c>
      <c r="F18" s="66">
        <v>12670</v>
      </c>
      <c r="G18" s="83"/>
    </row>
    <row r="19" spans="1:7" s="5" customFormat="1" ht="21" x14ac:dyDescent="0.25">
      <c r="A19" s="26" t="s">
        <v>14</v>
      </c>
      <c r="B19" s="6" t="s">
        <v>2</v>
      </c>
      <c r="C19" s="65">
        <v>12000</v>
      </c>
      <c r="D19" s="66">
        <v>3000</v>
      </c>
      <c r="E19" s="66">
        <v>4500</v>
      </c>
      <c r="F19" s="66">
        <v>4500</v>
      </c>
      <c r="G19" s="83"/>
    </row>
    <row r="20" spans="1:7" s="5" customFormat="1" ht="21" x14ac:dyDescent="0.25">
      <c r="A20" s="26" t="s">
        <v>11</v>
      </c>
      <c r="B20" s="6" t="s">
        <v>2</v>
      </c>
      <c r="C20" s="65">
        <v>568800</v>
      </c>
      <c r="D20" s="66">
        <v>568800</v>
      </c>
      <c r="E20" s="66">
        <v>0</v>
      </c>
      <c r="F20" s="66">
        <v>0</v>
      </c>
      <c r="G20" s="83"/>
    </row>
    <row r="21" spans="1:7" s="5" customFormat="1" ht="21" x14ac:dyDescent="0.25">
      <c r="A21" s="28" t="s">
        <v>54</v>
      </c>
      <c r="B21" s="6"/>
      <c r="C21" s="65"/>
      <c r="D21" s="66"/>
      <c r="E21" s="66"/>
      <c r="F21" s="66"/>
    </row>
    <row r="22" spans="1:7" s="5" customFormat="1" ht="21" x14ac:dyDescent="0.25">
      <c r="A22" s="26" t="s">
        <v>10</v>
      </c>
      <c r="B22" s="6" t="s">
        <v>2</v>
      </c>
      <c r="C22" s="65">
        <v>20200</v>
      </c>
      <c r="D22" s="66">
        <v>6060</v>
      </c>
      <c r="E22" s="66">
        <v>7070</v>
      </c>
      <c r="F22" s="66">
        <v>7070</v>
      </c>
      <c r="G22" s="83"/>
    </row>
    <row r="23" spans="1:7" s="5" customFormat="1" ht="21" x14ac:dyDescent="0.25">
      <c r="A23" s="26" t="s">
        <v>9</v>
      </c>
      <c r="B23" s="6" t="s">
        <v>2</v>
      </c>
      <c r="C23" s="65">
        <v>30000</v>
      </c>
      <c r="D23" s="66">
        <v>9000</v>
      </c>
      <c r="E23" s="66">
        <v>10500</v>
      </c>
      <c r="F23" s="66">
        <v>10500</v>
      </c>
      <c r="G23" s="83"/>
    </row>
    <row r="24" spans="1:7" s="5" customFormat="1" ht="21" x14ac:dyDescent="0.25">
      <c r="A24" s="26" t="s">
        <v>8</v>
      </c>
      <c r="B24" s="6" t="s">
        <v>2</v>
      </c>
      <c r="C24" s="65">
        <v>24000</v>
      </c>
      <c r="D24" s="66">
        <v>7200</v>
      </c>
      <c r="E24" s="66">
        <v>8400</v>
      </c>
      <c r="F24" s="66">
        <v>8400</v>
      </c>
      <c r="G24" s="83"/>
    </row>
    <row r="25" spans="1:7" s="5" customFormat="1" ht="21" x14ac:dyDescent="0.25">
      <c r="A25" s="26" t="s">
        <v>7</v>
      </c>
      <c r="B25" s="6" t="s">
        <v>2</v>
      </c>
      <c r="C25" s="65">
        <v>4400</v>
      </c>
      <c r="D25" s="66">
        <v>4400</v>
      </c>
      <c r="E25" s="66">
        <v>0</v>
      </c>
      <c r="F25" s="66">
        <v>0</v>
      </c>
      <c r="G25" s="83"/>
    </row>
    <row r="26" spans="1:7" ht="21" x14ac:dyDescent="0.25">
      <c r="A26" s="51" t="s">
        <v>169</v>
      </c>
      <c r="B26" s="3" t="s">
        <v>2</v>
      </c>
      <c r="C26" s="72"/>
      <c r="D26" s="72"/>
      <c r="E26" s="72"/>
      <c r="F26" s="72"/>
    </row>
    <row r="27" spans="1:7" ht="21" x14ac:dyDescent="0.25">
      <c r="A27" s="52"/>
      <c r="B27" s="3" t="s">
        <v>1</v>
      </c>
      <c r="C27" s="72"/>
      <c r="D27" s="73"/>
      <c r="E27" s="73"/>
      <c r="F27" s="73"/>
    </row>
    <row r="28" spans="1:7" ht="21" x14ac:dyDescent="0.25">
      <c r="A28" s="23"/>
      <c r="B28" s="21" t="s">
        <v>2</v>
      </c>
      <c r="C28" s="63"/>
      <c r="D28" s="71"/>
      <c r="E28" s="71"/>
      <c r="F28" s="71"/>
    </row>
    <row r="29" spans="1:7" ht="21" x14ac:dyDescent="0.25">
      <c r="A29" s="24" t="s">
        <v>3</v>
      </c>
      <c r="B29" s="21" t="s">
        <v>1</v>
      </c>
      <c r="C29" s="63"/>
      <c r="D29" s="71"/>
      <c r="E29" s="71"/>
      <c r="F29" s="71"/>
    </row>
    <row r="30" spans="1:7" s="79" customFormat="1" ht="21" x14ac:dyDescent="0.4">
      <c r="A30" s="229" t="s">
        <v>60</v>
      </c>
      <c r="B30" s="76" t="s">
        <v>2</v>
      </c>
      <c r="C30" s="77">
        <f>C10</f>
        <v>803600</v>
      </c>
      <c r="D30" s="77">
        <f t="shared" ref="D30:F30" si="2">D10</f>
        <v>717320</v>
      </c>
      <c r="E30" s="77">
        <f t="shared" si="2"/>
        <v>43140</v>
      </c>
      <c r="F30" s="77">
        <f t="shared" si="2"/>
        <v>43140</v>
      </c>
      <c r="G30" s="83"/>
    </row>
    <row r="31" spans="1:7" s="79" customFormat="1" ht="21" x14ac:dyDescent="0.4">
      <c r="A31" s="230"/>
      <c r="B31" s="76" t="s">
        <v>1</v>
      </c>
      <c r="C31" s="77"/>
      <c r="D31" s="78"/>
      <c r="E31" s="78"/>
      <c r="F31" s="78"/>
    </row>
    <row r="32" spans="1:7" s="79" customFormat="1" ht="21" x14ac:dyDescent="0.4">
      <c r="A32" s="97"/>
      <c r="B32" s="76"/>
      <c r="C32" s="77"/>
      <c r="D32" s="78"/>
      <c r="E32" s="78"/>
      <c r="F32" s="78"/>
    </row>
    <row r="33" spans="1:7" s="79" customFormat="1" ht="21" x14ac:dyDescent="0.4">
      <c r="A33" s="229" t="s">
        <v>168</v>
      </c>
      <c r="B33" s="76" t="s">
        <v>2</v>
      </c>
      <c r="C33" s="77">
        <v>0</v>
      </c>
      <c r="D33" s="77"/>
      <c r="E33" s="77"/>
      <c r="F33" s="77"/>
      <c r="G33" s="83"/>
    </row>
    <row r="34" spans="1:7" s="79" customFormat="1" ht="21" x14ac:dyDescent="0.4">
      <c r="A34" s="230"/>
      <c r="B34" s="76" t="s">
        <v>1</v>
      </c>
      <c r="C34" s="77"/>
      <c r="D34" s="78"/>
      <c r="E34" s="78"/>
      <c r="F34" s="78"/>
    </row>
    <row r="35" spans="1:7" s="13" customFormat="1" ht="21" x14ac:dyDescent="0.4">
      <c r="A35" s="225" t="s">
        <v>33</v>
      </c>
      <c r="B35" s="3" t="s">
        <v>2</v>
      </c>
      <c r="C35" s="72">
        <f>+C30+C33</f>
        <v>803600</v>
      </c>
      <c r="D35" s="72">
        <f t="shared" ref="D35:F35" si="3">+D30+D33</f>
        <v>717320</v>
      </c>
      <c r="E35" s="72">
        <f t="shared" si="3"/>
        <v>43140</v>
      </c>
      <c r="F35" s="72">
        <f t="shared" si="3"/>
        <v>43140</v>
      </c>
      <c r="G35" s="83"/>
    </row>
    <row r="36" spans="1:7" s="13" customFormat="1" ht="21" x14ac:dyDescent="0.4">
      <c r="A36" s="226"/>
      <c r="B36" s="3" t="s">
        <v>1</v>
      </c>
      <c r="C36" s="72"/>
      <c r="D36" s="73"/>
      <c r="E36" s="73"/>
      <c r="F36" s="73"/>
    </row>
    <row r="37" spans="1:7" s="13" customFormat="1" ht="9.6" customHeight="1" x14ac:dyDescent="0.4">
      <c r="A37" s="1"/>
      <c r="B37" s="1"/>
      <c r="C37" s="4"/>
      <c r="D37"/>
      <c r="E37"/>
      <c r="F37"/>
    </row>
    <row r="38" spans="1:7" s="13" customFormat="1" ht="28.5" customHeight="1" x14ac:dyDescent="0.4">
      <c r="A38" s="2" t="s">
        <v>0</v>
      </c>
      <c r="B38" s="1"/>
      <c r="C38" s="4"/>
      <c r="D38"/>
      <c r="E38"/>
      <c r="F38"/>
    </row>
  </sheetData>
  <mergeCells count="9">
    <mergeCell ref="A30:A31"/>
    <mergeCell ref="A33:A34"/>
    <mergeCell ref="A35:A36"/>
    <mergeCell ref="A3:F3"/>
    <mergeCell ref="A7:A8"/>
    <mergeCell ref="C7:C8"/>
    <mergeCell ref="D7:D8"/>
    <mergeCell ref="E7:E8"/>
    <mergeCell ref="F7:F8"/>
  </mergeCells>
  <printOptions horizontalCentered="1"/>
  <pageMargins left="0.19685039370078741" right="0.19685039370078741" top="0.35433070866141736" bottom="0.23622047244094491" header="0.19685039370078741" footer="0.19685039370078741"/>
  <pageSetup paperSize="9" scale="75" orientation="landscape" r:id="rId1"/>
  <headerFooter>
    <oddHeader>&amp;R&amp;"TH SarabunPSK,ธรรมดา"&amp;16แบบ สงม. 2   (สำนักงานเขต)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N94"/>
  <sheetViews>
    <sheetView zoomScale="80" zoomScaleNormal="80" zoomScaleSheetLayoutView="80" workbookViewId="0">
      <pane xSplit="2" ySplit="8" topLeftCell="E66" activePane="bottomRight" state="frozen"/>
      <selection pane="topRight" activeCell="C1" sqref="C1"/>
      <selection pane="bottomLeft" activeCell="A7" sqref="A7"/>
      <selection pane="bottomRight" activeCell="E75" sqref="E75"/>
    </sheetView>
  </sheetViews>
  <sheetFormatPr defaultRowHeight="13.8" x14ac:dyDescent="0.25"/>
  <cols>
    <col min="1" max="1" width="64.59765625" customWidth="1"/>
    <col min="2" max="2" width="8.296875" customWidth="1"/>
    <col min="3" max="3" width="12.69921875" style="4" customWidth="1"/>
    <col min="4" max="6" width="28.59765625" customWidth="1"/>
    <col min="7" max="7" width="11" customWidth="1"/>
    <col min="8" max="8" width="12.3984375" style="87" customWidth="1"/>
    <col min="9" max="9" width="14.3984375" style="87" customWidth="1"/>
    <col min="10" max="10" width="12.8984375" customWidth="1"/>
    <col min="12" max="12" width="12.3984375" customWidth="1"/>
    <col min="14" max="14" width="13.59765625" customWidth="1"/>
  </cols>
  <sheetData>
    <row r="1" spans="1:14" ht="24" customHeight="1" x14ac:dyDescent="0.4">
      <c r="F1" s="81" t="s">
        <v>68</v>
      </c>
    </row>
    <row r="2" spans="1:14" ht="24" customHeight="1" x14ac:dyDescent="0.25"/>
    <row r="3" spans="1:14" ht="21" x14ac:dyDescent="0.25">
      <c r="A3" s="227" t="str">
        <f>[3]บุคลากร!A3</f>
        <v>แผน/ผลการปฏิบัติงานและการใช้จ่ายงบประมาณรายจ่ายประจำปีงบประมาณ พ.ศ. 2567</v>
      </c>
      <c r="B3" s="227"/>
      <c r="C3" s="227"/>
      <c r="D3" s="227"/>
      <c r="E3" s="227"/>
      <c r="F3" s="227"/>
    </row>
    <row r="4" spans="1:14" ht="21" x14ac:dyDescent="0.25">
      <c r="A4" s="12" t="s">
        <v>62</v>
      </c>
      <c r="B4" s="12"/>
    </row>
    <row r="5" spans="1:14" ht="24" customHeight="1" x14ac:dyDescent="0.25">
      <c r="A5" s="2" t="s">
        <v>82</v>
      </c>
      <c r="B5" s="2"/>
    </row>
    <row r="6" spans="1:14" ht="21" x14ac:dyDescent="0.25">
      <c r="A6" s="2"/>
      <c r="B6" s="2"/>
      <c r="C6" s="58"/>
      <c r="D6" s="11"/>
      <c r="E6" s="11"/>
      <c r="F6" s="58" t="s">
        <v>24</v>
      </c>
    </row>
    <row r="7" spans="1:14" ht="21" x14ac:dyDescent="0.25">
      <c r="A7" s="206" t="s">
        <v>50</v>
      </c>
      <c r="B7" s="10" t="s">
        <v>22</v>
      </c>
      <c r="C7" s="228" t="s">
        <v>33</v>
      </c>
      <c r="D7" s="206" t="s">
        <v>228</v>
      </c>
      <c r="E7" s="206" t="s">
        <v>229</v>
      </c>
      <c r="F7" s="206" t="s">
        <v>230</v>
      </c>
    </row>
    <row r="8" spans="1:14" ht="21" x14ac:dyDescent="0.25">
      <c r="A8" s="207"/>
      <c r="B8" s="9" t="s">
        <v>1</v>
      </c>
      <c r="C8" s="228"/>
      <c r="D8" s="207"/>
      <c r="E8" s="207"/>
      <c r="F8" s="207"/>
    </row>
    <row r="9" spans="1:14" ht="21" x14ac:dyDescent="0.25">
      <c r="A9" s="49" t="s">
        <v>56</v>
      </c>
      <c r="B9" s="50"/>
      <c r="C9" s="80"/>
      <c r="D9" s="56"/>
      <c r="E9" s="56"/>
      <c r="F9" s="56"/>
    </row>
    <row r="10" spans="1:14" ht="21" x14ac:dyDescent="0.25">
      <c r="A10" s="15" t="s">
        <v>83</v>
      </c>
      <c r="B10" s="8" t="s">
        <v>2</v>
      </c>
      <c r="C10" s="61">
        <f>C12+C24</f>
        <v>9348900</v>
      </c>
      <c r="D10" s="61">
        <f>D12+D24</f>
        <v>3835490</v>
      </c>
      <c r="E10" s="61">
        <f t="shared" ref="E10:F10" si="0">E12</f>
        <v>2896330</v>
      </c>
      <c r="F10" s="61">
        <f t="shared" si="0"/>
        <v>2617080</v>
      </c>
      <c r="G10" s="83"/>
    </row>
    <row r="11" spans="1:14" ht="21" x14ac:dyDescent="0.25">
      <c r="A11" s="16"/>
      <c r="B11" s="8" t="s">
        <v>1</v>
      </c>
      <c r="C11" s="61"/>
      <c r="D11" s="62"/>
      <c r="E11" s="62"/>
      <c r="F11" s="62"/>
    </row>
    <row r="12" spans="1:14" s="4" customFormat="1" ht="21" x14ac:dyDescent="0.25">
      <c r="A12" s="59" t="s">
        <v>164</v>
      </c>
      <c r="B12" s="60" t="s">
        <v>2</v>
      </c>
      <c r="C12" s="63">
        <f>SUM(C16:C23)</f>
        <v>8345900</v>
      </c>
      <c r="D12" s="63">
        <f>SUM(D16:D23)</f>
        <v>2832490</v>
      </c>
      <c r="E12" s="63">
        <f>SUM(E16:E23)</f>
        <v>2896330</v>
      </c>
      <c r="F12" s="63">
        <f>SUM(F16:F23)</f>
        <v>2617080</v>
      </c>
      <c r="G12" s="83"/>
      <c r="H12" s="88"/>
      <c r="I12" t="s">
        <v>278</v>
      </c>
      <c r="J12" s="153">
        <v>0.3</v>
      </c>
      <c r="K12"/>
      <c r="L12" t="s">
        <v>279</v>
      </c>
      <c r="M12"/>
      <c r="N12"/>
    </row>
    <row r="13" spans="1:14" s="4" customFormat="1" ht="21" x14ac:dyDescent="0.25">
      <c r="A13" s="18"/>
      <c r="B13" s="7" t="s">
        <v>1</v>
      </c>
      <c r="C13" s="63"/>
      <c r="D13" s="64"/>
      <c r="E13" s="64"/>
      <c r="F13" s="64"/>
      <c r="H13" s="88"/>
      <c r="I13" s="85">
        <f>C16+C18+C19+C21+C22+C34+C36+C38+C46+C47+C48+C50+C52+C53+C54+C55+C69+C71+C72+C74+C75+C77</f>
        <v>14079300</v>
      </c>
      <c r="J13" s="85">
        <f>I13*30/100</f>
        <v>4223790</v>
      </c>
      <c r="K13"/>
      <c r="L13" s="85">
        <f>D16+D18+D19+D21+D22+D34+D36+D38+D46+D47+D48+D50+D52+D53+D54+D55+D69+D71+D72+D74+D75+D77</f>
        <v>4223790</v>
      </c>
      <c r="M13"/>
      <c r="N13" s="85">
        <f>J13-L13</f>
        <v>0</v>
      </c>
    </row>
    <row r="14" spans="1:14" s="4" customFormat="1" ht="21" x14ac:dyDescent="0.25">
      <c r="A14" s="25" t="s">
        <v>53</v>
      </c>
      <c r="B14" s="57"/>
      <c r="C14" s="63"/>
      <c r="D14" s="67"/>
      <c r="E14" s="67"/>
      <c r="F14" s="67"/>
      <c r="H14" s="88"/>
      <c r="I14" s="88"/>
    </row>
    <row r="15" spans="1:14" s="5" customFormat="1" ht="21" x14ac:dyDescent="0.25">
      <c r="A15" s="47" t="s">
        <v>25</v>
      </c>
      <c r="B15" s="48"/>
      <c r="C15" s="65"/>
      <c r="D15" s="68"/>
      <c r="E15" s="68"/>
      <c r="F15" s="68"/>
      <c r="H15" s="89"/>
      <c r="I15" s="89"/>
    </row>
    <row r="16" spans="1:14" s="5" customFormat="1" ht="21" x14ac:dyDescent="0.25">
      <c r="A16" s="26" t="s">
        <v>21</v>
      </c>
      <c r="B16" s="6" t="s">
        <v>2</v>
      </c>
      <c r="C16" s="65">
        <v>8207100</v>
      </c>
      <c r="D16" s="66">
        <v>2825520</v>
      </c>
      <c r="E16" s="66">
        <v>2771100</v>
      </c>
      <c r="F16" s="66">
        <v>2610480</v>
      </c>
      <c r="G16" s="83"/>
      <c r="H16" s="89"/>
      <c r="I16" s="89"/>
    </row>
    <row r="17" spans="1:9" s="5" customFormat="1" ht="21" x14ac:dyDescent="0.25">
      <c r="A17" s="27" t="s">
        <v>26</v>
      </c>
      <c r="B17" s="6"/>
      <c r="C17" s="65"/>
      <c r="D17" s="66"/>
      <c r="E17" s="66"/>
      <c r="F17" s="66"/>
      <c r="H17" s="89"/>
      <c r="I17" s="89"/>
    </row>
    <row r="18" spans="1:9" s="5" customFormat="1" ht="21" x14ac:dyDescent="0.25">
      <c r="A18" s="26" t="s">
        <v>17</v>
      </c>
      <c r="B18" s="6" t="s">
        <v>2</v>
      </c>
      <c r="C18" s="65">
        <v>36200</v>
      </c>
      <c r="D18" s="66">
        <v>6970</v>
      </c>
      <c r="E18" s="66">
        <v>29230</v>
      </c>
      <c r="F18" s="66">
        <v>0</v>
      </c>
      <c r="G18" s="83"/>
      <c r="H18" s="89"/>
      <c r="I18" s="89"/>
    </row>
    <row r="19" spans="1:9" s="5" customFormat="1" ht="21" x14ac:dyDescent="0.25">
      <c r="A19" s="26" t="s">
        <v>14</v>
      </c>
      <c r="B19" s="6" t="s">
        <v>2</v>
      </c>
      <c r="C19" s="65">
        <v>12000</v>
      </c>
      <c r="D19" s="66">
        <v>0</v>
      </c>
      <c r="E19" s="66">
        <v>12000</v>
      </c>
      <c r="F19" s="66">
        <v>0</v>
      </c>
      <c r="G19" s="83"/>
      <c r="H19" s="89"/>
      <c r="I19" s="89"/>
    </row>
    <row r="20" spans="1:9" s="5" customFormat="1" ht="21" x14ac:dyDescent="0.25">
      <c r="A20" s="28" t="s">
        <v>54</v>
      </c>
      <c r="B20" s="6"/>
      <c r="C20" s="65"/>
      <c r="D20" s="66"/>
      <c r="E20" s="66"/>
      <c r="F20" s="66"/>
      <c r="H20" s="89"/>
      <c r="I20" s="89"/>
    </row>
    <row r="21" spans="1:9" s="5" customFormat="1" ht="21" x14ac:dyDescent="0.25">
      <c r="A21" s="26" t="s">
        <v>10</v>
      </c>
      <c r="B21" s="6" t="s">
        <v>2</v>
      </c>
      <c r="C21" s="65">
        <v>52100</v>
      </c>
      <c r="D21" s="66">
        <v>0</v>
      </c>
      <c r="E21" s="66">
        <v>52100</v>
      </c>
      <c r="F21" s="66">
        <v>0</v>
      </c>
      <c r="G21" s="83"/>
      <c r="H21" s="89"/>
      <c r="I21" s="89"/>
    </row>
    <row r="22" spans="1:9" s="5" customFormat="1" ht="21" x14ac:dyDescent="0.25">
      <c r="A22" s="26" t="s">
        <v>9</v>
      </c>
      <c r="B22" s="6" t="s">
        <v>2</v>
      </c>
      <c r="C22" s="65">
        <v>31900</v>
      </c>
      <c r="D22" s="66">
        <v>0</v>
      </c>
      <c r="E22" s="66">
        <v>31900</v>
      </c>
      <c r="F22" s="66">
        <v>0</v>
      </c>
      <c r="G22" s="83"/>
      <c r="H22" s="89"/>
      <c r="I22" s="89"/>
    </row>
    <row r="23" spans="1:9" s="5" customFormat="1" ht="21" x14ac:dyDescent="0.25">
      <c r="A23" s="26" t="s">
        <v>7</v>
      </c>
      <c r="B23" s="6" t="s">
        <v>2</v>
      </c>
      <c r="C23" s="65">
        <v>6600</v>
      </c>
      <c r="D23" s="66">
        <v>0</v>
      </c>
      <c r="E23" s="66">
        <v>0</v>
      </c>
      <c r="F23" s="66">
        <v>6600</v>
      </c>
      <c r="G23" s="83"/>
      <c r="H23" s="89"/>
      <c r="I23" s="89"/>
    </row>
    <row r="24" spans="1:9" s="5" customFormat="1" ht="21" x14ac:dyDescent="0.25">
      <c r="A24" s="74" t="s">
        <v>165</v>
      </c>
      <c r="B24" s="75" t="s">
        <v>2</v>
      </c>
      <c r="C24" s="69">
        <f>C26</f>
        <v>1003000</v>
      </c>
      <c r="D24" s="69">
        <f t="shared" ref="D24:F24" si="1">D26</f>
        <v>1003000</v>
      </c>
      <c r="E24" s="69">
        <f t="shared" si="1"/>
        <v>0</v>
      </c>
      <c r="F24" s="69">
        <f t="shared" si="1"/>
        <v>0</v>
      </c>
      <c r="G24" s="83"/>
      <c r="H24" s="89"/>
      <c r="I24" s="89"/>
    </row>
    <row r="25" spans="1:9" s="5" customFormat="1" ht="21" x14ac:dyDescent="0.25">
      <c r="A25" s="19"/>
      <c r="B25" s="7" t="s">
        <v>1</v>
      </c>
      <c r="C25" s="69"/>
      <c r="D25" s="66"/>
      <c r="E25" s="66"/>
      <c r="F25" s="66"/>
      <c r="H25" s="89"/>
      <c r="I25" s="89"/>
    </row>
    <row r="26" spans="1:9" s="5" customFormat="1" ht="21" x14ac:dyDescent="0.25">
      <c r="A26" s="20" t="s">
        <v>270</v>
      </c>
      <c r="B26" s="21" t="s">
        <v>2</v>
      </c>
      <c r="C26" s="63">
        <v>1003000</v>
      </c>
      <c r="D26" s="66">
        <v>1003000</v>
      </c>
      <c r="E26" s="66">
        <v>0</v>
      </c>
      <c r="F26" s="66">
        <v>0</v>
      </c>
      <c r="G26" s="83"/>
      <c r="H26" s="89"/>
      <c r="I26" s="89"/>
    </row>
    <row r="27" spans="1:9" s="5" customFormat="1" ht="21" x14ac:dyDescent="0.25">
      <c r="A27" s="22" t="s">
        <v>3</v>
      </c>
      <c r="B27" s="21" t="s">
        <v>1</v>
      </c>
      <c r="C27" s="63"/>
      <c r="D27" s="66"/>
      <c r="E27" s="66"/>
      <c r="F27" s="66"/>
      <c r="H27" s="89"/>
      <c r="I27" s="89"/>
    </row>
    <row r="28" spans="1:9" ht="21" x14ac:dyDescent="0.25">
      <c r="A28" s="15" t="s">
        <v>84</v>
      </c>
      <c r="B28" s="8" t="s">
        <v>2</v>
      </c>
      <c r="C28" s="61">
        <f>C30</f>
        <v>550300</v>
      </c>
      <c r="D28" s="61">
        <f t="shared" ref="D28:F28" si="2">D30</f>
        <v>95000</v>
      </c>
      <c r="E28" s="61">
        <f t="shared" si="2"/>
        <v>216200</v>
      </c>
      <c r="F28" s="61">
        <f t="shared" si="2"/>
        <v>239100</v>
      </c>
      <c r="G28" s="85"/>
      <c r="H28" s="92"/>
    </row>
    <row r="29" spans="1:9" ht="21" x14ac:dyDescent="0.25">
      <c r="A29" s="16"/>
      <c r="B29" s="8" t="s">
        <v>1</v>
      </c>
      <c r="C29" s="61"/>
      <c r="D29" s="62"/>
      <c r="E29" s="62"/>
      <c r="F29" s="62"/>
    </row>
    <row r="30" spans="1:9" s="4" customFormat="1" ht="21" x14ac:dyDescent="0.25">
      <c r="A30" s="17" t="s">
        <v>164</v>
      </c>
      <c r="B30" s="7" t="s">
        <v>2</v>
      </c>
      <c r="C30" s="63">
        <f>SUM(C33:C39)</f>
        <v>550300</v>
      </c>
      <c r="D30" s="63">
        <f>SUM(D33:D39)</f>
        <v>95000</v>
      </c>
      <c r="E30" s="63">
        <f>SUM(E33:E39)</f>
        <v>216200</v>
      </c>
      <c r="F30" s="63">
        <f>SUM(F33:F39)</f>
        <v>239100</v>
      </c>
      <c r="G30" s="83"/>
      <c r="H30" s="88"/>
      <c r="I30" s="88"/>
    </row>
    <row r="31" spans="1:9" s="4" customFormat="1" ht="21" x14ac:dyDescent="0.25">
      <c r="A31" s="18"/>
      <c r="B31" s="7" t="s">
        <v>1</v>
      </c>
      <c r="C31" s="63"/>
      <c r="D31" s="64"/>
      <c r="E31" s="64"/>
      <c r="F31" s="64"/>
      <c r="H31" s="88"/>
      <c r="I31" s="88"/>
    </row>
    <row r="32" spans="1:9" s="4" customFormat="1" ht="21" x14ac:dyDescent="0.25">
      <c r="A32" s="25" t="s">
        <v>53</v>
      </c>
      <c r="B32" s="57"/>
      <c r="C32" s="63"/>
      <c r="D32" s="67"/>
      <c r="E32" s="67"/>
      <c r="F32" s="67"/>
      <c r="H32" s="88"/>
      <c r="I32" s="88"/>
    </row>
    <row r="33" spans="1:9" s="5" customFormat="1" ht="21" x14ac:dyDescent="0.25">
      <c r="A33" s="27" t="s">
        <v>26</v>
      </c>
      <c r="B33" s="6"/>
      <c r="C33" s="65"/>
      <c r="D33" s="66"/>
      <c r="E33" s="66"/>
      <c r="F33" s="66"/>
      <c r="H33" s="89"/>
      <c r="I33" s="89"/>
    </row>
    <row r="34" spans="1:9" s="5" customFormat="1" ht="21" x14ac:dyDescent="0.25">
      <c r="A34" s="26" t="s">
        <v>17</v>
      </c>
      <c r="B34" s="6" t="s">
        <v>2</v>
      </c>
      <c r="C34" s="65">
        <v>60000</v>
      </c>
      <c r="D34" s="66">
        <v>0</v>
      </c>
      <c r="E34" s="66">
        <v>60000</v>
      </c>
      <c r="F34" s="66">
        <v>0</v>
      </c>
      <c r="G34" s="83"/>
      <c r="H34" s="89"/>
      <c r="I34" s="89"/>
    </row>
    <row r="35" spans="1:9" s="5" customFormat="1" ht="21" x14ac:dyDescent="0.25">
      <c r="A35" s="28" t="s">
        <v>54</v>
      </c>
      <c r="B35" s="6"/>
      <c r="C35" s="65"/>
      <c r="D35" s="66"/>
      <c r="E35" s="66"/>
      <c r="F35" s="66"/>
      <c r="H35" s="89"/>
      <c r="I35" s="89"/>
    </row>
    <row r="36" spans="1:9" s="5" customFormat="1" ht="21" x14ac:dyDescent="0.25">
      <c r="A36" s="26" t="s">
        <v>78</v>
      </c>
      <c r="B36" s="6" t="s">
        <v>2</v>
      </c>
      <c r="C36" s="65">
        <v>178500</v>
      </c>
      <c r="D36" s="66">
        <v>95000</v>
      </c>
      <c r="E36" s="66">
        <v>83500</v>
      </c>
      <c r="F36" s="66">
        <v>0</v>
      </c>
      <c r="G36" s="83"/>
      <c r="H36" s="89"/>
      <c r="I36" s="89"/>
    </row>
    <row r="37" spans="1:9" s="5" customFormat="1" ht="21" x14ac:dyDescent="0.25">
      <c r="A37" s="26" t="s">
        <v>7</v>
      </c>
      <c r="B37" s="6" t="s">
        <v>2</v>
      </c>
      <c r="C37" s="65">
        <v>2200</v>
      </c>
      <c r="D37" s="66">
        <v>0</v>
      </c>
      <c r="E37" s="66">
        <v>0</v>
      </c>
      <c r="F37" s="66">
        <v>2200</v>
      </c>
      <c r="G37" s="83"/>
      <c r="H37" s="89"/>
      <c r="I37" s="89"/>
    </row>
    <row r="38" spans="1:9" s="5" customFormat="1" ht="21" x14ac:dyDescent="0.25">
      <c r="A38" s="26" t="s">
        <v>79</v>
      </c>
      <c r="B38" s="6" t="s">
        <v>2</v>
      </c>
      <c r="C38" s="65">
        <v>72700</v>
      </c>
      <c r="D38" s="66">
        <v>0</v>
      </c>
      <c r="E38" s="66">
        <v>72700</v>
      </c>
      <c r="F38" s="66">
        <v>0</v>
      </c>
      <c r="G38" s="83"/>
      <c r="H38" s="89"/>
      <c r="I38" s="89"/>
    </row>
    <row r="39" spans="1:9" s="5" customFormat="1" ht="21" x14ac:dyDescent="0.25">
      <c r="A39" s="29" t="s">
        <v>81</v>
      </c>
      <c r="B39" s="6" t="s">
        <v>2</v>
      </c>
      <c r="C39" s="65">
        <v>236900</v>
      </c>
      <c r="D39" s="66">
        <v>0</v>
      </c>
      <c r="E39" s="66">
        <v>0</v>
      </c>
      <c r="F39" s="66">
        <v>236900</v>
      </c>
      <c r="G39" s="83"/>
      <c r="H39" s="89"/>
      <c r="I39" s="89"/>
    </row>
    <row r="40" spans="1:9" s="5" customFormat="1" ht="21" x14ac:dyDescent="0.25">
      <c r="A40" s="15" t="s">
        <v>85</v>
      </c>
      <c r="B40" s="8" t="s">
        <v>2</v>
      </c>
      <c r="C40" s="61">
        <f>C42+C57</f>
        <v>3759300</v>
      </c>
      <c r="D40" s="61">
        <f>D42+D57</f>
        <v>750130</v>
      </c>
      <c r="E40" s="61">
        <f>E42+E57</f>
        <v>1636770</v>
      </c>
      <c r="F40" s="61">
        <f>F42+F57</f>
        <v>1372400</v>
      </c>
      <c r="G40" s="83"/>
      <c r="H40" s="89"/>
      <c r="I40" s="89"/>
    </row>
    <row r="41" spans="1:9" s="5" customFormat="1" ht="21" x14ac:dyDescent="0.25">
      <c r="A41" s="16"/>
      <c r="B41" s="8" t="s">
        <v>1</v>
      </c>
      <c r="C41" s="61"/>
      <c r="D41" s="61"/>
      <c r="E41" s="61"/>
      <c r="F41" s="61"/>
      <c r="H41" s="89"/>
      <c r="I41" s="89"/>
    </row>
    <row r="42" spans="1:9" s="5" customFormat="1" ht="21" x14ac:dyDescent="0.25">
      <c r="A42" s="17" t="s">
        <v>164</v>
      </c>
      <c r="B42" s="7" t="s">
        <v>2</v>
      </c>
      <c r="C42" s="63">
        <f>SUM(C46:C56)</f>
        <v>3614800</v>
      </c>
      <c r="D42" s="63">
        <f>SUM(D46:D56)</f>
        <v>750130</v>
      </c>
      <c r="E42" s="63">
        <f>SUM(E46:E56)</f>
        <v>1492270</v>
      </c>
      <c r="F42" s="63">
        <f>SUM(F46:F56)</f>
        <v>1372400</v>
      </c>
      <c r="G42" s="83"/>
      <c r="H42" s="89"/>
      <c r="I42" s="89"/>
    </row>
    <row r="43" spans="1:9" s="5" customFormat="1" ht="21" x14ac:dyDescent="0.25">
      <c r="A43" s="18"/>
      <c r="B43" s="7" t="s">
        <v>1</v>
      </c>
      <c r="C43" s="63"/>
      <c r="D43" s="66"/>
      <c r="E43" s="66"/>
      <c r="F43" s="66"/>
      <c r="H43" s="89"/>
      <c r="I43" s="89"/>
    </row>
    <row r="44" spans="1:9" s="5" customFormat="1" ht="21" x14ac:dyDescent="0.25">
      <c r="A44" s="25" t="s">
        <v>53</v>
      </c>
      <c r="B44" s="57"/>
      <c r="C44" s="63"/>
      <c r="D44" s="66"/>
      <c r="E44" s="66"/>
      <c r="F44" s="66"/>
      <c r="H44" s="89"/>
      <c r="I44" s="89"/>
    </row>
    <row r="45" spans="1:9" s="5" customFormat="1" ht="21" x14ac:dyDescent="0.25">
      <c r="A45" s="47" t="s">
        <v>25</v>
      </c>
      <c r="B45" s="48"/>
      <c r="C45" s="65"/>
      <c r="D45" s="66"/>
      <c r="E45" s="66"/>
      <c r="F45" s="66"/>
      <c r="H45" s="89"/>
      <c r="I45" s="89"/>
    </row>
    <row r="46" spans="1:9" s="5" customFormat="1" ht="21" x14ac:dyDescent="0.25">
      <c r="A46" s="26" t="s">
        <v>271</v>
      </c>
      <c r="B46" s="6" t="s">
        <v>2</v>
      </c>
      <c r="C46" s="65">
        <v>170100</v>
      </c>
      <c r="D46" s="66">
        <v>56700</v>
      </c>
      <c r="E46" s="66">
        <v>56700</v>
      </c>
      <c r="F46" s="66">
        <v>56700</v>
      </c>
      <c r="G46" s="83"/>
      <c r="H46" s="89"/>
      <c r="I46" s="89"/>
    </row>
    <row r="47" spans="1:9" s="5" customFormat="1" ht="21" x14ac:dyDescent="0.25">
      <c r="A47" s="26" t="s">
        <v>86</v>
      </c>
      <c r="B47" s="6" t="s">
        <v>2</v>
      </c>
      <c r="C47" s="65">
        <v>1890000</v>
      </c>
      <c r="D47" s="66">
        <v>473530</v>
      </c>
      <c r="E47" s="66">
        <v>786470</v>
      </c>
      <c r="F47" s="66">
        <v>630000</v>
      </c>
      <c r="G47" s="83"/>
      <c r="H47" s="89"/>
      <c r="I47" s="89"/>
    </row>
    <row r="48" spans="1:9" s="5" customFormat="1" ht="21" x14ac:dyDescent="0.25">
      <c r="A48" s="26" t="s">
        <v>87</v>
      </c>
      <c r="B48" s="6" t="s">
        <v>2</v>
      </c>
      <c r="C48" s="65">
        <v>165000</v>
      </c>
      <c r="D48" s="66">
        <v>55000</v>
      </c>
      <c r="E48" s="66">
        <v>55000</v>
      </c>
      <c r="F48" s="66">
        <v>55000</v>
      </c>
      <c r="G48" s="83"/>
      <c r="H48" s="89"/>
      <c r="I48" s="89"/>
    </row>
    <row r="49" spans="1:9" s="5" customFormat="1" ht="21" x14ac:dyDescent="0.25">
      <c r="A49" s="27" t="s">
        <v>26</v>
      </c>
      <c r="B49" s="6"/>
      <c r="C49" s="65"/>
      <c r="D49" s="66"/>
      <c r="E49" s="66"/>
      <c r="F49" s="66"/>
      <c r="H49" s="89"/>
      <c r="I49" s="89"/>
    </row>
    <row r="50" spans="1:9" s="5" customFormat="1" ht="21" x14ac:dyDescent="0.25">
      <c r="A50" s="26" t="s">
        <v>17</v>
      </c>
      <c r="B50" s="6" t="s">
        <v>2</v>
      </c>
      <c r="C50" s="65">
        <v>641700</v>
      </c>
      <c r="D50" s="66">
        <v>100000</v>
      </c>
      <c r="E50" s="66">
        <v>200000</v>
      </c>
      <c r="F50" s="66">
        <v>341700</v>
      </c>
      <c r="G50" s="83"/>
      <c r="H50" s="89"/>
      <c r="I50" s="89"/>
    </row>
    <row r="51" spans="1:9" s="5" customFormat="1" ht="21" x14ac:dyDescent="0.25">
      <c r="A51" s="28" t="s">
        <v>54</v>
      </c>
      <c r="B51" s="6"/>
      <c r="C51" s="65"/>
      <c r="D51" s="66"/>
      <c r="E51" s="66"/>
      <c r="F51" s="66"/>
      <c r="H51" s="89"/>
      <c r="I51" s="89"/>
    </row>
    <row r="52" spans="1:9" s="5" customFormat="1" ht="21" x14ac:dyDescent="0.25">
      <c r="A52" s="26" t="s">
        <v>77</v>
      </c>
      <c r="B52" s="6" t="s">
        <v>2</v>
      </c>
      <c r="C52" s="65">
        <v>243400</v>
      </c>
      <c r="D52" s="66">
        <v>64900</v>
      </c>
      <c r="E52" s="66">
        <v>178500</v>
      </c>
      <c r="F52" s="66">
        <v>0</v>
      </c>
      <c r="G52" s="83"/>
      <c r="H52" s="89"/>
      <c r="I52" s="89"/>
    </row>
    <row r="53" spans="1:9" s="5" customFormat="1" ht="21" x14ac:dyDescent="0.25">
      <c r="A53" s="26" t="s">
        <v>78</v>
      </c>
      <c r="B53" s="6" t="s">
        <v>2</v>
      </c>
      <c r="C53" s="65">
        <v>129800</v>
      </c>
      <c r="D53" s="66">
        <v>0</v>
      </c>
      <c r="E53" s="66">
        <v>0</v>
      </c>
      <c r="F53" s="66">
        <v>129800</v>
      </c>
      <c r="G53" s="83"/>
      <c r="H53" s="89"/>
      <c r="I53" s="89"/>
    </row>
    <row r="54" spans="1:9" s="5" customFormat="1" ht="21" x14ac:dyDescent="0.25">
      <c r="A54" s="26" t="s">
        <v>79</v>
      </c>
      <c r="B54" s="6" t="s">
        <v>2</v>
      </c>
      <c r="C54" s="65">
        <v>48800</v>
      </c>
      <c r="D54" s="66">
        <v>0</v>
      </c>
      <c r="E54" s="66">
        <v>48800</v>
      </c>
      <c r="F54" s="66">
        <v>0</v>
      </c>
      <c r="G54" s="83"/>
      <c r="H54" s="89"/>
      <c r="I54" s="89"/>
    </row>
    <row r="55" spans="1:9" s="5" customFormat="1" ht="21" x14ac:dyDescent="0.25">
      <c r="A55" s="26" t="s">
        <v>80</v>
      </c>
      <c r="B55" s="6" t="s">
        <v>2</v>
      </c>
      <c r="C55" s="65">
        <v>166800</v>
      </c>
      <c r="D55" s="66">
        <v>0</v>
      </c>
      <c r="E55" s="66">
        <v>166800</v>
      </c>
      <c r="F55" s="66">
        <v>0</v>
      </c>
      <c r="G55" s="83"/>
      <c r="H55" s="89"/>
      <c r="I55" s="89"/>
    </row>
    <row r="56" spans="1:9" s="5" customFormat="1" ht="21" x14ac:dyDescent="0.25">
      <c r="A56" s="29" t="s">
        <v>81</v>
      </c>
      <c r="B56" s="6" t="s">
        <v>2</v>
      </c>
      <c r="C56" s="65">
        <v>159200</v>
      </c>
      <c r="D56" s="66">
        <v>0</v>
      </c>
      <c r="E56" s="66">
        <v>0</v>
      </c>
      <c r="F56" s="66">
        <v>159200</v>
      </c>
      <c r="G56" s="83"/>
      <c r="H56" s="89"/>
      <c r="I56" s="89"/>
    </row>
    <row r="57" spans="1:9" s="5" customFormat="1" ht="21" x14ac:dyDescent="0.25">
      <c r="A57" s="74" t="s">
        <v>165</v>
      </c>
      <c r="B57" s="75" t="s">
        <v>2</v>
      </c>
      <c r="C57" s="69">
        <f>C59+C61</f>
        <v>144500</v>
      </c>
      <c r="D57" s="69">
        <f>D59+D61</f>
        <v>0</v>
      </c>
      <c r="E57" s="69">
        <f>E59+E61</f>
        <v>144500</v>
      </c>
      <c r="F57" s="69">
        <f>F59+F61</f>
        <v>0</v>
      </c>
      <c r="G57" s="83"/>
      <c r="H57" s="89"/>
      <c r="I57" s="89"/>
    </row>
    <row r="58" spans="1:9" s="5" customFormat="1" ht="21" x14ac:dyDescent="0.25">
      <c r="A58" s="19"/>
      <c r="B58" s="7" t="s">
        <v>1</v>
      </c>
      <c r="C58" s="69"/>
      <c r="D58" s="66"/>
      <c r="E58" s="66"/>
      <c r="F58" s="66"/>
      <c r="H58" s="89"/>
      <c r="I58" s="89"/>
    </row>
    <row r="59" spans="1:9" ht="21" x14ac:dyDescent="0.25">
      <c r="A59" s="23" t="s">
        <v>272</v>
      </c>
      <c r="B59" s="21" t="s">
        <v>2</v>
      </c>
      <c r="C59" s="63">
        <v>144500</v>
      </c>
      <c r="D59" s="71">
        <v>0</v>
      </c>
      <c r="E59" s="71">
        <v>144500</v>
      </c>
      <c r="F59" s="71">
        <v>0</v>
      </c>
      <c r="G59" s="83"/>
    </row>
    <row r="60" spans="1:9" ht="21" x14ac:dyDescent="0.25">
      <c r="A60" s="24" t="s">
        <v>3</v>
      </c>
      <c r="B60" s="21" t="s">
        <v>1</v>
      </c>
      <c r="C60" s="63"/>
      <c r="D60" s="71"/>
      <c r="E60" s="71"/>
      <c r="F60" s="71"/>
    </row>
    <row r="61" spans="1:9" ht="21" x14ac:dyDescent="0.25">
      <c r="A61" s="23"/>
      <c r="B61" s="21" t="s">
        <v>2</v>
      </c>
      <c r="C61" s="63">
        <v>0</v>
      </c>
      <c r="D61" s="71">
        <v>0</v>
      </c>
      <c r="E61" s="71">
        <v>0</v>
      </c>
      <c r="F61" s="71">
        <v>0</v>
      </c>
      <c r="G61" s="83"/>
    </row>
    <row r="62" spans="1:9" ht="21" x14ac:dyDescent="0.25">
      <c r="A62" s="22" t="s">
        <v>3</v>
      </c>
      <c r="B62" s="21" t="s">
        <v>1</v>
      </c>
      <c r="C62" s="63"/>
      <c r="D62" s="71"/>
      <c r="E62" s="71"/>
      <c r="F62" s="71"/>
    </row>
    <row r="63" spans="1:9" s="5" customFormat="1" ht="21" x14ac:dyDescent="0.25">
      <c r="A63" s="15" t="s">
        <v>88</v>
      </c>
      <c r="B63" s="8" t="s">
        <v>2</v>
      </c>
      <c r="C63" s="61">
        <f>C65+C79</f>
        <v>2160500</v>
      </c>
      <c r="D63" s="61">
        <f>D65+D79</f>
        <v>546170</v>
      </c>
      <c r="E63" s="61">
        <f>E65+E79</f>
        <v>982940</v>
      </c>
      <c r="F63" s="61">
        <f>F65+F79</f>
        <v>631390</v>
      </c>
      <c r="G63" s="83"/>
      <c r="H63" s="89"/>
      <c r="I63" s="89"/>
    </row>
    <row r="64" spans="1:9" s="5" customFormat="1" ht="21" x14ac:dyDescent="0.25">
      <c r="A64" s="16"/>
      <c r="B64" s="8" t="s">
        <v>1</v>
      </c>
      <c r="C64" s="61"/>
      <c r="D64" s="61"/>
      <c r="E64" s="61"/>
      <c r="F64" s="61"/>
      <c r="H64" s="89"/>
      <c r="I64" s="89"/>
    </row>
    <row r="65" spans="1:9" s="5" customFormat="1" ht="21" x14ac:dyDescent="0.25">
      <c r="A65" s="17" t="s">
        <v>164</v>
      </c>
      <c r="B65" s="7" t="s">
        <v>2</v>
      </c>
      <c r="C65" s="63">
        <f>SUM(C69:C78)</f>
        <v>2160500</v>
      </c>
      <c r="D65" s="63">
        <f>SUM(D69:D78)</f>
        <v>546170</v>
      </c>
      <c r="E65" s="63">
        <f>SUM(E69:E78)</f>
        <v>982940</v>
      </c>
      <c r="F65" s="63">
        <f>SUM(F69:F78)</f>
        <v>631390</v>
      </c>
      <c r="G65" s="83"/>
      <c r="H65" s="89"/>
      <c r="I65" s="89"/>
    </row>
    <row r="66" spans="1:9" s="5" customFormat="1" ht="21" x14ac:dyDescent="0.25">
      <c r="A66" s="18"/>
      <c r="B66" s="7" t="s">
        <v>1</v>
      </c>
      <c r="C66" s="63"/>
      <c r="D66" s="66"/>
      <c r="E66" s="66"/>
      <c r="F66" s="66"/>
      <c r="H66" s="89"/>
      <c r="I66" s="89"/>
    </row>
    <row r="67" spans="1:9" s="5" customFormat="1" ht="21" x14ac:dyDescent="0.25">
      <c r="A67" s="25" t="s">
        <v>53</v>
      </c>
      <c r="B67" s="57"/>
      <c r="C67" s="63"/>
      <c r="D67" s="66"/>
      <c r="E67" s="66"/>
      <c r="F67" s="66"/>
      <c r="H67" s="89"/>
      <c r="I67" s="89"/>
    </row>
    <row r="68" spans="1:9" s="5" customFormat="1" ht="21" x14ac:dyDescent="0.25">
      <c r="A68" s="47" t="s">
        <v>25</v>
      </c>
      <c r="B68" s="48"/>
      <c r="C68" s="65"/>
      <c r="D68" s="66"/>
      <c r="E68" s="66"/>
      <c r="F68" s="66"/>
      <c r="H68" s="89"/>
      <c r="I68" s="89"/>
    </row>
    <row r="69" spans="1:9" s="5" customFormat="1" ht="21" x14ac:dyDescent="0.25">
      <c r="A69" s="26" t="s">
        <v>21</v>
      </c>
      <c r="B69" s="6" t="s">
        <v>2</v>
      </c>
      <c r="C69" s="65">
        <v>989700</v>
      </c>
      <c r="D69" s="66">
        <v>331170</v>
      </c>
      <c r="E69" s="66">
        <v>381990</v>
      </c>
      <c r="F69" s="66">
        <v>276540</v>
      </c>
      <c r="G69" s="83"/>
      <c r="H69" s="89"/>
      <c r="I69" s="89"/>
    </row>
    <row r="70" spans="1:9" s="5" customFormat="1" ht="21" x14ac:dyDescent="0.25">
      <c r="A70" s="27" t="s">
        <v>26</v>
      </c>
      <c r="B70" s="6"/>
      <c r="C70" s="65"/>
      <c r="D70" s="66"/>
      <c r="E70" s="66"/>
      <c r="F70" s="66"/>
      <c r="H70" s="89"/>
      <c r="I70" s="89"/>
    </row>
    <row r="71" spans="1:9" s="5" customFormat="1" ht="21" x14ac:dyDescent="0.25">
      <c r="A71" s="26" t="s">
        <v>17</v>
      </c>
      <c r="B71" s="6" t="s">
        <v>2</v>
      </c>
      <c r="C71" s="65">
        <v>385100</v>
      </c>
      <c r="D71" s="66">
        <v>50000</v>
      </c>
      <c r="E71" s="66">
        <v>167550</v>
      </c>
      <c r="F71" s="66">
        <v>167550</v>
      </c>
      <c r="G71" s="83"/>
      <c r="H71" s="89"/>
      <c r="I71" s="89"/>
    </row>
    <row r="72" spans="1:9" s="5" customFormat="1" ht="21" x14ac:dyDescent="0.25">
      <c r="A72" s="26" t="s">
        <v>76</v>
      </c>
      <c r="B72" s="6" t="s">
        <v>2</v>
      </c>
      <c r="C72" s="65">
        <v>34000</v>
      </c>
      <c r="D72" s="66">
        <v>0</v>
      </c>
      <c r="E72" s="66">
        <v>34000</v>
      </c>
      <c r="F72" s="66">
        <v>0</v>
      </c>
      <c r="G72" s="83"/>
      <c r="H72" s="89"/>
      <c r="I72" s="89"/>
    </row>
    <row r="73" spans="1:9" s="5" customFormat="1" ht="21" x14ac:dyDescent="0.25">
      <c r="A73" s="28" t="s">
        <v>54</v>
      </c>
      <c r="B73" s="6"/>
      <c r="C73" s="65"/>
      <c r="D73" s="66"/>
      <c r="E73" s="66"/>
      <c r="F73" s="66"/>
      <c r="H73" s="89"/>
      <c r="I73" s="89"/>
    </row>
    <row r="74" spans="1:9" s="5" customFormat="1" ht="21" x14ac:dyDescent="0.25">
      <c r="A74" s="26" t="s">
        <v>166</v>
      </c>
      <c r="B74" s="6" t="s">
        <v>2</v>
      </c>
      <c r="C74" s="65">
        <v>20400</v>
      </c>
      <c r="D74" s="66">
        <v>0</v>
      </c>
      <c r="E74" s="66">
        <v>20400</v>
      </c>
      <c r="F74" s="66">
        <v>0</v>
      </c>
      <c r="G74" s="83"/>
      <c r="H74" s="89"/>
      <c r="I74" s="89"/>
    </row>
    <row r="75" spans="1:9" s="5" customFormat="1" ht="21" x14ac:dyDescent="0.25">
      <c r="A75" s="26" t="s">
        <v>89</v>
      </c>
      <c r="B75" s="6" t="s">
        <v>2</v>
      </c>
      <c r="C75" s="65">
        <v>500000</v>
      </c>
      <c r="D75" s="66">
        <v>165000</v>
      </c>
      <c r="E75" s="66">
        <v>335000</v>
      </c>
      <c r="F75" s="66">
        <v>0</v>
      </c>
      <c r="G75" s="83"/>
      <c r="H75" s="89"/>
      <c r="I75" s="89"/>
    </row>
    <row r="76" spans="1:9" s="5" customFormat="1" ht="21" x14ac:dyDescent="0.25">
      <c r="A76" s="26" t="s">
        <v>7</v>
      </c>
      <c r="B76" s="6" t="s">
        <v>2</v>
      </c>
      <c r="C76" s="65">
        <v>44000</v>
      </c>
      <c r="D76" s="66">
        <v>0</v>
      </c>
      <c r="E76" s="66">
        <v>0</v>
      </c>
      <c r="F76" s="66">
        <v>44000</v>
      </c>
      <c r="G76" s="83"/>
      <c r="H76" s="89"/>
      <c r="I76" s="89"/>
    </row>
    <row r="77" spans="1:9" s="5" customFormat="1" ht="21" x14ac:dyDescent="0.25">
      <c r="A77" s="26" t="s">
        <v>79</v>
      </c>
      <c r="B77" s="6" t="s">
        <v>2</v>
      </c>
      <c r="C77" s="65">
        <v>44000</v>
      </c>
      <c r="D77" s="66">
        <v>0</v>
      </c>
      <c r="E77" s="66">
        <v>44000</v>
      </c>
      <c r="F77" s="66">
        <v>0</v>
      </c>
      <c r="G77" s="83"/>
      <c r="H77" s="89"/>
      <c r="I77" s="89"/>
    </row>
    <row r="78" spans="1:9" s="5" customFormat="1" ht="21" x14ac:dyDescent="0.25">
      <c r="A78" s="29" t="s">
        <v>81</v>
      </c>
      <c r="B78" s="6" t="s">
        <v>2</v>
      </c>
      <c r="C78" s="65">
        <v>143300</v>
      </c>
      <c r="D78" s="66">
        <v>0</v>
      </c>
      <c r="E78" s="66">
        <v>0</v>
      </c>
      <c r="F78" s="66">
        <v>143300</v>
      </c>
      <c r="G78" s="83"/>
      <c r="H78" s="89"/>
      <c r="I78" s="89"/>
    </row>
    <row r="79" spans="1:9" s="5" customFormat="1" ht="21" x14ac:dyDescent="0.25">
      <c r="A79" s="74" t="s">
        <v>165</v>
      </c>
      <c r="B79" s="75" t="s">
        <v>2</v>
      </c>
      <c r="C79" s="69">
        <f>C81</f>
        <v>0</v>
      </c>
      <c r="D79" s="69">
        <v>0</v>
      </c>
      <c r="E79" s="69">
        <f t="shared" ref="E79:F79" si="3">E81</f>
        <v>0</v>
      </c>
      <c r="F79" s="69">
        <f t="shared" si="3"/>
        <v>0</v>
      </c>
      <c r="G79" s="83"/>
      <c r="H79" s="89"/>
      <c r="I79" s="89"/>
    </row>
    <row r="80" spans="1:9" s="5" customFormat="1" ht="21" x14ac:dyDescent="0.25">
      <c r="A80" s="19"/>
      <c r="B80" s="7" t="s">
        <v>1</v>
      </c>
      <c r="C80" s="69"/>
      <c r="D80" s="66"/>
      <c r="E80" s="66"/>
      <c r="F80" s="66"/>
      <c r="H80" s="89"/>
      <c r="I80" s="89"/>
    </row>
    <row r="81" spans="1:9" s="5" customFormat="1" ht="21" x14ac:dyDescent="0.25">
      <c r="A81" s="20" t="s">
        <v>90</v>
      </c>
      <c r="B81" s="21" t="s">
        <v>2</v>
      </c>
      <c r="C81" s="63">
        <v>0</v>
      </c>
      <c r="D81" s="66">
        <v>0</v>
      </c>
      <c r="E81" s="66">
        <v>0</v>
      </c>
      <c r="F81" s="66">
        <v>0</v>
      </c>
      <c r="G81" s="83"/>
      <c r="H81" s="89"/>
      <c r="I81" s="89"/>
    </row>
    <row r="82" spans="1:9" s="5" customFormat="1" ht="21" x14ac:dyDescent="0.25">
      <c r="A82" s="22" t="s">
        <v>3</v>
      </c>
      <c r="B82" s="21" t="s">
        <v>1</v>
      </c>
      <c r="C82" s="63"/>
      <c r="D82" s="66"/>
      <c r="E82" s="66"/>
      <c r="F82" s="66"/>
      <c r="H82" s="89"/>
      <c r="I82" s="89"/>
    </row>
    <row r="83" spans="1:9" ht="21" x14ac:dyDescent="0.25">
      <c r="A83" s="51" t="s">
        <v>169</v>
      </c>
      <c r="B83" s="3" t="s">
        <v>2</v>
      </c>
      <c r="C83" s="72"/>
      <c r="D83" s="72"/>
      <c r="E83" s="72"/>
      <c r="F83" s="72"/>
      <c r="H83"/>
      <c r="I83"/>
    </row>
    <row r="84" spans="1:9" ht="21" x14ac:dyDescent="0.25">
      <c r="A84" s="52"/>
      <c r="B84" s="3" t="s">
        <v>1</v>
      </c>
      <c r="C84" s="72"/>
      <c r="D84" s="73"/>
      <c r="E84" s="73"/>
      <c r="F84" s="73"/>
      <c r="H84"/>
      <c r="I84"/>
    </row>
    <row r="85" spans="1:9" ht="21" x14ac:dyDescent="0.25">
      <c r="A85" s="23"/>
      <c r="B85" s="21" t="s">
        <v>2</v>
      </c>
      <c r="C85" s="63"/>
      <c r="D85" s="71"/>
      <c r="E85" s="71"/>
      <c r="F85" s="71"/>
      <c r="H85"/>
      <c r="I85"/>
    </row>
    <row r="86" spans="1:9" ht="21" x14ac:dyDescent="0.25">
      <c r="A86" s="24" t="s">
        <v>3</v>
      </c>
      <c r="B86" s="21" t="s">
        <v>1</v>
      </c>
      <c r="C86" s="63"/>
      <c r="D86" s="71"/>
      <c r="E86" s="71"/>
      <c r="F86" s="71"/>
      <c r="H86"/>
      <c r="I86"/>
    </row>
    <row r="87" spans="1:9" s="79" customFormat="1" ht="21" x14ac:dyDescent="0.4">
      <c r="A87" s="229" t="s">
        <v>60</v>
      </c>
      <c r="B87" s="76" t="s">
        <v>2</v>
      </c>
      <c r="C87" s="77">
        <f>C10+C28+C40+C63</f>
        <v>15819000</v>
      </c>
      <c r="D87" s="77">
        <f>D10+D28+D40+D63</f>
        <v>5226790</v>
      </c>
      <c r="E87" s="77">
        <f>E10+E28+E40+E63</f>
        <v>5732240</v>
      </c>
      <c r="F87" s="77">
        <f>F10+F28+F40+F63</f>
        <v>4859970</v>
      </c>
      <c r="G87" s="83"/>
      <c r="H87" s="90"/>
      <c r="I87" s="90"/>
    </row>
    <row r="88" spans="1:9" s="79" customFormat="1" ht="21" x14ac:dyDescent="0.4">
      <c r="A88" s="230"/>
      <c r="B88" s="76" t="s">
        <v>1</v>
      </c>
      <c r="C88" s="77"/>
      <c r="D88" s="78"/>
      <c r="E88" s="78"/>
      <c r="F88" s="78"/>
      <c r="H88" s="90"/>
      <c r="I88" s="90"/>
    </row>
    <row r="89" spans="1:9" s="79" customFormat="1" ht="21" x14ac:dyDescent="0.4">
      <c r="A89" s="229" t="s">
        <v>168</v>
      </c>
      <c r="B89" s="76" t="s">
        <v>2</v>
      </c>
      <c r="C89" s="77"/>
      <c r="D89" s="78"/>
      <c r="E89" s="78"/>
      <c r="F89" s="78"/>
      <c r="H89" s="90"/>
      <c r="I89" s="90"/>
    </row>
    <row r="90" spans="1:9" s="79" customFormat="1" ht="21" x14ac:dyDescent="0.4">
      <c r="A90" s="230"/>
      <c r="B90" s="76" t="s">
        <v>1</v>
      </c>
      <c r="C90" s="77"/>
      <c r="D90" s="78"/>
      <c r="E90" s="78"/>
      <c r="F90" s="78"/>
      <c r="H90" s="90"/>
      <c r="I90" s="90"/>
    </row>
    <row r="91" spans="1:9" s="13" customFormat="1" ht="21" x14ac:dyDescent="0.4">
      <c r="A91" s="225" t="s">
        <v>33</v>
      </c>
      <c r="B91" s="3" t="s">
        <v>2</v>
      </c>
      <c r="C91" s="72">
        <f>C87</f>
        <v>15819000</v>
      </c>
      <c r="D91" s="72">
        <f>D87</f>
        <v>5226790</v>
      </c>
      <c r="E91" s="72">
        <f t="shared" ref="E91:F91" si="4">E87</f>
        <v>5732240</v>
      </c>
      <c r="F91" s="72">
        <f t="shared" si="4"/>
        <v>4859970</v>
      </c>
      <c r="G91" s="83"/>
      <c r="H91" s="91"/>
      <c r="I91" s="91"/>
    </row>
    <row r="92" spans="1:9" s="13" customFormat="1" ht="21" x14ac:dyDescent="0.4">
      <c r="A92" s="226"/>
      <c r="B92" s="3" t="s">
        <v>1</v>
      </c>
      <c r="C92" s="72"/>
      <c r="D92" s="73"/>
      <c r="E92" s="73"/>
      <c r="F92" s="73"/>
      <c r="H92" s="91"/>
      <c r="I92" s="91"/>
    </row>
    <row r="93" spans="1:9" s="13" customFormat="1" ht="9.6" customHeight="1" x14ac:dyDescent="0.4">
      <c r="A93" s="1"/>
      <c r="B93" s="1"/>
      <c r="C93" s="4"/>
      <c r="D93"/>
      <c r="E93"/>
      <c r="F93"/>
      <c r="H93" s="91"/>
      <c r="I93" s="91"/>
    </row>
    <row r="94" spans="1:9" s="13" customFormat="1" ht="28.5" customHeight="1" x14ac:dyDescent="0.4">
      <c r="A94" s="2" t="s">
        <v>0</v>
      </c>
      <c r="B94" s="1"/>
      <c r="C94" s="4"/>
      <c r="D94"/>
      <c r="E94"/>
      <c r="F94"/>
      <c r="H94" s="91"/>
      <c r="I94" s="91"/>
    </row>
  </sheetData>
  <mergeCells count="9">
    <mergeCell ref="A87:A88"/>
    <mergeCell ref="A91:A92"/>
    <mergeCell ref="A3:F3"/>
    <mergeCell ref="A7:A8"/>
    <mergeCell ref="C7:C8"/>
    <mergeCell ref="D7:D8"/>
    <mergeCell ref="E7:E8"/>
    <mergeCell ref="F7:F8"/>
    <mergeCell ref="A89:A90"/>
  </mergeCells>
  <printOptions horizontalCentered="1"/>
  <pageMargins left="0.19685039370078741" right="0.19685039370078741" top="0.35433070866141736" bottom="0.23622047244094491" header="0.19685039370078741" footer="0.19685039370078741"/>
  <pageSetup paperSize="9" scale="75" orientation="landscape" r:id="rId1"/>
  <headerFooter>
    <oddHeader>&amp;R&amp;"TH SarabunPSK,ธรรมดา"&amp;16แบบ สงม. 2   (สำนักงานเขต)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23</vt:i4>
      </vt:variant>
    </vt:vector>
  </HeadingPairs>
  <TitlesOfParts>
    <vt:vector size="37" baseType="lpstr">
      <vt:lpstr>สงม.1</vt:lpstr>
      <vt:lpstr>สัญญา</vt:lpstr>
      <vt:lpstr>ท้าย สงม.1</vt:lpstr>
      <vt:lpstr>บุคลากร</vt:lpstr>
      <vt:lpstr>ปกครอง </vt:lpstr>
      <vt:lpstr>คลัง</vt:lpstr>
      <vt:lpstr>ทะเบียน</vt:lpstr>
      <vt:lpstr>รายได้</vt:lpstr>
      <vt:lpstr>รักษา</vt:lpstr>
      <vt:lpstr>เทศกิจ</vt:lpstr>
      <vt:lpstr>โยธา</vt:lpstr>
      <vt:lpstr>พัฒนา</vt:lpstr>
      <vt:lpstr>สิ่งแวดล้อม</vt:lpstr>
      <vt:lpstr>ศึกษา</vt:lpstr>
      <vt:lpstr>คลัง!Print_Area</vt:lpstr>
      <vt:lpstr>ทะเบียน!Print_Area</vt:lpstr>
      <vt:lpstr>เทศกิจ!Print_Area</vt:lpstr>
      <vt:lpstr>บุคลากร!Print_Area</vt:lpstr>
      <vt:lpstr>'ปกครอง '!Print_Area</vt:lpstr>
      <vt:lpstr>พัฒนา!Print_Area</vt:lpstr>
      <vt:lpstr>โยธา!Print_Area</vt:lpstr>
      <vt:lpstr>รักษา!Print_Area</vt:lpstr>
      <vt:lpstr>รายได้!Print_Area</vt:lpstr>
      <vt:lpstr>ศึกษา!Print_Area</vt:lpstr>
      <vt:lpstr>สงม.1!Print_Area</vt:lpstr>
      <vt:lpstr>สิ่งแวดล้อม!Print_Area</vt:lpstr>
      <vt:lpstr>คลัง!Print_Titles</vt:lpstr>
      <vt:lpstr>ทะเบียน!Print_Titles</vt:lpstr>
      <vt:lpstr>เทศกิจ!Print_Titles</vt:lpstr>
      <vt:lpstr>บุคลากร!Print_Titles</vt:lpstr>
      <vt:lpstr>'ปกครอง '!Print_Titles</vt:lpstr>
      <vt:lpstr>พัฒนา!Print_Titles</vt:lpstr>
      <vt:lpstr>โยธา!Print_Titles</vt:lpstr>
      <vt:lpstr>รักษา!Print_Titles</vt:lpstr>
      <vt:lpstr>รายได้!Print_Titles</vt:lpstr>
      <vt:lpstr>ศึกษา!Print_Titles</vt:lpstr>
      <vt:lpstr>สิ่งแวดล้อม!Print_Titles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finace</dc:creator>
  <cp:lastModifiedBy>bma04473</cp:lastModifiedBy>
  <cp:lastPrinted>2023-07-15T07:47:41Z</cp:lastPrinted>
  <dcterms:created xsi:type="dcterms:W3CDTF">2020-09-19T05:34:07Z</dcterms:created>
  <dcterms:modified xsi:type="dcterms:W3CDTF">2024-04-04T03:29:23Z</dcterms:modified>
</cp:coreProperties>
</file>