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2.ITA2567\O13\"/>
    </mc:Choice>
  </mc:AlternateContent>
  <xr:revisionPtr revIDLastSave="0" documentId="8_{818AA37F-EB4E-4219-BCD8-7B30458C7AEE}" xr6:coauthVersionLast="47" xr6:coauthVersionMax="47" xr10:uidLastSave="{00000000-0000-0000-0000-000000000000}"/>
  <bookViews>
    <workbookView xWindow="-120" yWindow="-120" windowWidth="20730" windowHeight="11160" tabRatio="854"/>
  </bookViews>
  <sheets>
    <sheet name="สงม.1" sheetId="23" r:id="rId1"/>
    <sheet name="สัญญา" sheetId="17" state="hidden" r:id="rId2"/>
    <sheet name="บุคลากร" sheetId="40" r:id="rId3"/>
    <sheet name="ปกครอง " sheetId="19" r:id="rId4"/>
    <sheet name="ทะเบียน" sheetId="30" r:id="rId5"/>
    <sheet name="คลัง" sheetId="32" r:id="rId6"/>
    <sheet name="รายได้" sheetId="33" r:id="rId7"/>
    <sheet name="รักษา" sheetId="31" r:id="rId8"/>
    <sheet name="เทศกิจ" sheetId="34" r:id="rId9"/>
    <sheet name="โยธา" sheetId="35" r:id="rId10"/>
    <sheet name="พัฒนา" sheetId="36" r:id="rId11"/>
    <sheet name="สิ่งแวดล้อม" sheetId="38" r:id="rId12"/>
    <sheet name="ศึกษา" sheetId="39" r:id="rId13"/>
  </sheets>
  <definedNames>
    <definedName name="_xlnm.Print_Area" localSheetId="5">คลัง!$A$3:$F$31</definedName>
    <definedName name="_xlnm.Print_Area" localSheetId="4">ทะเบียน!$A$3:$F$31</definedName>
    <definedName name="_xlnm.Print_Area" localSheetId="8">เทศกิจ!$A$3:$F$38</definedName>
    <definedName name="_xlnm.Print_Area" localSheetId="2">บุคลากร!$A$3:$F$24</definedName>
    <definedName name="_xlnm.Print_Area" localSheetId="3">'ปกครอง '!$A$2:$F$40</definedName>
    <definedName name="_xlnm.Print_Area" localSheetId="10">พัฒนา!$A$3:$F$88</definedName>
    <definedName name="_xlnm.Print_Area" localSheetId="9">โยธา!$A$3:$F$67</definedName>
    <definedName name="_xlnm.Print_Area" localSheetId="7">รักษา!$A$3:$F$86</definedName>
    <definedName name="_xlnm.Print_Area" localSheetId="6">รายได้!$A$1:$F$31</definedName>
    <definedName name="_xlnm.Print_Area" localSheetId="12">ศึกษา!$A$3:$F$105</definedName>
    <definedName name="_xlnm.Print_Area" localSheetId="0">สงม.1!$A$1:$F$117</definedName>
    <definedName name="_xlnm.Print_Area" localSheetId="11">สิ่งแวดล้อม!$A$3:$F$60</definedName>
    <definedName name="_xlnm.Print_Titles" localSheetId="5">คลัง!$A:$B,คลัง!$3:$8</definedName>
    <definedName name="_xlnm.Print_Titles" localSheetId="4">ทะเบียน!$A:$B,ทะเบียน!$3:$8</definedName>
    <definedName name="_xlnm.Print_Titles" localSheetId="8">เทศกิจ!$A:$B,เทศกิจ!$3:$8</definedName>
    <definedName name="_xlnm.Print_Titles" localSheetId="2">บุคลากร!$A:$B,บุคลากร!$3:$8</definedName>
    <definedName name="_xlnm.Print_Titles" localSheetId="3">'ปกครอง '!$A:$B,'ปกครอง '!$2:$7</definedName>
    <definedName name="_xlnm.Print_Titles" localSheetId="10">พัฒนา!$A:$B,พัฒนา!$3:$8</definedName>
    <definedName name="_xlnm.Print_Titles" localSheetId="9">โยธา!$A:$B,โยธา!$3:$8</definedName>
    <definedName name="_xlnm.Print_Titles" localSheetId="7">รักษา!$A:$B,รักษา!$3:$8</definedName>
    <definedName name="_xlnm.Print_Titles" localSheetId="6">รายได้!$A:$B,รายได้!$3:$8</definedName>
    <definedName name="_xlnm.Print_Titles" localSheetId="12">ศึกษา!$A:$B,ศึกษา!$3:$8</definedName>
    <definedName name="_xlnm.Print_Titles" localSheetId="0">สงม.1!$1:$7</definedName>
    <definedName name="_xlnm.Print_Titles" localSheetId="11">สิ่งแวดล้อม!$A:$B,สิ่งแวดล้อม!$3:$8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" i="36" l="1"/>
  <c r="D76" i="23"/>
  <c r="E76" i="23"/>
  <c r="C76" i="23"/>
  <c r="B76" i="23" s="1"/>
  <c r="D62" i="23"/>
  <c r="E62" i="23"/>
  <c r="E61" i="23"/>
  <c r="C62" i="23"/>
  <c r="C61" i="23"/>
  <c r="D75" i="23"/>
  <c r="E75" i="23"/>
  <c r="E71" i="23" s="1"/>
  <c r="E70" i="23" s="1"/>
  <c r="C75" i="23"/>
  <c r="D73" i="23"/>
  <c r="E73" i="23"/>
  <c r="C73" i="23"/>
  <c r="B73" i="23" s="1"/>
  <c r="D72" i="23"/>
  <c r="D71" i="23" s="1"/>
  <c r="D70" i="23" s="1"/>
  <c r="E72" i="23"/>
  <c r="E79" i="23"/>
  <c r="C72" i="23"/>
  <c r="B72" i="23"/>
  <c r="B71" i="23" s="1"/>
  <c r="B70" i="23" s="1"/>
  <c r="B79" i="23" s="1"/>
  <c r="D27" i="39"/>
  <c r="E27" i="39"/>
  <c r="G27" i="39" s="1"/>
  <c r="F27" i="39"/>
  <c r="C72" i="39"/>
  <c r="G49" i="39"/>
  <c r="G50" i="39"/>
  <c r="G51" i="39"/>
  <c r="G52" i="39"/>
  <c r="G53" i="39"/>
  <c r="G54" i="39"/>
  <c r="G55" i="39"/>
  <c r="G56" i="39"/>
  <c r="G57" i="39"/>
  <c r="G58" i="39"/>
  <c r="G59" i="39"/>
  <c r="G60" i="39"/>
  <c r="G61" i="39"/>
  <c r="G62" i="39"/>
  <c r="G46" i="39"/>
  <c r="G44" i="39"/>
  <c r="G33" i="39"/>
  <c r="G34" i="39"/>
  <c r="G35" i="39"/>
  <c r="D64" i="39"/>
  <c r="E64" i="39"/>
  <c r="F64" i="39"/>
  <c r="E68" i="23"/>
  <c r="C64" i="39"/>
  <c r="I29" i="38"/>
  <c r="I42" i="38"/>
  <c r="C30" i="38"/>
  <c r="F43" i="38"/>
  <c r="F41" i="38" s="1"/>
  <c r="E43" i="38"/>
  <c r="E41" i="38"/>
  <c r="D43" i="38"/>
  <c r="D41" i="38" s="1"/>
  <c r="C43" i="38"/>
  <c r="C41" i="38" s="1"/>
  <c r="H41" i="38" s="1"/>
  <c r="I41" i="38" s="1"/>
  <c r="I43" i="38" s="1"/>
  <c r="G77" i="36"/>
  <c r="C31" i="36"/>
  <c r="G46" i="31"/>
  <c r="S28" i="36"/>
  <c r="D31" i="36"/>
  <c r="D29" i="36" s="1"/>
  <c r="E31" i="36"/>
  <c r="F31" i="36"/>
  <c r="E52" i="23" s="1"/>
  <c r="G49" i="36"/>
  <c r="H29" i="36"/>
  <c r="D73" i="36"/>
  <c r="D83" i="36"/>
  <c r="E73" i="36"/>
  <c r="E83" i="36"/>
  <c r="E85" i="36" s="1"/>
  <c r="F73" i="36"/>
  <c r="F83" i="36" s="1"/>
  <c r="C73" i="36"/>
  <c r="C83" i="36" s="1"/>
  <c r="G83" i="36" s="1"/>
  <c r="F33" i="35"/>
  <c r="H26" i="34"/>
  <c r="I26" i="34" s="1"/>
  <c r="I28" i="34" s="1"/>
  <c r="H29" i="31"/>
  <c r="I29" i="31" s="1"/>
  <c r="I62" i="31"/>
  <c r="D59" i="31"/>
  <c r="E59" i="31"/>
  <c r="F59" i="31"/>
  <c r="E31" i="23" s="1"/>
  <c r="C59" i="31"/>
  <c r="C12" i="31"/>
  <c r="H5" i="31" s="1"/>
  <c r="I5" i="31" s="1"/>
  <c r="D25" i="31"/>
  <c r="C26" i="23"/>
  <c r="E25" i="31"/>
  <c r="D26" i="23"/>
  <c r="C25" i="31"/>
  <c r="H5" i="32"/>
  <c r="I5" i="32" s="1"/>
  <c r="F11" i="19"/>
  <c r="E11" i="19"/>
  <c r="C11" i="19"/>
  <c r="H4" i="19"/>
  <c r="I4" i="19" s="1"/>
  <c r="D11" i="19"/>
  <c r="G11" i="19"/>
  <c r="C9" i="19"/>
  <c r="C35" i="19"/>
  <c r="G34" i="19"/>
  <c r="G17" i="19"/>
  <c r="G16" i="19"/>
  <c r="C12" i="40"/>
  <c r="C50" i="36"/>
  <c r="C12" i="38"/>
  <c r="H5" i="38" s="1"/>
  <c r="I5" i="38" s="1"/>
  <c r="D37" i="38"/>
  <c r="D49" i="38"/>
  <c r="D55" i="38" s="1"/>
  <c r="G55" i="38" s="1"/>
  <c r="E49" i="38"/>
  <c r="E55" i="38" s="1"/>
  <c r="F49" i="38"/>
  <c r="F55" i="38" s="1"/>
  <c r="C49" i="38"/>
  <c r="C55" i="38" s="1"/>
  <c r="D61" i="23"/>
  <c r="G51" i="38"/>
  <c r="D31" i="31"/>
  <c r="E12" i="31"/>
  <c r="E10" i="31" s="1"/>
  <c r="D12" i="31"/>
  <c r="F12" i="31"/>
  <c r="E12" i="39"/>
  <c r="D12" i="39"/>
  <c r="I6" i="39" s="1"/>
  <c r="F12" i="39"/>
  <c r="C48" i="39"/>
  <c r="G48" i="39"/>
  <c r="C21" i="39"/>
  <c r="G21" i="39"/>
  <c r="C13" i="23"/>
  <c r="G26" i="36"/>
  <c r="F12" i="36"/>
  <c r="F10" i="36" s="1"/>
  <c r="D12" i="36"/>
  <c r="E12" i="36"/>
  <c r="E10" i="36" s="1"/>
  <c r="G19" i="36"/>
  <c r="G20" i="36"/>
  <c r="C23" i="36"/>
  <c r="G28" i="36"/>
  <c r="G61" i="36"/>
  <c r="G57" i="36"/>
  <c r="G69" i="36"/>
  <c r="G71" i="36"/>
  <c r="G67" i="36"/>
  <c r="G24" i="35"/>
  <c r="G18" i="35"/>
  <c r="G19" i="35"/>
  <c r="C22" i="35"/>
  <c r="C12" i="35"/>
  <c r="E12" i="34"/>
  <c r="E10" i="34"/>
  <c r="G21" i="34"/>
  <c r="G75" i="31"/>
  <c r="G51" i="31"/>
  <c r="C12" i="32"/>
  <c r="G27" i="19"/>
  <c r="G18" i="39"/>
  <c r="G19" i="39"/>
  <c r="G22" i="39"/>
  <c r="G23" i="39"/>
  <c r="I26" i="39"/>
  <c r="D67" i="23"/>
  <c r="E67" i="23"/>
  <c r="G31" i="39"/>
  <c r="G32" i="39"/>
  <c r="G38" i="39"/>
  <c r="G39" i="39"/>
  <c r="G40" i="39"/>
  <c r="G41" i="39"/>
  <c r="G42" i="39"/>
  <c r="G43" i="39"/>
  <c r="G45" i="39"/>
  <c r="G68" i="39"/>
  <c r="G70" i="39"/>
  <c r="F72" i="39"/>
  <c r="E69" i="23"/>
  <c r="G81" i="39"/>
  <c r="G83" i="39"/>
  <c r="G85" i="39"/>
  <c r="G87" i="39"/>
  <c r="G89" i="39"/>
  <c r="G91" i="39"/>
  <c r="G93" i="39"/>
  <c r="G95" i="39"/>
  <c r="G97" i="39"/>
  <c r="G99" i="39"/>
  <c r="D12" i="38"/>
  <c r="I6" i="38" s="1"/>
  <c r="E12" i="38"/>
  <c r="E10" i="38"/>
  <c r="F12" i="38"/>
  <c r="F10" i="38"/>
  <c r="G16" i="38"/>
  <c r="G18" i="38"/>
  <c r="G20" i="38"/>
  <c r="G23" i="38"/>
  <c r="G24" i="38"/>
  <c r="G25" i="38"/>
  <c r="G27" i="38"/>
  <c r="D30" i="38"/>
  <c r="C59" i="23" s="1"/>
  <c r="E30" i="38"/>
  <c r="D59" i="23"/>
  <c r="F30" i="38"/>
  <c r="G35" i="38"/>
  <c r="C37" i="38"/>
  <c r="E37" i="38"/>
  <c r="E28" i="38" s="1"/>
  <c r="F37" i="38"/>
  <c r="E60" i="23"/>
  <c r="G39" i="38"/>
  <c r="G16" i="36"/>
  <c r="G18" i="36"/>
  <c r="G21" i="36"/>
  <c r="G24" i="36"/>
  <c r="G25" i="36"/>
  <c r="G27" i="36"/>
  <c r="I30" i="36"/>
  <c r="I31" i="36" s="1"/>
  <c r="G35" i="36"/>
  <c r="G36" i="36"/>
  <c r="G37" i="36"/>
  <c r="G43" i="36"/>
  <c r="G44" i="36"/>
  <c r="G46" i="36"/>
  <c r="G47" i="36"/>
  <c r="G48" i="36"/>
  <c r="D50" i="36"/>
  <c r="C53" i="23"/>
  <c r="E50" i="36"/>
  <c r="D53" i="23"/>
  <c r="F50" i="36"/>
  <c r="E53" i="23"/>
  <c r="G52" i="36"/>
  <c r="G54" i="36"/>
  <c r="G59" i="36"/>
  <c r="G63" i="36"/>
  <c r="G65" i="36"/>
  <c r="G75" i="36"/>
  <c r="G79" i="36"/>
  <c r="D12" i="35"/>
  <c r="I6" i="35"/>
  <c r="E12" i="35"/>
  <c r="E10" i="35"/>
  <c r="F12" i="35"/>
  <c r="F10" i="35"/>
  <c r="G16" i="35"/>
  <c r="G20" i="35"/>
  <c r="G23" i="35"/>
  <c r="H25" i="35"/>
  <c r="I25" i="35" s="1"/>
  <c r="C27" i="35"/>
  <c r="C25" i="35"/>
  <c r="D27" i="35"/>
  <c r="I26" i="35"/>
  <c r="I27" i="35" s="1"/>
  <c r="E27" i="35"/>
  <c r="D43" i="23"/>
  <c r="F27" i="35"/>
  <c r="G31" i="35"/>
  <c r="G32" i="35"/>
  <c r="C35" i="35"/>
  <c r="D35" i="35"/>
  <c r="I34" i="35" s="1"/>
  <c r="E35" i="35"/>
  <c r="E33" i="35"/>
  <c r="F35" i="35"/>
  <c r="G39" i="35"/>
  <c r="G41" i="35"/>
  <c r="G42" i="35"/>
  <c r="G43" i="35"/>
  <c r="C46" i="35"/>
  <c r="C44" i="35" s="1"/>
  <c r="D46" i="35"/>
  <c r="E46" i="35"/>
  <c r="F46" i="35"/>
  <c r="F44" i="35"/>
  <c r="G50" i="35"/>
  <c r="G52" i="35"/>
  <c r="G53" i="35"/>
  <c r="G54" i="35"/>
  <c r="G56" i="35"/>
  <c r="G57" i="35"/>
  <c r="G58" i="35"/>
  <c r="G59" i="35"/>
  <c r="G60" i="35"/>
  <c r="G61" i="35"/>
  <c r="D12" i="34"/>
  <c r="I6" i="34"/>
  <c r="F12" i="34"/>
  <c r="F10" i="34"/>
  <c r="G16" i="34"/>
  <c r="G19" i="34"/>
  <c r="G22" i="34"/>
  <c r="G25" i="34"/>
  <c r="C28" i="34"/>
  <c r="D28" i="34"/>
  <c r="I27" i="34" s="1"/>
  <c r="E28" i="34"/>
  <c r="E26" i="34"/>
  <c r="F28" i="34"/>
  <c r="E38" i="23"/>
  <c r="G32" i="34"/>
  <c r="G18" i="34"/>
  <c r="G24" i="34"/>
  <c r="G16" i="31"/>
  <c r="G18" i="31"/>
  <c r="G19" i="31"/>
  <c r="G21" i="31"/>
  <c r="G22" i="31"/>
  <c r="G23" i="31"/>
  <c r="G24" i="31"/>
  <c r="C31" i="31"/>
  <c r="C29" i="31"/>
  <c r="E31" i="31"/>
  <c r="E29" i="31"/>
  <c r="F31" i="31"/>
  <c r="E28" i="23"/>
  <c r="E27" i="23" s="1"/>
  <c r="G35" i="31"/>
  <c r="G36" i="31"/>
  <c r="G37" i="31"/>
  <c r="C40" i="31"/>
  <c r="C38" i="31"/>
  <c r="D40" i="31"/>
  <c r="I39" i="31"/>
  <c r="E40" i="31"/>
  <c r="D30" i="23"/>
  <c r="D29" i="23" s="1"/>
  <c r="F40" i="31"/>
  <c r="E30" i="23"/>
  <c r="E29" i="23" s="1"/>
  <c r="G44" i="31"/>
  <c r="G45" i="31"/>
  <c r="G48" i="31"/>
  <c r="G49" i="31"/>
  <c r="G52" i="31"/>
  <c r="G53" i="31"/>
  <c r="G55" i="31"/>
  <c r="G57" i="31"/>
  <c r="G58" i="31"/>
  <c r="G61" i="31"/>
  <c r="D65" i="31"/>
  <c r="I64" i="31"/>
  <c r="I65" i="31" s="1"/>
  <c r="E65" i="31"/>
  <c r="E63" i="31"/>
  <c r="E81" i="31" s="1"/>
  <c r="E83" i="31" s="1"/>
  <c r="F65" i="31"/>
  <c r="F63" i="31"/>
  <c r="G69" i="31"/>
  <c r="G71" i="31"/>
  <c r="G72" i="31"/>
  <c r="G73" i="31"/>
  <c r="G76" i="31"/>
  <c r="G77" i="31"/>
  <c r="G78" i="31"/>
  <c r="G79" i="31"/>
  <c r="G80" i="31"/>
  <c r="C12" i="33"/>
  <c r="H5" i="33" s="1"/>
  <c r="I5" i="33" s="1"/>
  <c r="D12" i="33"/>
  <c r="D10" i="33"/>
  <c r="D26" i="33" s="1"/>
  <c r="D28" i="33" s="1"/>
  <c r="E12" i="33"/>
  <c r="E10" i="33"/>
  <c r="E26" i="33" s="1"/>
  <c r="E28" i="33"/>
  <c r="F12" i="33"/>
  <c r="E22" i="23"/>
  <c r="B22" i="23" s="1"/>
  <c r="G16" i="33"/>
  <c r="G18" i="33"/>
  <c r="G19" i="33"/>
  <c r="G20" i="33"/>
  <c r="G22" i="33"/>
  <c r="G23" i="33"/>
  <c r="G24" i="33"/>
  <c r="G25" i="33"/>
  <c r="D12" i="32"/>
  <c r="I6" i="32" s="1"/>
  <c r="I8" i="32"/>
  <c r="E12" i="32"/>
  <c r="D19" i="23"/>
  <c r="F12" i="32"/>
  <c r="F10" i="32" s="1"/>
  <c r="F26" i="32" s="1"/>
  <c r="G16" i="32"/>
  <c r="G18" i="32"/>
  <c r="G19" i="32"/>
  <c r="G20" i="32"/>
  <c r="G23" i="32"/>
  <c r="G24" i="32"/>
  <c r="G25" i="32"/>
  <c r="F28" i="32"/>
  <c r="C12" i="30"/>
  <c r="H7" i="30" s="1"/>
  <c r="D12" i="30"/>
  <c r="I8" i="30" s="1"/>
  <c r="E12" i="30"/>
  <c r="F12" i="30"/>
  <c r="E16" i="23" s="1"/>
  <c r="E15" i="23" s="1"/>
  <c r="E14" i="23" s="1"/>
  <c r="G16" i="30"/>
  <c r="G18" i="30"/>
  <c r="G19" i="30"/>
  <c r="G20" i="30"/>
  <c r="G22" i="30"/>
  <c r="G23" i="30"/>
  <c r="G24" i="30"/>
  <c r="G25" i="30"/>
  <c r="G15" i="19"/>
  <c r="G19" i="19"/>
  <c r="G20" i="19"/>
  <c r="G21" i="19"/>
  <c r="G22" i="19"/>
  <c r="G23" i="19"/>
  <c r="G24" i="19"/>
  <c r="G25" i="19"/>
  <c r="G28" i="19"/>
  <c r="G29" i="19"/>
  <c r="G30" i="19"/>
  <c r="G31" i="19"/>
  <c r="G32" i="19"/>
  <c r="G33" i="19"/>
  <c r="C10" i="40"/>
  <c r="D12" i="40"/>
  <c r="D10" i="40"/>
  <c r="D21" i="40" s="1"/>
  <c r="E12" i="40"/>
  <c r="E10" i="40"/>
  <c r="E21" i="40" s="1"/>
  <c r="F12" i="40"/>
  <c r="G16" i="40"/>
  <c r="G19" i="40"/>
  <c r="G20" i="40"/>
  <c r="C29" i="17"/>
  <c r="D29" i="17"/>
  <c r="E29" i="17"/>
  <c r="F29" i="17"/>
  <c r="F35" i="17" s="1"/>
  <c r="G29" i="17"/>
  <c r="G35" i="17" s="1"/>
  <c r="H29" i="17"/>
  <c r="H35" i="17" s="1"/>
  <c r="I29" i="17"/>
  <c r="J29" i="17"/>
  <c r="K29" i="17"/>
  <c r="L29" i="17"/>
  <c r="L35" i="17"/>
  <c r="M29" i="17"/>
  <c r="M35" i="17"/>
  <c r="N29" i="17"/>
  <c r="B35" i="17"/>
  <c r="C35" i="17"/>
  <c r="D35" i="17"/>
  <c r="E35" i="17"/>
  <c r="I35" i="17"/>
  <c r="J35" i="17"/>
  <c r="K35" i="17"/>
  <c r="N35" i="17"/>
  <c r="B36" i="17"/>
  <c r="D10" i="23"/>
  <c r="D9" i="23"/>
  <c r="D8" i="23" s="1"/>
  <c r="C16" i="23"/>
  <c r="E19" i="23"/>
  <c r="D25" i="23"/>
  <c r="D31" i="23"/>
  <c r="D38" i="23"/>
  <c r="D37" i="23" s="1"/>
  <c r="C43" i="23"/>
  <c r="E45" i="23"/>
  <c r="E44" i="23"/>
  <c r="E47" i="23"/>
  <c r="E46" i="23"/>
  <c r="C60" i="23"/>
  <c r="D60" i="23"/>
  <c r="F10" i="33"/>
  <c r="F26" i="33"/>
  <c r="F28" i="33" s="1"/>
  <c r="D45" i="23"/>
  <c r="C26" i="34"/>
  <c r="C10" i="38"/>
  <c r="F9" i="19"/>
  <c r="F35" i="19" s="1"/>
  <c r="F37" i="19"/>
  <c r="I5" i="19"/>
  <c r="D9" i="19"/>
  <c r="E13" i="23"/>
  <c r="E12" i="23" s="1"/>
  <c r="E11" i="23"/>
  <c r="C10" i="23"/>
  <c r="C9" i="23"/>
  <c r="C8" i="23" s="1"/>
  <c r="C21" i="40"/>
  <c r="I6" i="40"/>
  <c r="D25" i="35"/>
  <c r="G27" i="35"/>
  <c r="G22" i="32"/>
  <c r="E59" i="23"/>
  <c r="E58" i="23"/>
  <c r="I6" i="19"/>
  <c r="C27" i="39"/>
  <c r="C25" i="39"/>
  <c r="C12" i="39"/>
  <c r="H5" i="39"/>
  <c r="I5" i="39" s="1"/>
  <c r="I7" i="39" s="1"/>
  <c r="E72" i="39"/>
  <c r="D69" i="23" s="1"/>
  <c r="D72" i="39"/>
  <c r="G74" i="39"/>
  <c r="G76" i="39"/>
  <c r="D65" i="23"/>
  <c r="E10" i="39"/>
  <c r="C65" i="23"/>
  <c r="D10" i="39"/>
  <c r="G16" i="39"/>
  <c r="C67" i="23"/>
  <c r="D28" i="38"/>
  <c r="E57" i="23"/>
  <c r="E56" i="23"/>
  <c r="D10" i="38"/>
  <c r="G10" i="38"/>
  <c r="G43" i="38"/>
  <c r="D57" i="23"/>
  <c r="D56" i="23"/>
  <c r="G12" i="38"/>
  <c r="C57" i="23"/>
  <c r="G30" i="38"/>
  <c r="F28" i="38"/>
  <c r="F53" i="38" s="1"/>
  <c r="F57" i="38" s="1"/>
  <c r="E10" i="32"/>
  <c r="C52" i="23"/>
  <c r="C51" i="23" s="1"/>
  <c r="I29" i="36"/>
  <c r="C29" i="36"/>
  <c r="F29" i="36"/>
  <c r="F81" i="36" s="1"/>
  <c r="F85" i="36"/>
  <c r="D50" i="23"/>
  <c r="D49" i="23" s="1"/>
  <c r="G73" i="36"/>
  <c r="G50" i="36"/>
  <c r="D52" i="23"/>
  <c r="D51" i="23" s="1"/>
  <c r="D48" i="23" s="1"/>
  <c r="E50" i="23"/>
  <c r="E49" i="23"/>
  <c r="G31" i="36"/>
  <c r="C33" i="35"/>
  <c r="C45" i="23"/>
  <c r="B45" i="23" s="1"/>
  <c r="B44" i="23"/>
  <c r="D33" i="35"/>
  <c r="H5" i="35"/>
  <c r="I5" i="35"/>
  <c r="C10" i="35"/>
  <c r="D47" i="23"/>
  <c r="D46" i="23"/>
  <c r="E44" i="35"/>
  <c r="G22" i="35"/>
  <c r="D44" i="23"/>
  <c r="E25" i="35"/>
  <c r="D41" i="23"/>
  <c r="D40" i="23"/>
  <c r="D10" i="35"/>
  <c r="E41" i="23"/>
  <c r="G12" i="35"/>
  <c r="I7" i="35"/>
  <c r="C41" i="23"/>
  <c r="C40" i="23"/>
  <c r="C12" i="34"/>
  <c r="H5" i="34" s="1"/>
  <c r="I5" i="34"/>
  <c r="I7" i="34" s="1"/>
  <c r="D26" i="34"/>
  <c r="G26" i="34" s="1"/>
  <c r="C38" i="23"/>
  <c r="C37" i="23"/>
  <c r="G28" i="34"/>
  <c r="E36" i="23"/>
  <c r="E35" i="23" s="1"/>
  <c r="E34" i="23" s="1"/>
  <c r="E33" i="34"/>
  <c r="E35" i="34"/>
  <c r="C10" i="34"/>
  <c r="D36" i="23"/>
  <c r="D35" i="23"/>
  <c r="D10" i="34"/>
  <c r="F26" i="34"/>
  <c r="F33" i="34"/>
  <c r="F35" i="34" s="1"/>
  <c r="C36" i="23"/>
  <c r="C35" i="23" s="1"/>
  <c r="D33" i="23"/>
  <c r="D32" i="23"/>
  <c r="C33" i="23"/>
  <c r="D63" i="31"/>
  <c r="D28" i="23"/>
  <c r="D27" i="23"/>
  <c r="H38" i="31"/>
  <c r="I38" i="31"/>
  <c r="I40" i="31" s="1"/>
  <c r="D10" i="31"/>
  <c r="E38" i="31"/>
  <c r="C30" i="23"/>
  <c r="F38" i="31"/>
  <c r="D38" i="31"/>
  <c r="G40" i="31"/>
  <c r="I30" i="31"/>
  <c r="I31" i="31" s="1"/>
  <c r="E25" i="23"/>
  <c r="C25" i="23"/>
  <c r="C24" i="23" s="1"/>
  <c r="C65" i="31"/>
  <c r="H63" i="31" s="1"/>
  <c r="C31" i="23"/>
  <c r="B31" i="23" s="1"/>
  <c r="E33" i="23"/>
  <c r="E32" i="23"/>
  <c r="F29" i="31"/>
  <c r="F25" i="31"/>
  <c r="G59" i="31"/>
  <c r="D22" i="23"/>
  <c r="D21" i="23"/>
  <c r="D20" i="23" s="1"/>
  <c r="I6" i="33"/>
  <c r="C22" i="23"/>
  <c r="C10" i="33"/>
  <c r="G12" i="32"/>
  <c r="C10" i="32"/>
  <c r="D10" i="30"/>
  <c r="D26" i="30"/>
  <c r="D28" i="30" s="1"/>
  <c r="I7" i="30"/>
  <c r="I9" i="30" s="1"/>
  <c r="D16" i="23"/>
  <c r="C10" i="30"/>
  <c r="C26" i="30"/>
  <c r="C10" i="39"/>
  <c r="G12" i="39"/>
  <c r="E62" i="35"/>
  <c r="E64" i="35"/>
  <c r="G10" i="35"/>
  <c r="G12" i="34"/>
  <c r="I29" i="34"/>
  <c r="C33" i="34"/>
  <c r="I63" i="31"/>
  <c r="G65" i="31"/>
  <c r="C26" i="32"/>
  <c r="H25" i="39"/>
  <c r="I25" i="39" s="1"/>
  <c r="I27" i="39" s="1"/>
  <c r="C69" i="23"/>
  <c r="G72" i="39"/>
  <c r="F25" i="39"/>
  <c r="D68" i="23"/>
  <c r="C19" i="23"/>
  <c r="C18" i="23"/>
  <c r="C17" i="23" s="1"/>
  <c r="G41" i="38"/>
  <c r="D53" i="38"/>
  <c r="D10" i="32"/>
  <c r="D26" i="32"/>
  <c r="D28" i="32"/>
  <c r="B75" i="23"/>
  <c r="C58" i="23"/>
  <c r="E37" i="23"/>
  <c r="B38" i="23"/>
  <c r="B37" i="23" s="1"/>
  <c r="B25" i="23"/>
  <c r="B52" i="23"/>
  <c r="C15" i="23"/>
  <c r="C14" i="23"/>
  <c r="E21" i="23"/>
  <c r="E20" i="23" s="1"/>
  <c r="C12" i="23"/>
  <c r="C11" i="23" s="1"/>
  <c r="C32" i="23"/>
  <c r="B33" i="23"/>
  <c r="B32" i="23" s="1"/>
  <c r="D64" i="23"/>
  <c r="B62" i="23"/>
  <c r="B61" i="23"/>
  <c r="C44" i="23"/>
  <c r="C21" i="23"/>
  <c r="C20" i="23"/>
  <c r="B21" i="23"/>
  <c r="B20" i="23" s="1"/>
  <c r="C56" i="23"/>
  <c r="C55" i="23" s="1"/>
  <c r="B57" i="23"/>
  <c r="B56" i="23" s="1"/>
  <c r="B60" i="23"/>
  <c r="C42" i="23"/>
  <c r="D24" i="23"/>
  <c r="D23" i="23"/>
  <c r="E18" i="23"/>
  <c r="E17" i="23"/>
  <c r="D79" i="23"/>
  <c r="B59" i="23"/>
  <c r="B58" i="23"/>
  <c r="E29" i="36"/>
  <c r="E81" i="36" s="1"/>
  <c r="G29" i="36"/>
  <c r="C28" i="32" l="1"/>
  <c r="C35" i="34"/>
  <c r="C28" i="30"/>
  <c r="C26" i="33"/>
  <c r="G10" i="33"/>
  <c r="D33" i="34"/>
  <c r="D35" i="34" s="1"/>
  <c r="G10" i="34"/>
  <c r="C101" i="39"/>
  <c r="I7" i="33"/>
  <c r="G38" i="31"/>
  <c r="D44" i="35"/>
  <c r="G44" i="35" s="1"/>
  <c r="I45" i="35"/>
  <c r="G46" i="35"/>
  <c r="C47" i="23"/>
  <c r="H33" i="35"/>
  <c r="I33" i="35" s="1"/>
  <c r="I35" i="35" s="1"/>
  <c r="I47" i="35" s="1"/>
  <c r="G35" i="35"/>
  <c r="B36" i="23"/>
  <c r="B35" i="23" s="1"/>
  <c r="B34" i="23" s="1"/>
  <c r="D57" i="38"/>
  <c r="I29" i="39"/>
  <c r="F10" i="30"/>
  <c r="F26" i="30" s="1"/>
  <c r="F28" i="30" s="1"/>
  <c r="E26" i="23"/>
  <c r="F10" i="31"/>
  <c r="F81" i="31" s="1"/>
  <c r="F83" i="31" s="1"/>
  <c r="E40" i="23"/>
  <c r="B41" i="23"/>
  <c r="B40" i="23" s="1"/>
  <c r="D39" i="23"/>
  <c r="C64" i="23"/>
  <c r="C63" i="23" s="1"/>
  <c r="D42" i="23"/>
  <c r="B53" i="23"/>
  <c r="B51" i="23" s="1"/>
  <c r="D66" i="23"/>
  <c r="D63" i="23" s="1"/>
  <c r="C12" i="36"/>
  <c r="G23" i="36"/>
  <c r="D10" i="36"/>
  <c r="D81" i="36" s="1"/>
  <c r="D85" i="36" s="1"/>
  <c r="I6" i="36"/>
  <c r="C68" i="23"/>
  <c r="B68" i="23" s="1"/>
  <c r="G64" i="39"/>
  <c r="B55" i="23"/>
  <c r="B67" i="23"/>
  <c r="E25" i="39"/>
  <c r="E101" i="39" s="1"/>
  <c r="E103" i="39" s="1"/>
  <c r="B69" i="23"/>
  <c r="D15" i="23"/>
  <c r="D14" i="23" s="1"/>
  <c r="B16" i="23"/>
  <c r="B15" i="23" s="1"/>
  <c r="B14" i="23" s="1"/>
  <c r="B30" i="23"/>
  <c r="B29" i="23" s="1"/>
  <c r="C29" i="23"/>
  <c r="C34" i="23"/>
  <c r="D34" i="23"/>
  <c r="C50" i="23"/>
  <c r="E26" i="32"/>
  <c r="E28" i="32" s="1"/>
  <c r="G10" i="32"/>
  <c r="E55" i="23"/>
  <c r="C66" i="23"/>
  <c r="D25" i="39"/>
  <c r="D101" i="39" s="1"/>
  <c r="D103" i="39" s="1"/>
  <c r="D35" i="19"/>
  <c r="D37" i="19" s="1"/>
  <c r="H5" i="40"/>
  <c r="I5" i="40" s="1"/>
  <c r="I7" i="40" s="1"/>
  <c r="E10" i="30"/>
  <c r="G12" i="30"/>
  <c r="D18" i="23"/>
  <c r="D17" i="23" s="1"/>
  <c r="B19" i="23"/>
  <c r="B18" i="23" s="1"/>
  <c r="B17" i="23" s="1"/>
  <c r="E65" i="23"/>
  <c r="E64" i="23" s="1"/>
  <c r="F10" i="39"/>
  <c r="I6" i="31"/>
  <c r="I7" i="31" s="1"/>
  <c r="G12" i="31"/>
  <c r="D29" i="31"/>
  <c r="G29" i="31" s="1"/>
  <c r="C28" i="23"/>
  <c r="G31" i="31"/>
  <c r="I7" i="38"/>
  <c r="B10" i="23"/>
  <c r="B9" i="23" s="1"/>
  <c r="B8" i="23" s="1"/>
  <c r="G12" i="40"/>
  <c r="C37" i="19"/>
  <c r="E9" i="19"/>
  <c r="E35" i="19" s="1"/>
  <c r="E37" i="19" s="1"/>
  <c r="D13" i="23"/>
  <c r="E51" i="23"/>
  <c r="E48" i="23" s="1"/>
  <c r="C71" i="23"/>
  <c r="C70" i="23" s="1"/>
  <c r="C79" i="23" s="1"/>
  <c r="C62" i="35"/>
  <c r="E10" i="23"/>
  <c r="E9" i="23" s="1"/>
  <c r="E8" i="23" s="1"/>
  <c r="F10" i="40"/>
  <c r="F21" i="40" s="1"/>
  <c r="G21" i="40" s="1"/>
  <c r="F25" i="35"/>
  <c r="F62" i="35" s="1"/>
  <c r="F64" i="35" s="1"/>
  <c r="E43" i="23"/>
  <c r="E42" i="23" s="1"/>
  <c r="D58" i="23"/>
  <c r="D55" i="23" s="1"/>
  <c r="E53" i="38"/>
  <c r="E57" i="38" s="1"/>
  <c r="C63" i="31"/>
  <c r="G63" i="31" s="1"/>
  <c r="C10" i="31"/>
  <c r="H44" i="35"/>
  <c r="I44" i="35" s="1"/>
  <c r="I46" i="35" s="1"/>
  <c r="C28" i="38"/>
  <c r="G28" i="38" s="1"/>
  <c r="H28" i="38"/>
  <c r="I28" i="38" s="1"/>
  <c r="I30" i="38" s="1"/>
  <c r="E66" i="23"/>
  <c r="C81" i="31" l="1"/>
  <c r="G10" i="31"/>
  <c r="C64" i="35"/>
  <c r="G37" i="19"/>
  <c r="I66" i="31"/>
  <c r="I41" i="31"/>
  <c r="E63" i="23"/>
  <c r="E26" i="30"/>
  <c r="G10" i="30"/>
  <c r="G9" i="19"/>
  <c r="D81" i="31"/>
  <c r="D83" i="31" s="1"/>
  <c r="B43" i="23"/>
  <c r="B42" i="23" s="1"/>
  <c r="B39" i="23" s="1"/>
  <c r="B78" i="23" s="1"/>
  <c r="B80" i="23" s="1"/>
  <c r="E39" i="23"/>
  <c r="B26" i="23"/>
  <c r="B24" i="23" s="1"/>
  <c r="B23" i="23" s="1"/>
  <c r="E24" i="23"/>
  <c r="E23" i="23" s="1"/>
  <c r="D62" i="35"/>
  <c r="D64" i="35" s="1"/>
  <c r="C103" i="39"/>
  <c r="G101" i="39"/>
  <c r="C28" i="33"/>
  <c r="G28" i="33" s="1"/>
  <c r="G26" i="33"/>
  <c r="G35" i="34"/>
  <c r="G28" i="32"/>
  <c r="D12" i="23"/>
  <c r="D11" i="23" s="1"/>
  <c r="D78" i="23" s="1"/>
  <c r="D80" i="23" s="1"/>
  <c r="D115" i="23" s="1"/>
  <c r="B13" i="23"/>
  <c r="B12" i="23" s="1"/>
  <c r="B11" i="23" s="1"/>
  <c r="G35" i="19"/>
  <c r="I44" i="38"/>
  <c r="C27" i="23"/>
  <c r="C23" i="23" s="1"/>
  <c r="B28" i="23"/>
  <c r="B27" i="23" s="1"/>
  <c r="G10" i="39"/>
  <c r="F101" i="39"/>
  <c r="F103" i="39" s="1"/>
  <c r="G10" i="40"/>
  <c r="C53" i="38"/>
  <c r="C49" i="23"/>
  <c r="C48" i="23" s="1"/>
  <c r="B50" i="23"/>
  <c r="B49" i="23" s="1"/>
  <c r="B48" i="23" s="1"/>
  <c r="B66" i="23"/>
  <c r="H5" i="36"/>
  <c r="I5" i="36" s="1"/>
  <c r="I7" i="36" s="1"/>
  <c r="I33" i="36" s="1"/>
  <c r="G12" i="36"/>
  <c r="C10" i="36"/>
  <c r="B65" i="23"/>
  <c r="B64" i="23" s="1"/>
  <c r="B63" i="23" s="1"/>
  <c r="G25" i="35"/>
  <c r="C46" i="23"/>
  <c r="C39" i="23" s="1"/>
  <c r="B47" i="23"/>
  <c r="B46" i="23" s="1"/>
  <c r="G25" i="39"/>
  <c r="G33" i="34"/>
  <c r="G26" i="32"/>
  <c r="C81" i="36" l="1"/>
  <c r="G10" i="36"/>
  <c r="C78" i="23"/>
  <c r="C80" i="23" s="1"/>
  <c r="C115" i="23" s="1"/>
  <c r="G62" i="35"/>
  <c r="C57" i="38"/>
  <c r="G57" i="38" s="1"/>
  <c r="G53" i="38"/>
  <c r="G103" i="39"/>
  <c r="E78" i="23"/>
  <c r="E80" i="23" s="1"/>
  <c r="E115" i="23" s="1"/>
  <c r="E28" i="30"/>
  <c r="G28" i="30" s="1"/>
  <c r="G26" i="30"/>
  <c r="G64" i="35"/>
  <c r="C83" i="31"/>
  <c r="G83" i="31" s="1"/>
  <c r="G81" i="31"/>
  <c r="G81" i="36" l="1"/>
  <c r="G85" i="36" s="1"/>
  <c r="C85" i="36"/>
</calcChain>
</file>

<file path=xl/sharedStrings.xml><?xml version="1.0" encoding="utf-8"?>
<sst xmlns="http://schemas.openxmlformats.org/spreadsheetml/2006/main" count="1097" uniqueCount="264">
  <si>
    <t>ผู้รายงาน......................................................</t>
  </si>
  <si>
    <t>ผล</t>
  </si>
  <si>
    <t>แผน</t>
  </si>
  <si>
    <t xml:space="preserve">  </t>
  </si>
  <si>
    <t>- ค่าวัสดุประชาสัมพันธ์</t>
  </si>
  <si>
    <t>- ค่าซื้อหนังสือวารสารฯ</t>
  </si>
  <si>
    <t>- ค่าวัสดุไฟฟ้า ประปา งานบ้าน งานครัว และงานสวน</t>
  </si>
  <si>
    <t>- ค่าเครื่องแต่งกาย</t>
  </si>
  <si>
    <t>- ค่าวัสดุยานพาหนะ</t>
  </si>
  <si>
    <t>- ค่าวัสดุอุปกรณ์คอมพิวเตอร์</t>
  </si>
  <si>
    <t>- ค่าจ้างเหมาบริการเป็นรายบุคคล</t>
  </si>
  <si>
    <t>- ค่าจ้างเหมาดูแลทรัพย์สินและรักษาความปลอดภัย</t>
  </si>
  <si>
    <t>- ค่าจ้างเหมาทำความสะอาดอาคาร</t>
  </si>
  <si>
    <t>- ค่าซ่อมแซมครุภัณฑ์</t>
  </si>
  <si>
    <t>- ค่าทำความสะอาดเครื่องนอนเวรฯ</t>
  </si>
  <si>
    <t>- เงินสมทบกองทุนประกันสังคม</t>
  </si>
  <si>
    <t>- ค่าซ่อมแซมยานพาหนะ</t>
  </si>
  <si>
    <t>- ค่าบำรุงรักษาซ่อมแซมลิฟท์</t>
  </si>
  <si>
    <t>- ค่าบำรุงรักษาซ่อมแซมเครื่องปรับอากาศ</t>
  </si>
  <si>
    <t>- เงินตอบแทนพิเศษของลูกจ้างประจำ</t>
  </si>
  <si>
    <t>- ค่าอาหารทำการนอกเวลา</t>
  </si>
  <si>
    <t>แผน/</t>
  </si>
  <si>
    <t>งาน/หมวด/รายการ</t>
  </si>
  <si>
    <t>หน่วย : บาท</t>
  </si>
  <si>
    <r>
      <rPr>
        <b/>
        <sz val="16"/>
        <color indexed="8"/>
        <rFont val="TH SarabunPSK"/>
        <family val="2"/>
      </rPr>
      <t xml:space="preserve">    </t>
    </r>
    <r>
      <rPr>
        <b/>
        <u/>
        <sz val="16"/>
        <color indexed="8"/>
        <rFont val="TH SarabunPSK"/>
        <family val="2"/>
      </rPr>
      <t>ค่าตอบแทน</t>
    </r>
  </si>
  <si>
    <r>
      <rPr>
        <b/>
        <sz val="16"/>
        <color indexed="8"/>
        <rFont val="TH SarabunPSK"/>
        <family val="2"/>
      </rPr>
      <t xml:space="preserve">    </t>
    </r>
    <r>
      <rPr>
        <b/>
        <u/>
        <sz val="16"/>
        <color indexed="8"/>
        <rFont val="TH SarabunPSK"/>
        <family val="2"/>
      </rPr>
      <t>ค่าใช้สอย</t>
    </r>
  </si>
  <si>
    <t>- จ้างเหมาบริการเป็นรายบุคคล</t>
  </si>
  <si>
    <t>- ค่าจ้างเหมาดูแลทรัพย์สินและรักษาความปลอดภัยในสวนสาธารณะ</t>
  </si>
  <si>
    <t>- ค่าจ้างเหมาล้างทำความสะอาดท่อระบายน้ำ</t>
  </si>
  <si>
    <t>- ค่าบำรุงรักษาสระว่ายน้ำของโรงเรียน</t>
  </si>
  <si>
    <t>- ค่าจ้างเหมาบริษัทเอกชนทำความสะอาดในโรงเรียนสังกัดกรุงเทพมหานคร</t>
  </si>
  <si>
    <t>- ค่าจ้างเหมาดูแลทรัพย์สินและรักษาความปลอดภัยในโรงเรียนสังกัดกรุงเทพมหานคร</t>
  </si>
  <si>
    <t>รวมทั้งสิ้น</t>
  </si>
  <si>
    <t>สำนักงานเขตหลักสี่</t>
  </si>
  <si>
    <t>งานปกครอง</t>
  </si>
  <si>
    <t>งานบริหารการจัดเก็บรายได้</t>
  </si>
  <si>
    <t>ค่าตอบแทน ใช้สอยและวัสดุ</t>
  </si>
  <si>
    <t>งานการระบายน้ำและแก้ไขปัญหาน้ำท่วม</t>
  </si>
  <si>
    <t>งานปลูกและบำรุงรักษาต้นไม้</t>
  </si>
  <si>
    <t>งานพัฒนาชุมชน</t>
  </si>
  <si>
    <t>งานควบคุมอนามัย</t>
  </si>
  <si>
    <t>งานบริหารการศึกษา</t>
  </si>
  <si>
    <t>วงเงินงบประมาณ</t>
  </si>
  <si>
    <t xml:space="preserve"> - ค่าจ้างเหมาบริการเป็นรายบุคคลโครงการจ้างเจ้าหน้าที่ปฏิบัติงานตามนโยบายการดำเนินงานศูนย์ส่งเสริมการบริหารเงินออมครอบครัว</t>
  </si>
  <si>
    <t>- ค่าจ้างเหมาบริการเป็นรายบุคคลโครงการจ้างเจ้าหน้าที่เพื่อปฏิบัติงานในโครงการกรุงเทพฯ เมืองอาหารปลอดภัย</t>
  </si>
  <si>
    <t>- ค่าจ้างเหมาบริการเป็นรายบุคคลโครงการจ้างงานเพื่อพัฒนาคุณภาพงานสุขาภิบาลอาหารในกรุงเทพมหานคร</t>
  </si>
  <si>
    <t>- ค่าจ้างเหมาบริการเป็นรายบุคคลโครงการจ้างเจ้าหน้าที่เพื่อปฏิบัติงานในโครงการตรวจสอบหาสารเคมีกำจัดศัตรูพืชตกค้างในผักสด</t>
  </si>
  <si>
    <t>รายละเอียดการเบิกจ่ายงบประมาณรายการที่ต้องก่อหนี้ผูกพันทั้งจำนวน</t>
  </si>
  <si>
    <t>งบประมาณรายจ่ายประจำปี 2565</t>
  </si>
  <si>
    <t>งาน/โครงการตามแผนยุทธศาสตร์/งบรายจ่าย/รายการ</t>
  </si>
  <si>
    <t>ฝ่าย : ปกครอง</t>
  </si>
  <si>
    <t xml:space="preserve">     1) งบบุคลากร</t>
  </si>
  <si>
    <r>
      <rPr>
        <b/>
        <sz val="16"/>
        <color indexed="8"/>
        <rFont val="TH SarabunPSK"/>
        <family val="2"/>
      </rPr>
      <t xml:space="preserve">    </t>
    </r>
    <r>
      <rPr>
        <b/>
        <u/>
        <sz val="16"/>
        <color indexed="8"/>
        <rFont val="TH SarabunPSK"/>
        <family val="2"/>
      </rPr>
      <t>ค่าตอบแทน ใช้สอยและวัสดุ</t>
    </r>
  </si>
  <si>
    <r>
      <rPr>
        <b/>
        <sz val="16"/>
        <color indexed="8"/>
        <rFont val="TH SarabunPSK"/>
        <family val="2"/>
      </rPr>
      <t xml:space="preserve">    </t>
    </r>
    <r>
      <rPr>
        <b/>
        <u/>
        <sz val="16"/>
        <color indexed="8"/>
        <rFont val="TH SarabunPSK"/>
        <family val="2"/>
      </rPr>
      <t>ค่าวัสดุ</t>
    </r>
  </si>
  <si>
    <t xml:space="preserve">     3) งบรายจ่ายอื่น</t>
  </si>
  <si>
    <t>งบประมาณตามโครงสร้างงาน</t>
  </si>
  <si>
    <t xml:space="preserve">     งานที่ 1 : อำนวยการและบริหารสำนักงานเขต</t>
  </si>
  <si>
    <t>รวมงบประมาณตามโครงสร้างงาน</t>
  </si>
  <si>
    <t>งวดที่ 1 (ต.ค. - ม.ค.)</t>
  </si>
  <si>
    <t>งวดที่ 2 (ก.พ. - พ.ค.)</t>
  </si>
  <si>
    <t>งวดที่ 3 (มิ.ย. - ก.ย.)</t>
  </si>
  <si>
    <t>diff</t>
  </si>
  <si>
    <t xml:space="preserve">                 3) งบรายจ่ายอื่น</t>
  </si>
  <si>
    <t>แบบ สงม.2 (สำนักงานเขต)</t>
  </si>
  <si>
    <t>ฝ่าย : ทะเบียน</t>
  </si>
  <si>
    <t xml:space="preserve">     งานที่ 1 : บริหารทั่วไปและบริการทะเบียน</t>
  </si>
  <si>
    <t>ฝ่าย : การคลัง</t>
  </si>
  <si>
    <t xml:space="preserve">     งานที่ 1 : บริหารทั่วไปและบริหารการคลัง</t>
  </si>
  <si>
    <t xml:space="preserve">- ค่าซ่อมแซมยานพาหนะ </t>
  </si>
  <si>
    <t>ฝ่าย : รายได้</t>
  </si>
  <si>
    <t xml:space="preserve">     งานที่ 1 : บริหารทั่วไปและจัดเก็บรายได้</t>
  </si>
  <si>
    <t>- ค่าซ่อมแซมเครื่องจักรกลและเครื่องทุ่นแรง</t>
  </si>
  <si>
    <t>- ค่าวัสดุเครื่องจักรกลฯ</t>
  </si>
  <si>
    <t>- ค่าวัสดุในการรักษาความสะอาด</t>
  </si>
  <si>
    <t>- ค่าวัสดุป้องกันอุบัติภัย</t>
  </si>
  <si>
    <t>- ค่าวัสดุอุปกรณ์ในการขนถ่ายสิ่งปฏิกูล</t>
  </si>
  <si>
    <t>- ค่าเครื่องแบบชุดปฏิบัติงาน</t>
  </si>
  <si>
    <t>ฝ่าย : รักษาความสะอาดและสวนสาธารณะ</t>
  </si>
  <si>
    <t xml:space="preserve">     งานที่ 1 : บริหารทั่วไปฝ่ายรักษาความสะอาด</t>
  </si>
  <si>
    <t xml:space="preserve">     งานที่ 2 : กวาดทำความสะอาดที่และทางสาธารณะ</t>
  </si>
  <si>
    <t xml:space="preserve">     งานที่ 3 : เก็บขยะมูลฝอยและขนถ่ายสิ่งปฏิกูล</t>
  </si>
  <si>
    <t>- ค่าตอบแทนเจ้าหน้าที่เก็บขนมูลฝอย</t>
  </si>
  <si>
    <t>- ค่าตอบแทนเจ้าหน้าที่เก็บขนสิ่งปฏิกูล</t>
  </si>
  <si>
    <t xml:space="preserve">     งานที่ 4 : ดูแลสวนและพื้นที่สีเขียว</t>
  </si>
  <si>
    <t>- ค่าวัสดุอุปกรณ์ในการปลูกและบำรุงรักษาต้นไม้</t>
  </si>
  <si>
    <t>- ค่าใช้จ่ายในการส่งเสริมการแปรรูปมูลฝอยอินทรีย์เพื่อนำมาใช้ประโยชน์</t>
  </si>
  <si>
    <t>ฝ่าย : เทศกิจ</t>
  </si>
  <si>
    <t xml:space="preserve">     งานที่ 1 : บริหารทั่วไปและสอบสวนดำเนินคดี</t>
  </si>
  <si>
    <t>- ค่าเบี้ยประชุม</t>
  </si>
  <si>
    <t xml:space="preserve">     งานที่ 2 : ตรวจและบังคับใช้กฎหมาย</t>
  </si>
  <si>
    <t>ฝ่าย : โยธา</t>
  </si>
  <si>
    <t xml:space="preserve">     งานที่ 1 : บริหารทั่วไปฝ่ายโยธา</t>
  </si>
  <si>
    <t>- ค่าซ่อมแซมถนน ตรอก ซอย สะพานและสิ่งสาธารณประโยชน์</t>
  </si>
  <si>
    <t>- ค่าซ่อมแซมไฟฟ้าสาธารณะ</t>
  </si>
  <si>
    <t>- ค่าวัสดุก่อสร้าง</t>
  </si>
  <si>
    <t>- ค่าวัสดุสำหรับหน่วยบริการเร่งด่วนกรุงเทพมหานคร (Best)</t>
  </si>
  <si>
    <t xml:space="preserve">     งานที่ 2 : อนุญาตก่อสร้าง ควบคุมอาคารและผังเมือง</t>
  </si>
  <si>
    <t xml:space="preserve">     งานที่ 3 : บำรุงรักษาซ่อมแซม</t>
  </si>
  <si>
    <t xml:space="preserve">     งานที่ 4 : ระบายน้ำและแก้ไขปัญหาน้ำท่วม</t>
  </si>
  <si>
    <t>- ค่าวัสดุอุปกรณ์ในการทำความสะอาดท่อระบายน้ำ</t>
  </si>
  <si>
    <t>- ค่าวัสดุอุปกรณ์บำรุงรักษาระบบระบายน้ำ</t>
  </si>
  <si>
    <t>ฝ่าย : พัฒนาชุมชนและสวัสดิการสังคม</t>
  </si>
  <si>
    <t xml:space="preserve">     งานที่ 1 : บริหารทั่วไปฝ่ายพัฒนาชุมชน</t>
  </si>
  <si>
    <t>- ค่ารับรอง</t>
  </si>
  <si>
    <t>- ค่าวัสดุอุปกรณ์การเรียนการสอน</t>
  </si>
  <si>
    <t xml:space="preserve">     งานที่ 2 : พัฒนาชุมชนและบริการสังคม</t>
  </si>
  <si>
    <t>- ค่าตอบแทนอาสาสมัครผู้ดูแลเด็ก</t>
  </si>
  <si>
    <t>- ค่าตอบแทนอาสาสมัครห้องสมุด/บ้านหนังสือ</t>
  </si>
  <si>
    <t>และผู้ด้อยโอกาส</t>
  </si>
  <si>
    <t>- ค่าใช้จ่ายในการสนับสนุนการดำเนินงานของคณะกรรมการชุมชน</t>
  </si>
  <si>
    <t>- ค่าใช้จ่ายในการจัดงานวันสำคัญอนุรักษ์สืบสานวัฒนธรรมประเพณี</t>
  </si>
  <si>
    <t>- ค่าใช้จ่ายในการส่งเสริมกิจกรรมสโมสรกีฬาและลานกีฬา</t>
  </si>
  <si>
    <t>- ค่าใช้จ่ายในการจัดกิจกรรมครอบครัวรักการอ่าน</t>
  </si>
  <si>
    <t>- ค่าใช้จ่ายในการดำเนินงานศูนย์บริการและถ่ายทอดเทคโนโลยีการเกษตร</t>
  </si>
  <si>
    <t>- ค่าใช้จ่ายโครงการรู้ใช้ รู้เก็บ คนกรุงเทพฯ ชีวิตมั่นคง</t>
  </si>
  <si>
    <t>กรุงเทพมหานคร</t>
  </si>
  <si>
    <t>ฝ่าย : สิ่งแวดล้อมและสุขาภิบาล</t>
  </si>
  <si>
    <t xml:space="preserve">     งานที่ 1 : บริหารทั่วไปฝ่ายสิ่งแวดล้อมและสุขาภิบาล</t>
  </si>
  <si>
    <t xml:space="preserve">     งานที่ 2 : สุขาภิบาลอาหารและอนามัยสิ่งแวดล้อม</t>
  </si>
  <si>
    <t xml:space="preserve">     งานที่ 3 : ป้องกันและควบคุมโรค</t>
  </si>
  <si>
    <t>- ค่าใช้จ่ายในการบูรณาการความร่วมมือในการพัฒนาประสิทธิภาพการแก้ไขปัญหา</t>
  </si>
  <si>
    <t>โรคไข้เลือดออกในพื้นที่กรุงเทพมหานคร</t>
  </si>
  <si>
    <t>ฝ่าย : การศึกษา</t>
  </si>
  <si>
    <t xml:space="preserve">     งานที่ 1 : บริหารทั่วไปฝ่ายการศึกษา</t>
  </si>
  <si>
    <t>- ค่าวัสดุสำนักงานประเภทเครื่องเขียนแบบพิมพ์</t>
  </si>
  <si>
    <t xml:space="preserve">     งานที่ 2 : งบประมาณโรงเรียน</t>
  </si>
  <si>
    <t>- ค่าตอบแทนครูผู้สอนศาสนาอิสลามในโรงเรียนสังกัดกรุงเทพมหานคร</t>
  </si>
  <si>
    <t>- ค่านิตยภัต</t>
  </si>
  <si>
    <t>- ค่าซ่อมแซมเครื่องดนตรีและอุปกรณ์</t>
  </si>
  <si>
    <t>- ค่าซ่อมแซมโรงเรียน</t>
  </si>
  <si>
    <t>- ค่าซ่อมแซมครุภัณฑ์โรงเรียนขยายโอกาส</t>
  </si>
  <si>
    <t>- ค่าซ่อมแซมเครื่องคอมพิวเตอร์โรงเรียน</t>
  </si>
  <si>
    <t>- ค่าวัสดุการสอนวิทยาศาสตร์</t>
  </si>
  <si>
    <t>- ค่าวัสดุอุปกรณ์การสอน (โครงการขยายโอกาส)</t>
  </si>
  <si>
    <t>- ค่าสารกรองเครื่องกรองน้ำ</t>
  </si>
  <si>
    <t>- ค่าเครื่องหมายวิชาพิเศษลูกเสือ เนตรนารี ยุวกาชาด</t>
  </si>
  <si>
    <t>- ค่าวัสดุในการผลิตสื่อการเรียนการสอนตามโครงการศูนย์วิชาการเขต</t>
  </si>
  <si>
    <t>- ค่าเครื่องหมายสัญลักษณ์ของสถานศึกษาสังกัดกรุงเทพมหานคร</t>
  </si>
  <si>
    <t>- ทุนอาหารกลางวันนักเรียน</t>
  </si>
  <si>
    <t>- ค่าอาหารเช้าของนักเรียนในโรงเรียนสังกัดกรุงเทพมหานคร</t>
  </si>
  <si>
    <t>- ค่าใช้จ่ายตามโครงการเรียนฟรี เรียนดี อย่างมีคุณภาพ โรงเรียนสังกัดกรุงเทพมหานคร</t>
  </si>
  <si>
    <t>- ค่าใช้จ่ายในการประชุมครู</t>
  </si>
  <si>
    <t>- ค่าใช้จ่ายในการฝึกอบรมนายหมู่ลูกเสือสามัญ สามัญรุ่นใหญ่ และหัวหน้าหน่วยยุวกาชาด</t>
  </si>
  <si>
    <t>- ค่าใช้จ่ายโครงการเกษตรปลอดสารพิษ</t>
  </si>
  <si>
    <t>- ค่าใช้จ่ายในการจัดประชุมสัมมนาคณะกรรมการสถานศึกษาขั้นพื้นฐานโรงเรียน</t>
  </si>
  <si>
    <t>สังกัดกรุงเทพมหานคร</t>
  </si>
  <si>
    <t>- ค่าใช้จ่ายในการสัมมนาประธานกรรมการเครือข่ายผู้ปกครองเพื่อพัฒนาโรงเรียนสังกัด</t>
  </si>
  <si>
    <t>- ค่าใช้จ่ายในการส่งเสริมสนับสนุนให้นักเรียนสร้างสรรค์ผลงานเพื่อการเรียนรู้</t>
  </si>
  <si>
    <t>- ค่าใช้จ่ายในการเปิดโลกกว้างสร้างเส้นทางสู่อาชีพ</t>
  </si>
  <si>
    <t>- ค่าใช้จ่ายในการสนับสนุนการสอนในศูนย์ศึกษาพระพุทธศาสนาวันอาทิตย์</t>
  </si>
  <si>
    <t xml:space="preserve"> 100 เปอร์เซ็น</t>
  </si>
  <si>
    <t xml:space="preserve"> 30 เปอร์เซ็น</t>
  </si>
  <si>
    <t xml:space="preserve">     1) งบดำเนินงาน</t>
  </si>
  <si>
    <t xml:space="preserve">     2) งบรายจ่ายอื่น</t>
  </si>
  <si>
    <t>- ค่าวัสดุเครื่องจักรกลและเครื่องทุ่นแรง</t>
  </si>
  <si>
    <t>โครงการตามแผนยุทธศาสตร์</t>
  </si>
  <si>
    <t>รวมงบประมาณโครงการตามแผนยุทธศาสตร์</t>
  </si>
  <si>
    <t>งบประมาณโครงการตามแผนยุทธศาสตร์</t>
  </si>
  <si>
    <t>- ค่าพาหนะ เบี้ยเลี้ยง ที่พัก</t>
  </si>
  <si>
    <t>- ค่าวัสดุสำหรับห้องสมุด/บ้านหนังสือและศูนย์เยาวชน</t>
  </si>
  <si>
    <t>- ค่าจ้างเหมาดูแลทรัพย์สินและรักษาความปลอดภัยโรงเรียนสังกัดกรุงเทพมหานคร</t>
  </si>
  <si>
    <t>- ค่าวัสดุ อุปกรณ์ เครื่องใช้ส่วนตัว ของเด็กอนุบาล</t>
  </si>
  <si>
    <t xml:space="preserve">     2) งบเงินอุดหนุน</t>
  </si>
  <si>
    <t xml:space="preserve">     งาน : รายจ่ายบุคลากร</t>
  </si>
  <si>
    <t>รวม 3 งาน</t>
  </si>
  <si>
    <t>รวม 4 งาน</t>
  </si>
  <si>
    <t>- เงินสมทบกองทุนเงินทดแทน</t>
  </si>
  <si>
    <t xml:space="preserve">                 1) งบดำเนินงาน</t>
  </si>
  <si>
    <t xml:space="preserve">                 2) งบรายจ่ายอื่น</t>
  </si>
  <si>
    <t xml:space="preserve">                 2) งบอุดหนุน</t>
  </si>
  <si>
    <t>รวม 2 งาน</t>
  </si>
  <si>
    <t>งาน/โครงการตามแผนยุทธศาสตร์/งบรายจ่าย</t>
  </si>
  <si>
    <t>งานที่ 1 : รายจ่ายบุคลากร</t>
  </si>
  <si>
    <t>งานที่ 2 : อำนวยการและบริหารสำนักงานเขต</t>
  </si>
  <si>
    <t>หน่วยงาน : สำนักงานเขตลาดกระบัง</t>
  </si>
  <si>
    <t>- ค่าวัสดุสำนักงาน</t>
  </si>
  <si>
    <t>- ค่าเครื่องแบบชุดปฏิบัติการ</t>
  </si>
  <si>
    <t>- ค่าซ่อมแซมพาหนะ</t>
  </si>
  <si>
    <t>- ค่าอาหารกลางวันและอาหารเสริม (ศูนย์เด็กเล็ก)</t>
  </si>
  <si>
    <t>- ค่าซื้อหนังสือ วารสารฯ</t>
  </si>
  <si>
    <t>- ค่าใช้จ่ายในการอบรมวิชาชีพเสริมรายได้</t>
  </si>
  <si>
    <t>- ค่าใช้จ่ายการแข่งขันกีฬาชุมชนเชื่อมความสัมพันธ์</t>
  </si>
  <si>
    <t/>
  </si>
  <si>
    <t xml:space="preserve"> - ค่าใช้จ่ายในการบริหารจัดการพิพิธภัณฑ์ท้องถิ่นกรุงเทพมหานคร</t>
  </si>
  <si>
    <t xml:space="preserve"> - ค่าเครื่องแต่งกาย</t>
  </si>
  <si>
    <t>- ค่าแบบพิมพ์โรงเรียน</t>
  </si>
  <si>
    <t>- ค่าใช้จ่ายในการพัฒนาคุณภาพเครือข่ายโรงเรียนสังกัดกรุงเทพมหานคร</t>
  </si>
  <si>
    <t xml:space="preserve"> - ค่าใช้จ่ายในดารพัฒนาคุณภาพการดำเนินงานศูนย์วิชาการเขต</t>
  </si>
  <si>
    <t>แผน/ผลการปฏิบัติงานและการใช้จ่ายงบประมาณรายจ่ายประจำปีงบประมาณ พ.ศ. 2567</t>
  </si>
  <si>
    <t>งวดที่ 1 (ต.ค.66 - ม.ค. 67)</t>
  </si>
  <si>
    <t>งวดที่ 2 (ก.พ.67 - พ.ค. 67)</t>
  </si>
  <si>
    <t>งวดที่ 3 (มิ.ย. 67 - ก.ย. 67)</t>
  </si>
  <si>
    <t>- ค่าวัสดุสำนักงานประเภทเครื่องเขียน แบบพิมพ์</t>
  </si>
  <si>
    <t>- ค่าวัสดุอุปกรณ์ สำหรับใช้ในศูนย์ อปพร.</t>
  </si>
  <si>
    <t>- ค่าตอบแทนอาสาสมัครป้องกันภัยฝ่ายพลเรือน</t>
  </si>
  <si>
    <t>งานที่ 3 : บริหารทั่วไปและบริการทะเบียน</t>
  </si>
  <si>
    <t>แผนการปฏิบัติงานและการใช้จ่ายงบประมาณรายจ่ายประจำปีงบประมาณ พ.ศ. 2567</t>
  </si>
  <si>
    <t xml:space="preserve"> - ค่าตอบแทนบุคลากรด้านการแพทย์และสาธารณสุข</t>
  </si>
  <si>
    <t>- ค่าใช้จ่ายสัมมนาและดูงานด้านสิ่งแวดล้อมเพื่อเพิ่มศักยภาพการปฏิบัติงาน</t>
  </si>
  <si>
    <t>ของบุคลากรกรุงเทพหมานคร สังกัดสำนักงานเขตลาดกระบัง</t>
  </si>
  <si>
    <t>- ค่าตอบแทนอาสาสมัครชักลากมูลฝอย</t>
  </si>
  <si>
    <t>งานที่ 4 : บริหารงานทั่วไปและบริหารการคลัง</t>
  </si>
  <si>
    <t>งานที่ 5 : บริหารงานทั่วไปและจัดเก็บรายได้</t>
  </si>
  <si>
    <t>งานที่ 6 : บริหารงานทั่วไปฝ่ายรักษาความสะอาด</t>
  </si>
  <si>
    <t>- ค่าตอบแทนกรรมการชุมชน</t>
  </si>
  <si>
    <t xml:space="preserve">- ค่าตอบแทนอาสาสมัครปฏิบัติงานด้านเด็ก สตรี ผู้สูงอายุ คนพิการ </t>
  </si>
  <si>
    <t>- ค่าตอบแทนอาสาสมัครปฏิบัติงานด้าพัฒนาสังคม</t>
  </si>
  <si>
    <t>- ค่าตอบแทนนผู้นำกิจกรรมที่มีความเชี่ยวชาญเฉพาะด้านกีฬาและนันทนาการ</t>
  </si>
  <si>
    <t>- ค่าวัสดุเพื่อพัฒนาศูนย์พัฒนาเด็กก่อนวัยเรียน</t>
  </si>
  <si>
    <t>- ค่าใช้จ่ายในการสัมมนาเพื่อพัฒนาศักยภาพอาสาสมัครผู้ดูแลเด็กก่อนวัยเรียน</t>
  </si>
  <si>
    <t>และผู้เกี่ยวข้องเขตลาดกระบัง</t>
  </si>
  <si>
    <t>- ค่าใช้จ่ายในการจ้างงานคนพิการเพื่อปฏิบัติงาน</t>
  </si>
  <si>
    <t xml:space="preserve">- ค่าใช้จ่ายในการจัดสวัสดิการ การสงเคราะห์ช่วยเหลือเด็ก สตรี ครอบครัว </t>
  </si>
  <si>
    <t>ผู้ด้อยโอกาส ผู้สูงอายุและคนพิการ</t>
  </si>
  <si>
    <t>- ค่าใช้จ่ายในการส่งเสริมกิจการสภาเด็กและเยาวชนเขต</t>
  </si>
  <si>
    <t>- โครงการกรุงเทพฯ เมืองอาหารปลอดภัย</t>
  </si>
  <si>
    <t>- ค่าวัสดุอุปกรณ์และสารเคมีในการป้องกันและควบคุม การรแพร่ระบาด</t>
  </si>
  <si>
    <t>โรคไข้เลือดออก</t>
  </si>
  <si>
    <t>3 งาน</t>
  </si>
  <si>
    <t>- ค่าตอบแทนบุคคลภายนอกช่วยฏิบัติราชการด้านการสอนภาษาจีน</t>
  </si>
  <si>
    <t>- ค่าตอบแทนบุคคลภายนอกช่วยฏิบัติราชการด้านการสอนภาษาอาหรับ</t>
  </si>
  <si>
    <t>- ค่าตอบแทนบุคคลภายนอกช่วยฏิบัติราชการด้านการสอนภาษาอังกฤษ</t>
  </si>
  <si>
    <t>เพื่อทักษะชีวิต</t>
  </si>
  <si>
    <t>- ค่าจ้างเหมาบริการป้องกันและกำจัดปลวกภายในโรงเรียนสังกัดกรุงเทพมหานคร</t>
  </si>
  <si>
    <t>- ค่าครื่องแบบนักเรียน</t>
  </si>
  <si>
    <t>- ค่าหนังสือเรียนทุกชั้นเรียน</t>
  </si>
  <si>
    <t>- ค่าอุปกรณ์การเรียน</t>
  </si>
  <si>
    <t>- ชุดห้องสมุดดิจิตอล &amp; ศูนย์รวมความรู้ชุมชน 9 ชุด</t>
  </si>
  <si>
    <t>- ชุดสื่อการเรียนรู้ โค้ดดิ้ง (Coding) (สื่อเทคโนโลยี) 18 ชุด</t>
  </si>
  <si>
    <t>- เก้าอี้พลาสติกแบบมีพนักพิง 1,600 ตัว</t>
  </si>
  <si>
    <t>- ชุดสื่อประจำห้องเรียนพัฒนาเสริมทักษะ การเรียน รู้ด้านสมองสำหรับ</t>
  </si>
  <si>
    <t>เด็กปฐมวัย BBL (Brain Bared LearningX 15 ชุด</t>
  </si>
  <si>
    <t>- ทุนอาหารเสริม (นม)</t>
  </si>
  <si>
    <t xml:space="preserve"> </t>
  </si>
  <si>
    <t>- ค่าใช้จ่ายในการจัดการเรียนการสอน</t>
  </si>
  <si>
    <t>- ค่าใช้จ่ายในการจัดกิจกรรมพัฒนาคุณภาพผู้เรียน</t>
  </si>
  <si>
    <t>ประสิทธิภาพการแก้ไขปัญหาโรคไข้เลือดออกในพื้นที่กรุงเทพมหานคร</t>
  </si>
  <si>
    <t>งานที่ 7 : กวาดทำความสะอาดที่และทางสาธารณะ</t>
  </si>
  <si>
    <t>งานที่ 8 : เก็บขยะมูลฝอยและขนถ่ายสิ่งปฏิกูล</t>
  </si>
  <si>
    <t>งานที่ 9 : ดูแลสวนและพื้นที่สีเขียว</t>
  </si>
  <si>
    <t>งานที่ 10 : บริหารทั่วไปและสอบสวนดำเนินคดี</t>
  </si>
  <si>
    <t>งานที่ 11 : ตรวจและบังคับใช้กฎหมาย</t>
  </si>
  <si>
    <t>งานที่ 12 : บริหารทั่วไปฝ่ายโยธา</t>
  </si>
  <si>
    <t>งานที่ 13 : อนุญาตก่อสร้าง ควบคุมอาคารและผังเมือง</t>
  </si>
  <si>
    <t>งานที่ 14 : บำรุงรักษาซ่อมแซม</t>
  </si>
  <si>
    <t>งานที่ 15 : ระบายน้ำและแก้ไขปัญหาน้ำท่วม</t>
  </si>
  <si>
    <t>งานที่ 16 : บริหารทั่วไปฝ่ายพัฒนาชุมชน</t>
  </si>
  <si>
    <t>งานที่ 17 : พัฒนาชุมชนและบริการสังคม</t>
  </si>
  <si>
    <t>งานที่ 18 : บริหารทั่วไปฝ่ายสิ่งแวดล้อมและสุขาภิบาล</t>
  </si>
  <si>
    <t>งานที่ 19 : สุขาภิบาลอาหารและอนามัยสิ่งแวดล้อม</t>
  </si>
  <si>
    <t>งานที่ 20 : ป้องกันและควบคุมโรค</t>
  </si>
  <si>
    <t>งานที่ 21 : บริหารทั่วไปฝ่ายการศึกษา</t>
  </si>
  <si>
    <t>งานที่ 22 : งบประมาณโรงเรียน</t>
  </si>
  <si>
    <t>โครงการที่ 1 : ค่าใช้จ่ายโครงการครอบครัวรักการอ่าน</t>
  </si>
  <si>
    <t xml:space="preserve">โครงการที่ 2 : โครงการการจัดสวัสดิการ การสงเคราะห์ช่วยเหลือเด็ก </t>
  </si>
  <si>
    <t>สตรี ครอบครัว ผู้ด้อยโอกาส ผู้สูงอายุและคนพิการ</t>
  </si>
  <si>
    <t>โครงการที่ 3 : โครงการจ้างงานคนพิการเพื่อปฏิบัติงาน</t>
  </si>
  <si>
    <t xml:space="preserve">                 1) งบรายจ่ายอื่น</t>
  </si>
  <si>
    <t xml:space="preserve">                 1) งบบุคลากร</t>
  </si>
  <si>
    <t>โครงการที่ 4 : โครงการบูรณาการความร่วมมือในการพัฒนา</t>
  </si>
  <si>
    <r>
      <rPr>
        <b/>
        <sz val="16"/>
        <color indexed="8"/>
        <rFont val="TH Sarabun New"/>
        <family val="2"/>
      </rPr>
      <t xml:space="preserve">    </t>
    </r>
    <r>
      <rPr>
        <b/>
        <u/>
        <sz val="16"/>
        <color indexed="8"/>
        <rFont val="TH Sarabun New"/>
        <family val="2"/>
      </rPr>
      <t>ค่าตอบแทน ใช้สอยและวัสดุ</t>
    </r>
  </si>
  <si>
    <r>
      <rPr>
        <b/>
        <sz val="16"/>
        <color indexed="8"/>
        <rFont val="TH Sarabun New"/>
        <family val="2"/>
      </rPr>
      <t xml:space="preserve">    </t>
    </r>
    <r>
      <rPr>
        <b/>
        <u/>
        <sz val="16"/>
        <color indexed="8"/>
        <rFont val="TH Sarabun New"/>
        <family val="2"/>
      </rPr>
      <t>ค่าตอบแทน</t>
    </r>
  </si>
  <si>
    <r>
      <rPr>
        <b/>
        <sz val="16"/>
        <color indexed="8"/>
        <rFont val="TH Sarabun New"/>
        <family val="2"/>
      </rPr>
      <t xml:space="preserve">    </t>
    </r>
    <r>
      <rPr>
        <b/>
        <u/>
        <sz val="16"/>
        <color indexed="8"/>
        <rFont val="TH Sarabun New"/>
        <family val="2"/>
      </rPr>
      <t>ค่าใช้สอย</t>
    </r>
  </si>
  <si>
    <r>
      <rPr>
        <b/>
        <sz val="16"/>
        <color indexed="8"/>
        <rFont val="TH Sarabun New"/>
        <family val="2"/>
      </rPr>
      <t xml:space="preserve">    </t>
    </r>
    <r>
      <rPr>
        <b/>
        <u/>
        <sz val="16"/>
        <color indexed="8"/>
        <rFont val="TH Sarabun New"/>
        <family val="2"/>
      </rPr>
      <t>ค่าวัสดุ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</si>
</sst>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_-* #,##0_-;\-* #,##0_-;_-* &quot;-&quot;??_-;_-@_-"/>
    <numFmt numFmtId="177" formatCode="_-* #,##0.0000_-;\-* #,##0.0000_-;_-* &quot;-&quot;??_-;_-@_-"/>
  </numFmts>
  <fonts count="21">
    <font>
      <sz val="11"/>
      <color theme="1"/>
      <name val="Calibri"/>
      <family val="2"/>
      <charset val="222"/>
      <scheme val="minor"/>
    </font>
    <font>
      <b/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  <charset val="222"/>
    </font>
    <font>
      <b/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u/>
      <sz val="16"/>
      <color theme="1"/>
      <name val="TH SarabunPSK"/>
      <family val="2"/>
    </font>
    <font>
      <b/>
      <sz val="16"/>
      <color theme="1"/>
      <name val="TH SarabunPSK"/>
      <family val="2"/>
      <charset val="222"/>
    </font>
    <font>
      <sz val="11"/>
      <color theme="1"/>
      <name val="TH Sarabun New"/>
      <family val="2"/>
    </font>
    <font>
      <b/>
      <sz val="11"/>
      <color theme="1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u/>
      <sz val="16"/>
      <color theme="1"/>
      <name val="TH Sarabun New"/>
      <family val="2"/>
    </font>
    <font>
      <b/>
      <sz val="16"/>
      <color indexed="8"/>
      <name val="TH Sarabun New"/>
      <family val="2"/>
    </font>
    <font>
      <b/>
      <u/>
      <sz val="16"/>
      <color indexed="8"/>
      <name val="TH Sarabun New"/>
      <family val="2"/>
    </font>
    <font>
      <sz val="16"/>
      <name val="TH Sarabun New"/>
      <family val="2"/>
    </font>
    <font>
      <b/>
      <sz val="11"/>
      <color rgb="FFFF0000"/>
      <name val="TH Sarabun New"/>
      <family val="2"/>
    </font>
    <font>
      <b/>
      <sz val="18"/>
      <color theme="1"/>
      <name val="TH Sarabun Ne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</cellStyleXfs>
  <cellXfs count="233">
    <xf numFmtId="0" fontId="0" fillId="0" borderId="0" xfId="0"/>
    <xf numFmtId="0" fontId="6" fillId="0" borderId="0" xfId="0" applyFont="1" applyBorder="1" applyAlignment="1">
      <alignment horizontal="left" vertical="center" indent="4"/>
    </xf>
    <xf numFmtId="0" fontId="6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vertical="top"/>
    </xf>
    <xf numFmtId="0" fontId="7" fillId="0" borderId="1" xfId="0" applyFont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/>
    <xf numFmtId="43" fontId="7" fillId="0" borderId="0" xfId="1" applyFont="1"/>
    <xf numFmtId="9" fontId="6" fillId="3" borderId="4" xfId="2" applyFont="1" applyFill="1" applyBorder="1" applyAlignment="1">
      <alignment vertical="center"/>
    </xf>
    <xf numFmtId="9" fontId="8" fillId="3" borderId="5" xfId="2" applyFont="1" applyFill="1" applyBorder="1" applyAlignment="1">
      <alignment horizontal="left" vertical="center" indent="5"/>
    </xf>
    <xf numFmtId="9" fontId="6" fillId="0" borderId="5" xfId="2" applyFont="1" applyBorder="1" applyAlignment="1">
      <alignment vertical="center"/>
    </xf>
    <xf numFmtId="9" fontId="8" fillId="0" borderId="4" xfId="2" applyFont="1" applyBorder="1" applyAlignment="1">
      <alignment vertical="top"/>
    </xf>
    <xf numFmtId="9" fontId="7" fillId="0" borderId="6" xfId="2" quotePrefix="1" applyFont="1" applyBorder="1" applyAlignment="1">
      <alignment vertical="top"/>
    </xf>
    <xf numFmtId="9" fontId="8" fillId="0" borderId="6" xfId="2" applyFont="1" applyFill="1" applyBorder="1" applyAlignment="1">
      <alignment vertical="top"/>
    </xf>
    <xf numFmtId="9" fontId="8" fillId="0" borderId="6" xfId="2" quotePrefix="1" applyFont="1" applyFill="1" applyBorder="1" applyAlignment="1">
      <alignment vertical="top"/>
    </xf>
    <xf numFmtId="0" fontId="6" fillId="4" borderId="1" xfId="0" applyFont="1" applyFill="1" applyBorder="1" applyAlignment="1">
      <alignment horizontal="left" vertical="center" indent="2"/>
    </xf>
    <xf numFmtId="0" fontId="7" fillId="0" borderId="1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Fill="1"/>
    <xf numFmtId="0" fontId="6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43" fontId="7" fillId="0" borderId="1" xfId="1" applyFont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43" fontId="7" fillId="4" borderId="1" xfId="1" applyFont="1" applyFill="1" applyBorder="1" applyAlignment="1">
      <alignment horizontal="left" vertical="center" indent="2"/>
    </xf>
    <xf numFmtId="43" fontId="7" fillId="0" borderId="1" xfId="1" applyFont="1" applyFill="1" applyBorder="1" applyAlignment="1">
      <alignment horizontal="left" vertical="center" indent="2"/>
    </xf>
    <xf numFmtId="43" fontId="7" fillId="0" borderId="1" xfId="1" applyFont="1" applyFill="1" applyBorder="1" applyAlignment="1">
      <alignment horizontal="left" vertical="center"/>
    </xf>
    <xf numFmtId="43" fontId="7" fillId="2" borderId="1" xfId="1" applyFont="1" applyFill="1" applyBorder="1" applyAlignment="1">
      <alignment horizontal="center" vertical="center"/>
    </xf>
    <xf numFmtId="43" fontId="7" fillId="4" borderId="1" xfId="1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quotePrefix="1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9" fontId="8" fillId="0" borderId="6" xfId="2" applyFont="1" applyBorder="1" applyAlignment="1">
      <alignment vertical="top"/>
    </xf>
    <xf numFmtId="0" fontId="7" fillId="0" borderId="5" xfId="0" applyFont="1" applyBorder="1" applyAlignment="1">
      <alignment horizontal="center" vertical="top"/>
    </xf>
    <xf numFmtId="0" fontId="6" fillId="0" borderId="0" xfId="0" applyFont="1" applyFill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43" fontId="7" fillId="5" borderId="1" xfId="1" applyFont="1" applyFill="1" applyBorder="1" applyAlignment="1">
      <alignment vertical="center"/>
    </xf>
    <xf numFmtId="43" fontId="7" fillId="5" borderId="1" xfId="1" applyFont="1" applyFill="1" applyBorder="1" applyAlignment="1">
      <alignment horizontal="left" vertical="center" indent="2"/>
    </xf>
    <xf numFmtId="43" fontId="7" fillId="5" borderId="1" xfId="1" applyFont="1" applyFill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9" fontId="10" fillId="0" borderId="4" xfId="2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76" fontId="10" fillId="3" borderId="1" xfId="1" applyNumberFormat="1" applyFont="1" applyFill="1" applyBorder="1" applyAlignment="1">
      <alignment horizontal="center" vertical="center"/>
    </xf>
    <xf numFmtId="176" fontId="6" fillId="3" borderId="1" xfId="1" applyNumberFormat="1" applyFont="1" applyFill="1" applyBorder="1" applyAlignment="1">
      <alignment horizontal="center" vertical="center"/>
    </xf>
    <xf numFmtId="176" fontId="10" fillId="0" borderId="1" xfId="1" applyNumberFormat="1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176" fontId="10" fillId="0" borderId="1" xfId="1" applyNumberFormat="1" applyFont="1" applyBorder="1" applyAlignment="1">
      <alignment horizontal="center" vertical="top"/>
    </xf>
    <xf numFmtId="176" fontId="7" fillId="0" borderId="1" xfId="1" applyNumberFormat="1" applyFont="1" applyBorder="1" applyAlignment="1">
      <alignment horizontal="center" vertical="top"/>
    </xf>
    <xf numFmtId="176" fontId="6" fillId="0" borderId="5" xfId="1" applyNumberFormat="1" applyFont="1" applyBorder="1" applyAlignment="1">
      <alignment horizontal="center" vertical="center"/>
    </xf>
    <xf numFmtId="176" fontId="7" fillId="0" borderId="5" xfId="1" applyNumberFormat="1" applyFont="1" applyBorder="1" applyAlignment="1">
      <alignment horizontal="center" vertical="top"/>
    </xf>
    <xf numFmtId="176" fontId="10" fillId="2" borderId="1" xfId="1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76" fontId="10" fillId="4" borderId="1" xfId="1" applyNumberFormat="1" applyFont="1" applyFill="1" applyBorder="1" applyAlignment="1">
      <alignment horizontal="center" vertical="center"/>
    </xf>
    <xf numFmtId="176" fontId="6" fillId="4" borderId="1" xfId="1" applyNumberFormat="1" applyFont="1" applyFill="1" applyBorder="1" applyAlignment="1">
      <alignment horizontal="center" vertical="center"/>
    </xf>
    <xf numFmtId="0" fontId="7" fillId="6" borderId="0" xfId="0" applyFont="1" applyFill="1"/>
    <xf numFmtId="176" fontId="10" fillId="2" borderId="1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76" fontId="0" fillId="0" borderId="0" xfId="0" applyNumberFormat="1" applyAlignment="1">
      <alignment vertical="top"/>
    </xf>
    <xf numFmtId="1" fontId="0" fillId="0" borderId="0" xfId="0" applyNumberFormat="1"/>
    <xf numFmtId="176" fontId="0" fillId="0" borderId="0" xfId="0" applyNumberFormat="1"/>
    <xf numFmtId="176" fontId="3" fillId="0" borderId="0" xfId="1" applyNumberFormat="1" applyFont="1"/>
    <xf numFmtId="176" fontId="5" fillId="0" borderId="0" xfId="1" applyNumberFormat="1" applyFont="1"/>
    <xf numFmtId="176" fontId="3" fillId="0" borderId="0" xfId="1" applyNumberFormat="1" applyFont="1" applyAlignment="1">
      <alignment vertical="top"/>
    </xf>
    <xf numFmtId="176" fontId="7" fillId="6" borderId="0" xfId="1" applyNumberFormat="1" applyFont="1" applyFill="1"/>
    <xf numFmtId="176" fontId="7" fillId="0" borderId="0" xfId="1" applyNumberFormat="1" applyFont="1"/>
    <xf numFmtId="0" fontId="0" fillId="0" borderId="0" xfId="0" quotePrefix="1"/>
    <xf numFmtId="0" fontId="6" fillId="0" borderId="1" xfId="0" applyFont="1" applyBorder="1" applyAlignment="1">
      <alignment horizontal="center"/>
    </xf>
    <xf numFmtId="43" fontId="6" fillId="0" borderId="4" xfId="1" applyFont="1" applyFill="1" applyBorder="1" applyAlignment="1">
      <alignment horizontal="center" vertical="center"/>
    </xf>
    <xf numFmtId="43" fontId="6" fillId="0" borderId="5" xfId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right"/>
    </xf>
    <xf numFmtId="0" fontId="14" fillId="0" borderId="0" xfId="0" applyFont="1" applyFill="1" applyAlignment="1">
      <alignment horizontal="center" vertical="center"/>
    </xf>
    <xf numFmtId="1" fontId="11" fillId="0" borderId="0" xfId="0" applyNumberFormat="1" applyFont="1"/>
    <xf numFmtId="0" fontId="14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176" fontId="11" fillId="0" borderId="0" xfId="0" applyNumberFormat="1" applyFont="1"/>
    <xf numFmtId="0" fontId="14" fillId="0" borderId="0" xfId="0" applyFont="1" applyAlignment="1">
      <alignment horizontal="right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/>
    </xf>
    <xf numFmtId="176" fontId="14" fillId="2" borderId="1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9" fontId="14" fillId="3" borderId="4" xfId="2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176" fontId="14" fillId="3" borderId="1" xfId="1" applyNumberFormat="1" applyFont="1" applyFill="1" applyBorder="1" applyAlignment="1">
      <alignment horizontal="center" vertical="center"/>
    </xf>
    <xf numFmtId="176" fontId="11" fillId="0" borderId="0" xfId="0" applyNumberFormat="1" applyFont="1" applyAlignment="1">
      <alignment vertical="top"/>
    </xf>
    <xf numFmtId="9" fontId="15" fillId="3" borderId="5" xfId="2" applyFont="1" applyFill="1" applyBorder="1" applyAlignment="1">
      <alignment horizontal="left" vertical="center" indent="5"/>
    </xf>
    <xf numFmtId="9" fontId="14" fillId="0" borderId="4" xfId="2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176" fontId="14" fillId="0" borderId="1" xfId="1" applyNumberFormat="1" applyFont="1" applyBorder="1" applyAlignment="1">
      <alignment horizontal="center" vertical="center"/>
    </xf>
    <xf numFmtId="9" fontId="14" fillId="0" borderId="5" xfId="2" applyFont="1" applyBorder="1" applyAlignment="1">
      <alignment vertical="center"/>
    </xf>
    <xf numFmtId="9" fontId="15" fillId="0" borderId="4" xfId="2" applyFont="1" applyBorder="1" applyAlignment="1">
      <alignment vertical="top"/>
    </xf>
    <xf numFmtId="0" fontId="14" fillId="0" borderId="5" xfId="0" applyFont="1" applyBorder="1" applyAlignment="1">
      <alignment horizontal="center" vertical="center"/>
    </xf>
    <xf numFmtId="176" fontId="14" fillId="0" borderId="5" xfId="1" applyNumberFormat="1" applyFont="1" applyBorder="1" applyAlignment="1">
      <alignment horizontal="center" vertical="center"/>
    </xf>
    <xf numFmtId="9" fontId="15" fillId="0" borderId="6" xfId="2" applyFont="1" applyBorder="1" applyAlignment="1">
      <alignment vertical="top"/>
    </xf>
    <xf numFmtId="0" fontId="13" fillId="0" borderId="5" xfId="0" applyFont="1" applyBorder="1" applyAlignment="1">
      <alignment horizontal="center" vertical="top"/>
    </xf>
    <xf numFmtId="176" fontId="14" fillId="0" borderId="1" xfId="1" applyNumberFormat="1" applyFont="1" applyBorder="1" applyAlignment="1">
      <alignment horizontal="center" vertical="top"/>
    </xf>
    <xf numFmtId="176" fontId="13" fillId="0" borderId="5" xfId="1" applyNumberFormat="1" applyFont="1" applyBorder="1" applyAlignment="1">
      <alignment horizontal="center" vertical="top"/>
    </xf>
    <xf numFmtId="0" fontId="11" fillId="0" borderId="0" xfId="0" applyFont="1" applyAlignment="1">
      <alignment vertical="top"/>
    </xf>
    <xf numFmtId="9" fontId="13" fillId="0" borderId="6" xfId="2" quotePrefix="1" applyFont="1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176" fontId="13" fillId="0" borderId="1" xfId="1" applyNumberFormat="1" applyFont="1" applyBorder="1" applyAlignment="1">
      <alignment horizontal="center" vertical="top"/>
    </xf>
    <xf numFmtId="9" fontId="15" fillId="0" borderId="6" xfId="2" applyFont="1" applyFill="1" applyBorder="1" applyAlignment="1">
      <alignment vertical="top"/>
    </xf>
    <xf numFmtId="0" fontId="14" fillId="2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76" fontId="14" fillId="2" borderId="1" xfId="1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 applyBorder="1" applyAlignment="1">
      <alignment horizontal="left" vertical="center" indent="4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9" fontId="15" fillId="0" borderId="6" xfId="2" quotePrefix="1" applyFont="1" applyFill="1" applyBorder="1" applyAlignment="1">
      <alignment vertical="top"/>
    </xf>
    <xf numFmtId="9" fontId="13" fillId="0" borderId="5" xfId="2" quotePrefix="1" applyFont="1" applyBorder="1" applyAlignment="1">
      <alignment vertical="top"/>
    </xf>
    <xf numFmtId="176" fontId="14" fillId="0" borderId="5" xfId="1" applyNumberFormat="1" applyFont="1" applyBorder="1" applyAlignment="1">
      <alignment horizontal="center" vertical="top"/>
    </xf>
    <xf numFmtId="0" fontId="14" fillId="4" borderId="4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center" vertical="center"/>
    </xf>
    <xf numFmtId="176" fontId="14" fillId="4" borderId="1" xfId="1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left" vertical="center"/>
    </xf>
    <xf numFmtId="0" fontId="13" fillId="6" borderId="0" xfId="0" applyFont="1" applyFill="1"/>
    <xf numFmtId="176" fontId="11" fillId="0" borderId="0" xfId="1" applyNumberFormat="1" applyFont="1"/>
    <xf numFmtId="176" fontId="12" fillId="0" borderId="0" xfId="1" applyNumberFormat="1" applyFont="1"/>
    <xf numFmtId="176" fontId="11" fillId="0" borderId="0" xfId="1" applyNumberFormat="1" applyFont="1" applyAlignment="1">
      <alignment vertical="top"/>
    </xf>
    <xf numFmtId="0" fontId="14" fillId="0" borderId="4" xfId="0" applyFont="1" applyFill="1" applyBorder="1" applyAlignment="1">
      <alignment vertical="center"/>
    </xf>
    <xf numFmtId="9" fontId="14" fillId="0" borderId="1" xfId="2" applyFont="1" applyBorder="1" applyAlignment="1">
      <alignment horizontal="center" vertical="center"/>
    </xf>
    <xf numFmtId="176" fontId="14" fillId="0" borderId="1" xfId="1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9" fontId="13" fillId="0" borderId="6" xfId="2" quotePrefix="1" applyFont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176" fontId="13" fillId="0" borderId="1" xfId="1" applyNumberFormat="1" applyFont="1" applyBorder="1" applyAlignment="1">
      <alignment horizontal="center" vertical="center"/>
    </xf>
    <xf numFmtId="9" fontId="13" fillId="0" borderId="5" xfId="2" applyFont="1" applyBorder="1" applyAlignment="1">
      <alignment vertical="center"/>
    </xf>
    <xf numFmtId="176" fontId="11" fillId="0" borderId="0" xfId="0" applyNumberFormat="1" applyFont="1" applyAlignment="1"/>
    <xf numFmtId="176" fontId="11" fillId="0" borderId="0" xfId="1" applyNumberFormat="1" applyFont="1" applyAlignment="1"/>
    <xf numFmtId="9" fontId="13" fillId="0" borderId="7" xfId="2" quotePrefix="1" applyFont="1" applyBorder="1" applyAlignment="1">
      <alignment vertical="top"/>
    </xf>
    <xf numFmtId="0" fontId="13" fillId="0" borderId="7" xfId="0" applyFont="1" applyBorder="1" applyAlignment="1">
      <alignment horizontal="center" vertical="top"/>
    </xf>
    <xf numFmtId="176" fontId="14" fillId="0" borderId="7" xfId="1" applyNumberFormat="1" applyFont="1" applyBorder="1" applyAlignment="1">
      <alignment horizontal="center" vertical="top"/>
    </xf>
    <xf numFmtId="176" fontId="13" fillId="0" borderId="7" xfId="1" applyNumberFormat="1" applyFont="1" applyBorder="1" applyAlignment="1">
      <alignment horizontal="center" vertical="top"/>
    </xf>
    <xf numFmtId="9" fontId="13" fillId="0" borderId="5" xfId="2" applyFont="1" applyFill="1" applyBorder="1" applyAlignment="1">
      <alignment vertical="center"/>
    </xf>
    <xf numFmtId="176" fontId="13" fillId="6" borderId="0" xfId="1" applyNumberFormat="1" applyFont="1" applyFill="1"/>
    <xf numFmtId="176" fontId="13" fillId="0" borderId="0" xfId="1" applyNumberFormat="1" applyFont="1"/>
    <xf numFmtId="0" fontId="13" fillId="0" borderId="4" xfId="0" applyFont="1" applyBorder="1" applyAlignment="1">
      <alignment horizontal="center" vertical="top"/>
    </xf>
    <xf numFmtId="176" fontId="14" fillId="0" borderId="4" xfId="1" applyNumberFormat="1" applyFont="1" applyBorder="1" applyAlignment="1">
      <alignment horizontal="center" vertical="top"/>
    </xf>
    <xf numFmtId="176" fontId="13" fillId="0" borderId="4" xfId="1" applyNumberFormat="1" applyFont="1" applyBorder="1" applyAlignment="1">
      <alignment horizontal="center" vertical="top"/>
    </xf>
    <xf numFmtId="176" fontId="12" fillId="0" borderId="0" xfId="0" applyNumberFormat="1" applyFont="1"/>
    <xf numFmtId="9" fontId="18" fillId="0" borderId="6" xfId="2" quotePrefix="1" applyFont="1" applyBorder="1" applyAlignment="1">
      <alignment vertical="top"/>
    </xf>
    <xf numFmtId="43" fontId="11" fillId="0" borderId="0" xfId="1" applyFont="1" applyAlignment="1">
      <alignment vertical="top"/>
    </xf>
    <xf numFmtId="0" fontId="19" fillId="0" borderId="0" xfId="0" applyFont="1"/>
    <xf numFmtId="176" fontId="19" fillId="0" borderId="0" xfId="1" applyNumberFormat="1" applyFont="1"/>
    <xf numFmtId="9" fontId="13" fillId="0" borderId="4" xfId="2" quotePrefix="1" applyFont="1" applyFill="1" applyBorder="1" applyAlignment="1">
      <alignment vertical="center"/>
    </xf>
    <xf numFmtId="9" fontId="13" fillId="0" borderId="7" xfId="2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176" fontId="14" fillId="0" borderId="7" xfId="1" applyNumberFormat="1" applyFont="1" applyBorder="1" applyAlignment="1">
      <alignment horizontal="center" vertical="center"/>
    </xf>
    <xf numFmtId="176" fontId="13" fillId="0" borderId="7" xfId="1" applyNumberFormat="1" applyFont="1" applyBorder="1" applyAlignment="1">
      <alignment horizontal="center" vertical="center"/>
    </xf>
    <xf numFmtId="9" fontId="13" fillId="0" borderId="6" xfId="2" quotePrefix="1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176" fontId="13" fillId="0" borderId="5" xfId="1" applyNumberFormat="1" applyFont="1" applyBorder="1" applyAlignment="1">
      <alignment horizontal="center" vertical="center"/>
    </xf>
    <xf numFmtId="9" fontId="18" fillId="0" borderId="4" xfId="2" quotePrefix="1" applyFont="1" applyFill="1" applyBorder="1" applyAlignment="1">
      <alignment vertical="center"/>
    </xf>
    <xf numFmtId="9" fontId="13" fillId="0" borderId="3" xfId="2" applyFont="1" applyBorder="1" applyAlignment="1">
      <alignment vertical="center"/>
    </xf>
    <xf numFmtId="9" fontId="13" fillId="0" borderId="2" xfId="2" applyFont="1" applyBorder="1" applyAlignment="1">
      <alignment vertical="center"/>
    </xf>
    <xf numFmtId="9" fontId="14" fillId="2" borderId="4" xfId="2" applyFont="1" applyFill="1" applyBorder="1" applyAlignment="1">
      <alignment vertical="center"/>
    </xf>
    <xf numFmtId="9" fontId="14" fillId="2" borderId="5" xfId="2" quotePrefix="1" applyFont="1" applyFill="1" applyBorder="1" applyAlignment="1">
      <alignment vertical="center"/>
    </xf>
    <xf numFmtId="9" fontId="13" fillId="0" borderId="6" xfId="2" applyFont="1" applyFill="1" applyBorder="1" applyAlignment="1">
      <alignment vertical="center"/>
    </xf>
    <xf numFmtId="9" fontId="14" fillId="0" borderId="7" xfId="2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9" fontId="15" fillId="6" borderId="4" xfId="2" applyFont="1" applyFill="1" applyBorder="1" applyAlignment="1">
      <alignment vertical="top"/>
    </xf>
    <xf numFmtId="0" fontId="14" fillId="6" borderId="1" xfId="0" applyFont="1" applyFill="1" applyBorder="1" applyAlignment="1">
      <alignment horizontal="center" vertical="center"/>
    </xf>
    <xf numFmtId="176" fontId="14" fillId="6" borderId="1" xfId="1" applyNumberFormat="1" applyFont="1" applyFill="1" applyBorder="1" applyAlignment="1">
      <alignment horizontal="center" vertical="center"/>
    </xf>
    <xf numFmtId="9" fontId="13" fillId="6" borderId="6" xfId="2" quotePrefix="1" applyFont="1" applyFill="1" applyBorder="1" applyAlignment="1">
      <alignment vertical="center"/>
    </xf>
    <xf numFmtId="9" fontId="13" fillId="6" borderId="6" xfId="2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43" fontId="14" fillId="2" borderId="1" xfId="1" applyFont="1" applyFill="1" applyBorder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4" borderId="1" xfId="0" applyFont="1" applyFill="1" applyBorder="1" applyAlignment="1">
      <alignment horizontal="left" vertical="center" indent="2"/>
    </xf>
    <xf numFmtId="43" fontId="14" fillId="4" borderId="1" xfId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43" fontId="14" fillId="6" borderId="1" xfId="1" applyFont="1" applyFill="1" applyBorder="1" applyAlignment="1">
      <alignment horizontal="center" vertical="center"/>
    </xf>
    <xf numFmtId="176" fontId="14" fillId="4" borderId="0" xfId="0" applyNumberFormat="1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43" fontId="13" fillId="0" borderId="1" xfId="1" applyFont="1" applyBorder="1" applyAlignment="1">
      <alignment horizontal="center" vertical="center"/>
    </xf>
    <xf numFmtId="43" fontId="14" fillId="3" borderId="1" xfId="1" applyFont="1" applyFill="1" applyBorder="1" applyAlignment="1">
      <alignment horizontal="center" vertical="center"/>
    </xf>
    <xf numFmtId="176" fontId="14" fillId="3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0" borderId="7" xfId="0" applyFont="1" applyBorder="1" applyAlignment="1">
      <alignment vertical="center"/>
    </xf>
    <xf numFmtId="43" fontId="13" fillId="0" borderId="7" xfId="1" applyFont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center"/>
    </xf>
    <xf numFmtId="43" fontId="14" fillId="3" borderId="5" xfId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43" fontId="13" fillId="6" borderId="1" xfId="1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vertical="center"/>
    </xf>
    <xf numFmtId="9" fontId="13" fillId="6" borderId="4" xfId="2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43" fontId="13" fillId="0" borderId="0" xfId="0" applyNumberFormat="1" applyFont="1" applyAlignment="1">
      <alignment horizontal="center" vertical="center"/>
    </xf>
    <xf numFmtId="177" fontId="13" fillId="0" borderId="0" xfId="1" applyNumberFormat="1" applyFont="1" applyAlignment="1">
      <alignment horizontal="center" vertical="center"/>
    </xf>
  </cellXfs>
  <cellStyles count="4">
    <cellStyle name="จุลภาค" xfId="1" builtinId="3"/>
    <cellStyle name="ปกติ" xfId="0" builtinId="0"/>
    <cellStyle name="ปกติ 6" xfId="3"/>
    <cellStyle name="เปอร์เซ็นต์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174625</xdr:colOff>
      <xdr:row>0</xdr:row>
      <xdr:rowOff>10572</xdr:rowOff>
    </xdr:from>
    <xdr:to>
      <xdr:col>4</xdr:col>
      <xdr:colOff>1209732</xdr:colOff>
      <xdr:row>3</xdr:row>
      <xdr:rowOff>66675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0A735843-DD3E-047B-6C86-5C34871A7825}"/>
            </a:ext>
          </a:extLst>
        </xdr:cNvPr>
        <xdr:cNvSpPr txBox="1"/>
      </xdr:nvSpPr>
      <xdr:spPr>
        <a:xfrm>
          <a:off x="8756650" y="10572"/>
          <a:ext cx="1177925" cy="97050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th-TH" sz="16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แบบ สงม. 1    ปรับแก้ไข ครั้งที่ 1</a:t>
          </a:r>
          <a:endParaRPr lang="th-TH" sz="1600">
            <a:effectLst/>
            <a:latin typeface="TH SarabunPSK" pitchFamily="34" charset="-34"/>
            <a:cs typeface="TH SarabunPSK" pitchFamily="34" charset="-34"/>
          </a:endParaRPr>
        </a:p>
        <a:p>
          <a:pPr algn="r"/>
          <a:r>
            <a:rPr lang="th-TH" sz="16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(สำนักงานเขต)</a:t>
          </a:r>
          <a:endParaRPr lang="th-TH" sz="1600">
            <a:effectLst/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5"/>
  <sheetViews>
    <sheetView tabSelected="1" view="pageBreakPreview" zoomScaleNormal="100" zoomScaleSheetLayoutView="100" workbookViewId="0">
      <pane ySplit="7" topLeftCell="A8" activePane="bottomLeft" state="frozen"/>
      <selection activeCell="A7" sqref="A7"/>
      <selection pane="bottomLeft" activeCell="H6" sqref="H5:H6"/>
    </sheetView>
  </sheetViews>
  <sheetFormatPr defaultColWidth="9" defaultRowHeight="24" outlineLevelRow="1"/>
  <cols>
    <col min="1" max="1" width="50.85546875" style="204" customWidth="1"/>
    <col min="2" max="2" width="20.5703125" style="204" customWidth="1"/>
    <col min="3" max="3" width="20.7109375" style="204" customWidth="1"/>
    <col min="4" max="4" width="20" style="204" customWidth="1"/>
    <col min="5" max="5" width="18.85546875" style="204" customWidth="1"/>
    <col min="6" max="6" width="16.42578125" style="204" hidden="1" customWidth="1"/>
    <col min="7" max="16384" width="9" style="204"/>
  </cols>
  <sheetData>
    <row r="2" spans="1:6">
      <c r="A2" s="203" t="s">
        <v>196</v>
      </c>
      <c r="B2" s="203"/>
      <c r="C2" s="203"/>
      <c r="D2" s="203"/>
      <c r="E2" s="203"/>
    </row>
    <row r="3" spans="1:6">
      <c r="A3" s="203" t="s">
        <v>174</v>
      </c>
      <c r="B3" s="203"/>
      <c r="C3" s="203"/>
      <c r="D3" s="203"/>
      <c r="E3" s="203"/>
    </row>
    <row r="4" spans="1:6" ht="18.75" customHeight="1"/>
    <row r="5" spans="1:6">
      <c r="E5" s="102" t="s">
        <v>23</v>
      </c>
    </row>
    <row r="6" spans="1:6">
      <c r="A6" s="205" t="s">
        <v>171</v>
      </c>
      <c r="B6" s="120" t="s">
        <v>32</v>
      </c>
      <c r="C6" s="120" t="s">
        <v>58</v>
      </c>
      <c r="D6" s="120" t="s">
        <v>59</v>
      </c>
      <c r="E6" s="120" t="s">
        <v>60</v>
      </c>
    </row>
    <row r="7" spans="1:6">
      <c r="A7" s="205"/>
      <c r="B7" s="120" t="s">
        <v>2</v>
      </c>
      <c r="C7" s="120" t="s">
        <v>2</v>
      </c>
      <c r="D7" s="120" t="s">
        <v>2</v>
      </c>
      <c r="E7" s="120" t="s">
        <v>2</v>
      </c>
      <c r="F7" s="204" t="s">
        <v>61</v>
      </c>
    </row>
    <row r="8" spans="1:6" s="209" customFormat="1">
      <c r="A8" s="206" t="s">
        <v>55</v>
      </c>
      <c r="B8" s="207">
        <f t="shared" ref="B8:E9" si="0">B9</f>
        <v>5759300</v>
      </c>
      <c r="C8" s="207">
        <f t="shared" si="0"/>
        <v>5759300</v>
      </c>
      <c r="D8" s="207">
        <f t="shared" si="0"/>
        <v>0</v>
      </c>
      <c r="E8" s="207">
        <f t="shared" si="0"/>
        <v>0</v>
      </c>
      <c r="F8" s="208"/>
    </row>
    <row r="9" spans="1:6" s="209" customFormat="1">
      <c r="A9" s="210" t="s">
        <v>172</v>
      </c>
      <c r="B9" s="211">
        <f t="shared" si="0"/>
        <v>5759300</v>
      </c>
      <c r="C9" s="211">
        <f t="shared" si="0"/>
        <v>5759300</v>
      </c>
      <c r="D9" s="211">
        <f t="shared" si="0"/>
        <v>0</v>
      </c>
      <c r="E9" s="211">
        <f t="shared" si="0"/>
        <v>0</v>
      </c>
      <c r="F9" s="208"/>
    </row>
    <row r="10" spans="1:6" s="209" customFormat="1">
      <c r="A10" s="212" t="s">
        <v>258</v>
      </c>
      <c r="B10" s="213">
        <f>บุคลากร!C12</f>
        <v>5759300</v>
      </c>
      <c r="C10" s="213">
        <f>บุคลากร!D12</f>
        <v>5759300</v>
      </c>
      <c r="D10" s="213">
        <f>บุคลากร!E12</f>
        <v>0</v>
      </c>
      <c r="E10" s="213">
        <f>บุคลากร!F12</f>
        <v>0</v>
      </c>
      <c r="F10" s="208"/>
    </row>
    <row r="11" spans="1:6" s="209" customFormat="1">
      <c r="A11" s="206" t="s">
        <v>55</v>
      </c>
      <c r="B11" s="207">
        <f>B12</f>
        <v>6043800</v>
      </c>
      <c r="C11" s="207">
        <f>C12</f>
        <v>4795000</v>
      </c>
      <c r="D11" s="207">
        <f>D12</f>
        <v>793400</v>
      </c>
      <c r="E11" s="207">
        <f>E12</f>
        <v>455400</v>
      </c>
      <c r="F11" s="208"/>
    </row>
    <row r="12" spans="1:6" s="215" customFormat="1">
      <c r="A12" s="210" t="s">
        <v>173</v>
      </c>
      <c r="B12" s="211">
        <f>SUM(B13:B13)</f>
        <v>6043800</v>
      </c>
      <c r="C12" s="211">
        <f>SUM(C13:C13)</f>
        <v>4795000</v>
      </c>
      <c r="D12" s="211">
        <f>SUM(D13:D13)</f>
        <v>793400</v>
      </c>
      <c r="E12" s="211">
        <f>SUM(E13:E13)</f>
        <v>455400</v>
      </c>
      <c r="F12" s="214"/>
    </row>
    <row r="13" spans="1:6" outlineLevel="1">
      <c r="A13" s="212" t="s">
        <v>167</v>
      </c>
      <c r="B13" s="216">
        <f>C13+D13+E13</f>
        <v>6043800</v>
      </c>
      <c r="C13" s="216">
        <f>'ปกครอง '!D11</f>
        <v>4795000</v>
      </c>
      <c r="D13" s="216">
        <f>'ปกครอง '!E11</f>
        <v>793400</v>
      </c>
      <c r="E13" s="216">
        <f>'ปกครอง '!F11</f>
        <v>455400</v>
      </c>
      <c r="F13" s="208"/>
    </row>
    <row r="14" spans="1:6" s="219" customFormat="1">
      <c r="A14" s="206" t="s">
        <v>55</v>
      </c>
      <c r="B14" s="217">
        <f>B15</f>
        <v>1157300</v>
      </c>
      <c r="C14" s="217">
        <f>C15</f>
        <v>610100</v>
      </c>
      <c r="D14" s="217">
        <f>D15</f>
        <v>304000</v>
      </c>
      <c r="E14" s="217">
        <f>E15</f>
        <v>243200</v>
      </c>
      <c r="F14" s="218"/>
    </row>
    <row r="15" spans="1:6" s="220" customFormat="1" outlineLevel="1">
      <c r="A15" s="210" t="s">
        <v>195</v>
      </c>
      <c r="B15" s="211">
        <f>SUM(B16:B16)</f>
        <v>1157300</v>
      </c>
      <c r="C15" s="211">
        <f>SUM(C16:C16)</f>
        <v>610100</v>
      </c>
      <c r="D15" s="211">
        <f>SUM(D16:D16)</f>
        <v>304000</v>
      </c>
      <c r="E15" s="211">
        <f>SUM(E16:E16)</f>
        <v>243200</v>
      </c>
      <c r="F15" s="214"/>
    </row>
    <row r="16" spans="1:6" outlineLevel="1">
      <c r="A16" s="212" t="s">
        <v>167</v>
      </c>
      <c r="B16" s="216">
        <f>C16+D16+E16</f>
        <v>1157300</v>
      </c>
      <c r="C16" s="216">
        <f>ทะเบียน!D12</f>
        <v>610100</v>
      </c>
      <c r="D16" s="216">
        <f>ทะเบียน!E12</f>
        <v>304000</v>
      </c>
      <c r="E16" s="216">
        <f>ทะเบียน!F12</f>
        <v>243200</v>
      </c>
      <c r="F16" s="208"/>
    </row>
    <row r="17" spans="1:6" s="219" customFormat="1">
      <c r="A17" s="206" t="s">
        <v>55</v>
      </c>
      <c r="B17" s="217">
        <f>B18</f>
        <v>665500</v>
      </c>
      <c r="C17" s="217">
        <f>C18</f>
        <v>381600</v>
      </c>
      <c r="D17" s="217">
        <f>D18</f>
        <v>283900</v>
      </c>
      <c r="E17" s="217">
        <f>E18</f>
        <v>0</v>
      </c>
      <c r="F17" s="218"/>
    </row>
    <row r="18" spans="1:6" s="220" customFormat="1" outlineLevel="1">
      <c r="A18" s="210" t="s">
        <v>201</v>
      </c>
      <c r="B18" s="211">
        <f>SUM(B19:B19)</f>
        <v>665500</v>
      </c>
      <c r="C18" s="211">
        <f>SUM(C19:C19)</f>
        <v>381600</v>
      </c>
      <c r="D18" s="211">
        <f>SUM(D19:D19)</f>
        <v>283900</v>
      </c>
      <c r="E18" s="211">
        <f>SUM(E19:E19)</f>
        <v>0</v>
      </c>
      <c r="F18" s="214"/>
    </row>
    <row r="19" spans="1:6" outlineLevel="1">
      <c r="A19" s="212" t="s">
        <v>167</v>
      </c>
      <c r="B19" s="216">
        <f>C19+D19+E19</f>
        <v>665500</v>
      </c>
      <c r="C19" s="216">
        <f>คลัง!D12</f>
        <v>381600</v>
      </c>
      <c r="D19" s="216">
        <f>คลัง!E12</f>
        <v>283900</v>
      </c>
      <c r="E19" s="216">
        <f>คลัง!F12</f>
        <v>0</v>
      </c>
      <c r="F19" s="208"/>
    </row>
    <row r="20" spans="1:6" s="219" customFormat="1">
      <c r="A20" s="206" t="s">
        <v>55</v>
      </c>
      <c r="B20" s="217">
        <f>B21</f>
        <v>1241000</v>
      </c>
      <c r="C20" s="217">
        <f>C21</f>
        <v>911600</v>
      </c>
      <c r="D20" s="217">
        <f>D21</f>
        <v>329400</v>
      </c>
      <c r="E20" s="217">
        <f>E21</f>
        <v>0</v>
      </c>
      <c r="F20" s="218"/>
    </row>
    <row r="21" spans="1:6" s="220" customFormat="1" outlineLevel="1">
      <c r="A21" s="210" t="s">
        <v>202</v>
      </c>
      <c r="B21" s="211">
        <f>SUM(B22:B22)</f>
        <v>1241000</v>
      </c>
      <c r="C21" s="211">
        <f>SUM(C22:C22)</f>
        <v>911600</v>
      </c>
      <c r="D21" s="211">
        <f>SUM(D22:D22)</f>
        <v>329400</v>
      </c>
      <c r="E21" s="211">
        <f>SUM(E22:E22)</f>
        <v>0</v>
      </c>
      <c r="F21" s="214"/>
    </row>
    <row r="22" spans="1:6" outlineLevel="1">
      <c r="A22" s="212" t="s">
        <v>167</v>
      </c>
      <c r="B22" s="216">
        <f>C22+D22+E22</f>
        <v>1241000</v>
      </c>
      <c r="C22" s="216">
        <f>รายได้!D12</f>
        <v>911600</v>
      </c>
      <c r="D22" s="216">
        <f>รายได้!E12</f>
        <v>329400</v>
      </c>
      <c r="E22" s="216">
        <f>รายได้!F12</f>
        <v>0</v>
      </c>
      <c r="F22" s="208"/>
    </row>
    <row r="23" spans="1:6" s="219" customFormat="1">
      <c r="A23" s="206" t="s">
        <v>55</v>
      </c>
      <c r="B23" s="217">
        <f>B24+B27+B29+B32</f>
        <v>34767000</v>
      </c>
      <c r="C23" s="217">
        <f>C24+C27+C29+C32</f>
        <v>14094600</v>
      </c>
      <c r="D23" s="217">
        <f>D24+D27+D29+D32</f>
        <v>15396900</v>
      </c>
      <c r="E23" s="217">
        <f>E24+E27+E29+E32</f>
        <v>5275500</v>
      </c>
      <c r="F23" s="218"/>
    </row>
    <row r="24" spans="1:6" s="220" customFormat="1" outlineLevel="1">
      <c r="A24" s="210" t="s">
        <v>203</v>
      </c>
      <c r="B24" s="211">
        <f>SUM(B25:B26)</f>
        <v>16686400</v>
      </c>
      <c r="C24" s="211">
        <f>SUM(C25:C26)</f>
        <v>6244800</v>
      </c>
      <c r="D24" s="211">
        <f>SUM(D25:D26)</f>
        <v>7297200</v>
      </c>
      <c r="E24" s="211">
        <f>SUM(E25:E26)</f>
        <v>3144400</v>
      </c>
      <c r="F24" s="214"/>
    </row>
    <row r="25" spans="1:6" outlineLevel="1">
      <c r="A25" s="212" t="s">
        <v>167</v>
      </c>
      <c r="B25" s="216">
        <f>C25+D25+E25</f>
        <v>15483000</v>
      </c>
      <c r="C25" s="216">
        <f>รักษา!D12</f>
        <v>5041400</v>
      </c>
      <c r="D25" s="216">
        <f>รักษา!E12</f>
        <v>7297200</v>
      </c>
      <c r="E25" s="216">
        <f>รักษา!F12</f>
        <v>3144400</v>
      </c>
      <c r="F25" s="208"/>
    </row>
    <row r="26" spans="1:6" outlineLevel="1">
      <c r="A26" s="212" t="s">
        <v>168</v>
      </c>
      <c r="B26" s="216">
        <f>C26+D26+E26</f>
        <v>1203400</v>
      </c>
      <c r="C26" s="216">
        <f>รักษา!D25</f>
        <v>1203400</v>
      </c>
      <c r="D26" s="216">
        <f>รักษา!E25</f>
        <v>0</v>
      </c>
      <c r="E26" s="216">
        <f>รักษา!F25</f>
        <v>0</v>
      </c>
      <c r="F26" s="208"/>
    </row>
    <row r="27" spans="1:6" s="220" customFormat="1" outlineLevel="1">
      <c r="A27" s="210" t="s">
        <v>237</v>
      </c>
      <c r="B27" s="211">
        <f>SUM(B28:B28)</f>
        <v>1191200</v>
      </c>
      <c r="C27" s="211">
        <f>SUM(C28:C28)</f>
        <v>701300</v>
      </c>
      <c r="D27" s="211">
        <f>SUM(D28:D28)</f>
        <v>489900</v>
      </c>
      <c r="E27" s="211">
        <f>SUM(E28:E28)</f>
        <v>0</v>
      </c>
      <c r="F27" s="214"/>
    </row>
    <row r="28" spans="1:6" outlineLevel="1">
      <c r="A28" s="212" t="s">
        <v>167</v>
      </c>
      <c r="B28" s="216">
        <f>C28+D28+E28</f>
        <v>1191200</v>
      </c>
      <c r="C28" s="216">
        <f>รักษา!D31</f>
        <v>701300</v>
      </c>
      <c r="D28" s="216">
        <f>รักษา!E31</f>
        <v>489900</v>
      </c>
      <c r="E28" s="216">
        <f>รักษา!F31</f>
        <v>0</v>
      </c>
      <c r="F28" s="208"/>
    </row>
    <row r="29" spans="1:6" s="220" customFormat="1" outlineLevel="1">
      <c r="A29" s="210" t="s">
        <v>238</v>
      </c>
      <c r="B29" s="211">
        <f>SUM(B30:B31)</f>
        <v>9305100</v>
      </c>
      <c r="C29" s="211">
        <f>SUM(C30:C31)</f>
        <v>3014900</v>
      </c>
      <c r="D29" s="211">
        <f>SUM(D30:D31)</f>
        <v>5090200</v>
      </c>
      <c r="E29" s="211">
        <f>SUM(E30:E31)</f>
        <v>1200000</v>
      </c>
      <c r="F29" s="214"/>
    </row>
    <row r="30" spans="1:6" outlineLevel="1">
      <c r="A30" s="212" t="s">
        <v>167</v>
      </c>
      <c r="B30" s="216">
        <f>C30+D30+E30</f>
        <v>9205100</v>
      </c>
      <c r="C30" s="216">
        <f>รักษา!D40</f>
        <v>3014900</v>
      </c>
      <c r="D30" s="216">
        <f>รักษา!E40</f>
        <v>4990200</v>
      </c>
      <c r="E30" s="216">
        <f>รักษา!F40</f>
        <v>1200000</v>
      </c>
      <c r="F30" s="208"/>
    </row>
    <row r="31" spans="1:6" outlineLevel="1">
      <c r="A31" s="212" t="s">
        <v>168</v>
      </c>
      <c r="B31" s="216">
        <f>C31+D31+E31</f>
        <v>100000</v>
      </c>
      <c r="C31" s="216">
        <f>รักษา!D59</f>
        <v>0</v>
      </c>
      <c r="D31" s="216">
        <f>รักษา!E59</f>
        <v>100000</v>
      </c>
      <c r="E31" s="216">
        <f>รักษา!F59</f>
        <v>0</v>
      </c>
      <c r="F31" s="208"/>
    </row>
    <row r="32" spans="1:6" s="220" customFormat="1" outlineLevel="1">
      <c r="A32" s="210" t="s">
        <v>239</v>
      </c>
      <c r="B32" s="211">
        <f>SUM(B33:B33)</f>
        <v>7584300</v>
      </c>
      <c r="C32" s="211">
        <f>SUM(C33:C33)</f>
        <v>4133600</v>
      </c>
      <c r="D32" s="211">
        <f>SUM(D33:D33)</f>
        <v>2519600</v>
      </c>
      <c r="E32" s="211">
        <f>SUM(E33:E33)</f>
        <v>931100</v>
      </c>
      <c r="F32" s="214"/>
    </row>
    <row r="33" spans="1:6" outlineLevel="1">
      <c r="A33" s="212" t="s">
        <v>167</v>
      </c>
      <c r="B33" s="216">
        <f>C33+D33+E33</f>
        <v>7584300</v>
      </c>
      <c r="C33" s="216">
        <f>รักษา!D65</f>
        <v>4133600</v>
      </c>
      <c r="D33" s="216">
        <f>รักษา!E65</f>
        <v>2519600</v>
      </c>
      <c r="E33" s="216">
        <f>รักษา!F65</f>
        <v>931100</v>
      </c>
      <c r="F33" s="208"/>
    </row>
    <row r="34" spans="1:6" s="219" customFormat="1">
      <c r="A34" s="206" t="s">
        <v>55</v>
      </c>
      <c r="B34" s="217">
        <f>B35+B37</f>
        <v>4790300</v>
      </c>
      <c r="C34" s="217">
        <f>C35+C37</f>
        <v>1595500</v>
      </c>
      <c r="D34" s="217">
        <f>D35+D37</f>
        <v>1860400</v>
      </c>
      <c r="E34" s="217">
        <f>E35+E37</f>
        <v>1334400</v>
      </c>
      <c r="F34" s="218"/>
    </row>
    <row r="35" spans="1:6" s="215" customFormat="1">
      <c r="A35" s="210" t="s">
        <v>240</v>
      </c>
      <c r="B35" s="211">
        <f>SUM(B36:B36)</f>
        <v>4783300</v>
      </c>
      <c r="C35" s="211">
        <f>SUM(C36:C36)</f>
        <v>1595500</v>
      </c>
      <c r="D35" s="211">
        <f>SUM(D36:D36)</f>
        <v>1853400</v>
      </c>
      <c r="E35" s="211">
        <f>SUM(E36:E36)</f>
        <v>1334400</v>
      </c>
      <c r="F35" s="214"/>
    </row>
    <row r="36" spans="1:6" outlineLevel="1">
      <c r="A36" s="212" t="s">
        <v>167</v>
      </c>
      <c r="B36" s="216">
        <f>C36+D36+E36</f>
        <v>4783300</v>
      </c>
      <c r="C36" s="216">
        <f>เทศกิจ!D12</f>
        <v>1595500</v>
      </c>
      <c r="D36" s="216">
        <f>เทศกิจ!E12</f>
        <v>1853400</v>
      </c>
      <c r="E36" s="216">
        <f>เทศกิจ!F12</f>
        <v>1334400</v>
      </c>
      <c r="F36" s="208"/>
    </row>
    <row r="37" spans="1:6" s="220" customFormat="1" outlineLevel="1">
      <c r="A37" s="210" t="s">
        <v>241</v>
      </c>
      <c r="B37" s="211">
        <f>SUM(B38:B38)</f>
        <v>7000</v>
      </c>
      <c r="C37" s="211">
        <f>SUM(C38:C38)</f>
        <v>0</v>
      </c>
      <c r="D37" s="211">
        <f>SUM(D38:D38)</f>
        <v>7000</v>
      </c>
      <c r="E37" s="211">
        <f>SUM(E38:E38)</f>
        <v>0</v>
      </c>
      <c r="F37" s="214"/>
    </row>
    <row r="38" spans="1:6" outlineLevel="1">
      <c r="A38" s="212" t="s">
        <v>167</v>
      </c>
      <c r="B38" s="216">
        <f>C38+D38+E38</f>
        <v>7000</v>
      </c>
      <c r="C38" s="216">
        <f>เทศกิจ!D28</f>
        <v>0</v>
      </c>
      <c r="D38" s="216">
        <f>เทศกิจ!E28</f>
        <v>7000</v>
      </c>
      <c r="E38" s="216">
        <f>เทศกิจ!F28</f>
        <v>0</v>
      </c>
      <c r="F38" s="208"/>
    </row>
    <row r="39" spans="1:6" s="219" customFormat="1">
      <c r="A39" s="206" t="s">
        <v>55</v>
      </c>
      <c r="B39" s="217">
        <f>B40+B42+B44+B46</f>
        <v>20170600</v>
      </c>
      <c r="C39" s="217">
        <f>C40+C42+C44+C46</f>
        <v>17403600</v>
      </c>
      <c r="D39" s="217">
        <f>D40+D42+D44+D46</f>
        <v>2459000</v>
      </c>
      <c r="E39" s="217">
        <f>E40+E42+E44+E46</f>
        <v>308000</v>
      </c>
      <c r="F39" s="218"/>
    </row>
    <row r="40" spans="1:6" s="220" customFormat="1" outlineLevel="1">
      <c r="A40" s="210" t="s">
        <v>242</v>
      </c>
      <c r="B40" s="211">
        <f>SUM(B41:B41)</f>
        <v>10180300</v>
      </c>
      <c r="C40" s="211">
        <f>SUM(C41:C41)</f>
        <v>9400000</v>
      </c>
      <c r="D40" s="211">
        <f>SUM(D41:D41)</f>
        <v>481900</v>
      </c>
      <c r="E40" s="211">
        <f>SUM(E41:E41)</f>
        <v>298400</v>
      </c>
      <c r="F40" s="214"/>
    </row>
    <row r="41" spans="1:6" outlineLevel="1">
      <c r="A41" s="212" t="s">
        <v>167</v>
      </c>
      <c r="B41" s="216">
        <f>C41+D41+E41</f>
        <v>10180300</v>
      </c>
      <c r="C41" s="216">
        <f>โยธา!D12</f>
        <v>9400000</v>
      </c>
      <c r="D41" s="216">
        <f>โยธา!E12</f>
        <v>481900</v>
      </c>
      <c r="E41" s="216">
        <f>โยธา!F12</f>
        <v>298400</v>
      </c>
      <c r="F41" s="208"/>
    </row>
    <row r="42" spans="1:6" s="220" customFormat="1" outlineLevel="1">
      <c r="A42" s="210" t="s">
        <v>243</v>
      </c>
      <c r="B42" s="211">
        <f>SUM(B43:B43)</f>
        <v>100000</v>
      </c>
      <c r="C42" s="211">
        <f>SUM(C43:C43)</f>
        <v>0</v>
      </c>
      <c r="D42" s="211">
        <f>SUM(D43:D43)</f>
        <v>100000</v>
      </c>
      <c r="E42" s="211">
        <f>SUM(E43:E43)</f>
        <v>0</v>
      </c>
      <c r="F42" s="214"/>
    </row>
    <row r="43" spans="1:6" outlineLevel="1">
      <c r="A43" s="212" t="s">
        <v>167</v>
      </c>
      <c r="B43" s="216">
        <f>C43+D43+E43</f>
        <v>100000</v>
      </c>
      <c r="C43" s="216">
        <f>โยธา!D27</f>
        <v>0</v>
      </c>
      <c r="D43" s="216">
        <f>โยธา!E27</f>
        <v>100000</v>
      </c>
      <c r="E43" s="216">
        <f>โยธา!F27</f>
        <v>0</v>
      </c>
      <c r="F43" s="208"/>
    </row>
    <row r="44" spans="1:6" s="220" customFormat="1" outlineLevel="1">
      <c r="A44" s="210" t="s">
        <v>244</v>
      </c>
      <c r="B44" s="211">
        <f>SUM(B45:B45)</f>
        <v>6469800</v>
      </c>
      <c r="C44" s="211">
        <f>SUM(C45:C45)</f>
        <v>5719800</v>
      </c>
      <c r="D44" s="211">
        <f>SUM(D45:D45)</f>
        <v>750000</v>
      </c>
      <c r="E44" s="211">
        <f>SUM(E45:E45)</f>
        <v>0</v>
      </c>
      <c r="F44" s="214"/>
    </row>
    <row r="45" spans="1:6" outlineLevel="1">
      <c r="A45" s="212" t="s">
        <v>167</v>
      </c>
      <c r="B45" s="216">
        <f>C45+D45+E45</f>
        <v>6469800</v>
      </c>
      <c r="C45" s="216">
        <f>โยธา!D35</f>
        <v>5719800</v>
      </c>
      <c r="D45" s="216">
        <f>โยธา!E35</f>
        <v>750000</v>
      </c>
      <c r="E45" s="216">
        <f>โยธา!F35</f>
        <v>0</v>
      </c>
      <c r="F45" s="208"/>
    </row>
    <row r="46" spans="1:6" s="220" customFormat="1" outlineLevel="1">
      <c r="A46" s="210" t="s">
        <v>245</v>
      </c>
      <c r="B46" s="211">
        <f>SUM(B47:B47)</f>
        <v>3420500</v>
      </c>
      <c r="C46" s="211">
        <f>SUM(C47:C47)</f>
        <v>2283800</v>
      </c>
      <c r="D46" s="211">
        <f>SUM(D47:D47)</f>
        <v>1127100</v>
      </c>
      <c r="E46" s="211">
        <f>SUM(E47:E47)</f>
        <v>9600</v>
      </c>
      <c r="F46" s="214"/>
    </row>
    <row r="47" spans="1:6" outlineLevel="1">
      <c r="A47" s="212" t="s">
        <v>167</v>
      </c>
      <c r="B47" s="216">
        <f>C47+D47+E47</f>
        <v>3420500</v>
      </c>
      <c r="C47" s="216">
        <f>โยธา!D46</f>
        <v>2283800</v>
      </c>
      <c r="D47" s="216">
        <f>โยธา!E46</f>
        <v>1127100</v>
      </c>
      <c r="E47" s="216">
        <f>โยธา!F46</f>
        <v>9600</v>
      </c>
      <c r="F47" s="208"/>
    </row>
    <row r="48" spans="1:6" s="219" customFormat="1">
      <c r="A48" s="206" t="s">
        <v>55</v>
      </c>
      <c r="B48" s="217">
        <f>B49+B51</f>
        <v>48675500</v>
      </c>
      <c r="C48" s="217">
        <f>C49+C51</f>
        <v>18071080</v>
      </c>
      <c r="D48" s="217">
        <f>D49+D51</f>
        <v>19271320</v>
      </c>
      <c r="E48" s="217">
        <f>E49+E51</f>
        <v>11333100</v>
      </c>
      <c r="F48" s="218"/>
    </row>
    <row r="49" spans="1:6" s="215" customFormat="1">
      <c r="A49" s="210" t="s">
        <v>246</v>
      </c>
      <c r="B49" s="211">
        <f>SUM(B50:B50)</f>
        <v>10890900</v>
      </c>
      <c r="C49" s="211">
        <f>SUM(C50:C50)</f>
        <v>3405700</v>
      </c>
      <c r="D49" s="211">
        <f>SUM(D50:D50)</f>
        <v>4201500</v>
      </c>
      <c r="E49" s="211">
        <f>SUM(E50:E50)</f>
        <v>3283700</v>
      </c>
      <c r="F49" s="214"/>
    </row>
    <row r="50" spans="1:6" outlineLevel="1">
      <c r="A50" s="212" t="s">
        <v>167</v>
      </c>
      <c r="B50" s="216">
        <f>C50+D50+E50</f>
        <v>10890900</v>
      </c>
      <c r="C50" s="216">
        <f>พัฒนา!D12</f>
        <v>3405700</v>
      </c>
      <c r="D50" s="216">
        <f>พัฒนา!E12</f>
        <v>4201500</v>
      </c>
      <c r="E50" s="216">
        <f>พัฒนา!F12</f>
        <v>3283700</v>
      </c>
      <c r="F50" s="208"/>
    </row>
    <row r="51" spans="1:6" s="220" customFormat="1" outlineLevel="1">
      <c r="A51" s="210" t="s">
        <v>247</v>
      </c>
      <c r="B51" s="211">
        <f>SUM(B52:B53)</f>
        <v>37784600</v>
      </c>
      <c r="C51" s="211">
        <f>SUM(C52:C53)</f>
        <v>14665380</v>
      </c>
      <c r="D51" s="211">
        <f>SUM(D52:D53)</f>
        <v>15069820</v>
      </c>
      <c r="E51" s="211">
        <f>SUM(E52:E53)</f>
        <v>8049400</v>
      </c>
      <c r="F51" s="214"/>
    </row>
    <row r="52" spans="1:6" outlineLevel="1">
      <c r="A52" s="212" t="s">
        <v>167</v>
      </c>
      <c r="B52" s="216">
        <f>C52+D52+E52</f>
        <v>27214300</v>
      </c>
      <c r="C52" s="216">
        <f>พัฒนา!D31</f>
        <v>9117580</v>
      </c>
      <c r="D52" s="216">
        <f>พัฒนา!E31</f>
        <v>10047320</v>
      </c>
      <c r="E52" s="216">
        <f>พัฒนา!F31</f>
        <v>8049400</v>
      </c>
      <c r="F52" s="208"/>
    </row>
    <row r="53" spans="1:6" outlineLevel="1">
      <c r="A53" s="212" t="s">
        <v>168</v>
      </c>
      <c r="B53" s="216">
        <f>C53+D53+E53</f>
        <v>10570300</v>
      </c>
      <c r="C53" s="216">
        <f>พัฒนา!D50</f>
        <v>5547800</v>
      </c>
      <c r="D53" s="216">
        <f>พัฒนา!E50</f>
        <v>5022500</v>
      </c>
      <c r="E53" s="216">
        <f>พัฒนา!F50</f>
        <v>0</v>
      </c>
      <c r="F53" s="208"/>
    </row>
    <row r="54" spans="1:6" outlineLevel="1">
      <c r="A54" s="221"/>
      <c r="B54" s="222"/>
      <c r="C54" s="222"/>
      <c r="D54" s="222"/>
      <c r="E54" s="222"/>
      <c r="F54" s="208"/>
    </row>
    <row r="55" spans="1:6" s="219" customFormat="1">
      <c r="A55" s="223" t="s">
        <v>55</v>
      </c>
      <c r="B55" s="224">
        <f>B56+B58+B61</f>
        <v>3923000</v>
      </c>
      <c r="C55" s="224">
        <f>C56+C58+C61</f>
        <v>3642200</v>
      </c>
      <c r="D55" s="224">
        <f>D56+D58+D61</f>
        <v>151800</v>
      </c>
      <c r="E55" s="224">
        <f>E56+E58+E61</f>
        <v>129000</v>
      </c>
      <c r="F55" s="218"/>
    </row>
    <row r="56" spans="1:6" s="215" customFormat="1">
      <c r="A56" s="210" t="s">
        <v>248</v>
      </c>
      <c r="B56" s="211">
        <f>SUM(B57:B57)</f>
        <v>602000</v>
      </c>
      <c r="C56" s="211">
        <f>SUM(C57:C57)</f>
        <v>445200</v>
      </c>
      <c r="D56" s="211">
        <f>SUM(D57:D57)</f>
        <v>151800</v>
      </c>
      <c r="E56" s="211">
        <f>SUM(E57:E57)</f>
        <v>5000</v>
      </c>
      <c r="F56" s="214"/>
    </row>
    <row r="57" spans="1:6" outlineLevel="1">
      <c r="A57" s="212" t="s">
        <v>167</v>
      </c>
      <c r="B57" s="216">
        <f>C57+D57+E57</f>
        <v>602000</v>
      </c>
      <c r="C57" s="216">
        <f>สิ่งแวดล้อม!D12</f>
        <v>445200</v>
      </c>
      <c r="D57" s="216">
        <f>สิ่งแวดล้อม!E12</f>
        <v>151800</v>
      </c>
      <c r="E57" s="216">
        <f>สิ่งแวดล้อม!F12</f>
        <v>5000</v>
      </c>
      <c r="F57" s="208"/>
    </row>
    <row r="58" spans="1:6" s="220" customFormat="1" outlineLevel="1">
      <c r="A58" s="210" t="s">
        <v>249</v>
      </c>
      <c r="B58" s="211">
        <f>B59+B60</f>
        <v>322000</v>
      </c>
      <c r="C58" s="211">
        <f>C59+C60</f>
        <v>198000</v>
      </c>
      <c r="D58" s="211">
        <f>D59+D60</f>
        <v>0</v>
      </c>
      <c r="E58" s="211">
        <f>E59+E60</f>
        <v>124000</v>
      </c>
      <c r="F58" s="214"/>
    </row>
    <row r="59" spans="1:6" outlineLevel="1">
      <c r="A59" s="212" t="s">
        <v>167</v>
      </c>
      <c r="B59" s="216">
        <f>C59+D59+E59</f>
        <v>198000</v>
      </c>
      <c r="C59" s="216">
        <f>สิ่งแวดล้อม!D30</f>
        <v>198000</v>
      </c>
      <c r="D59" s="216">
        <f>สิ่งแวดล้อม!E30</f>
        <v>0</v>
      </c>
      <c r="E59" s="216">
        <f>สิ่งแวดล้อม!F30</f>
        <v>0</v>
      </c>
      <c r="F59" s="208"/>
    </row>
    <row r="60" spans="1:6" outlineLevel="1">
      <c r="A60" s="212" t="s">
        <v>168</v>
      </c>
      <c r="B60" s="216">
        <f>C60+D60+E60</f>
        <v>124000</v>
      </c>
      <c r="C60" s="216">
        <f>สิ่งแวดล้อม!D37</f>
        <v>0</v>
      </c>
      <c r="D60" s="216">
        <f>สิ่งแวดล้อม!E37</f>
        <v>0</v>
      </c>
      <c r="E60" s="216">
        <f>สิ่งแวดล้อม!F37</f>
        <v>124000</v>
      </c>
      <c r="F60" s="208"/>
    </row>
    <row r="61" spans="1:6" s="220" customFormat="1" outlineLevel="1">
      <c r="A61" s="210" t="s">
        <v>250</v>
      </c>
      <c r="B61" s="211">
        <f>SUM(B62:B62)</f>
        <v>2999000</v>
      </c>
      <c r="C61" s="211">
        <f>SUM(C62:C62)</f>
        <v>2999000</v>
      </c>
      <c r="D61" s="211">
        <f>SUM(D62:D62)</f>
        <v>0</v>
      </c>
      <c r="E61" s="211">
        <f>SUM(E62:E62)</f>
        <v>0</v>
      </c>
      <c r="F61" s="214"/>
    </row>
    <row r="62" spans="1:6" outlineLevel="1">
      <c r="A62" s="212" t="s">
        <v>257</v>
      </c>
      <c r="B62" s="216">
        <f>C62+D62+E62</f>
        <v>2999000</v>
      </c>
      <c r="C62" s="216">
        <f>สิ่งแวดล้อม!D47</f>
        <v>2999000</v>
      </c>
      <c r="D62" s="216">
        <f>สิ่งแวดล้อม!E47</f>
        <v>0</v>
      </c>
      <c r="E62" s="216">
        <f>สิ่งแวดล้อม!F47</f>
        <v>0</v>
      </c>
      <c r="F62" s="208"/>
    </row>
    <row r="63" spans="1:6" s="219" customFormat="1">
      <c r="A63" s="206" t="s">
        <v>55</v>
      </c>
      <c r="B63" s="217">
        <f>B64+B66</f>
        <v>187295700</v>
      </c>
      <c r="C63" s="217">
        <f>C64+C66</f>
        <v>75826387</v>
      </c>
      <c r="D63" s="217">
        <f>D64+D66</f>
        <v>80640774</v>
      </c>
      <c r="E63" s="217">
        <f>E64+E66</f>
        <v>30828539</v>
      </c>
      <c r="F63" s="218"/>
    </row>
    <row r="64" spans="1:6" s="215" customFormat="1">
      <c r="A64" s="210" t="s">
        <v>251</v>
      </c>
      <c r="B64" s="211">
        <f>SUM(B65:B65)</f>
        <v>1038200</v>
      </c>
      <c r="C64" s="211">
        <f>SUM(C65:C65)</f>
        <v>624700</v>
      </c>
      <c r="D64" s="211">
        <f>SUM(D65:D65)</f>
        <v>389500</v>
      </c>
      <c r="E64" s="211">
        <f>SUM(E65:E65)</f>
        <v>24000</v>
      </c>
      <c r="F64" s="214"/>
    </row>
    <row r="65" spans="1:6" outlineLevel="1">
      <c r="A65" s="212" t="s">
        <v>167</v>
      </c>
      <c r="B65" s="216">
        <f>C65+D65+E65</f>
        <v>1038200</v>
      </c>
      <c r="C65" s="216">
        <f>ศึกษา!D12</f>
        <v>624700</v>
      </c>
      <c r="D65" s="216">
        <f>ศึกษา!E12</f>
        <v>389500</v>
      </c>
      <c r="E65" s="216">
        <f>ศึกษา!F12</f>
        <v>24000</v>
      </c>
      <c r="F65" s="208"/>
    </row>
    <row r="66" spans="1:6" s="220" customFormat="1" outlineLevel="1">
      <c r="A66" s="210" t="s">
        <v>252</v>
      </c>
      <c r="B66" s="211">
        <f>SUM(B67:B69)</f>
        <v>186257500</v>
      </c>
      <c r="C66" s="211">
        <f>SUM(C67:C69)</f>
        <v>75201687</v>
      </c>
      <c r="D66" s="211">
        <f>SUM(D67:D69)</f>
        <v>80251274</v>
      </c>
      <c r="E66" s="211">
        <f>SUM(E67:E69)</f>
        <v>30804539</v>
      </c>
      <c r="F66" s="214"/>
    </row>
    <row r="67" spans="1:6" outlineLevel="1">
      <c r="A67" s="212" t="s">
        <v>167</v>
      </c>
      <c r="B67" s="216">
        <f>C67+D67+E67</f>
        <v>84756800</v>
      </c>
      <c r="C67" s="216">
        <f>ศึกษา!D27</f>
        <v>34978166</v>
      </c>
      <c r="D67" s="216">
        <f>ศึกษา!E27</f>
        <v>41188267</v>
      </c>
      <c r="E67" s="216">
        <f>ศึกษา!F27</f>
        <v>8590367</v>
      </c>
      <c r="F67" s="208"/>
    </row>
    <row r="68" spans="1:6" outlineLevel="1">
      <c r="A68" s="212" t="s">
        <v>169</v>
      </c>
      <c r="B68" s="216">
        <f>C68+D68+E68</f>
        <v>74355700</v>
      </c>
      <c r="C68" s="216">
        <f>ศึกษา!D64</f>
        <v>33080545</v>
      </c>
      <c r="D68" s="216">
        <f>ศึกษา!E64</f>
        <v>19481530</v>
      </c>
      <c r="E68" s="216">
        <f>ศึกษา!F64</f>
        <v>21793625</v>
      </c>
      <c r="F68" s="208"/>
    </row>
    <row r="69" spans="1:6" outlineLevel="1">
      <c r="A69" s="212" t="s">
        <v>62</v>
      </c>
      <c r="B69" s="216">
        <f>C69+D69+E69</f>
        <v>27145000</v>
      </c>
      <c r="C69" s="216">
        <f>ศึกษา!D72</f>
        <v>7142976</v>
      </c>
      <c r="D69" s="216">
        <f>ศึกษา!E72</f>
        <v>19581477</v>
      </c>
      <c r="E69" s="216">
        <f>ศึกษา!F72</f>
        <v>420547</v>
      </c>
      <c r="F69" s="208"/>
    </row>
    <row r="70" spans="1:6" s="219" customFormat="1" outlineLevel="1">
      <c r="A70" s="225" t="s">
        <v>157</v>
      </c>
      <c r="B70" s="217">
        <f>B71</f>
        <v>2144600</v>
      </c>
      <c r="C70" s="217">
        <f>C71</f>
        <v>843180</v>
      </c>
      <c r="D70" s="217">
        <f>D71</f>
        <v>1191180</v>
      </c>
      <c r="E70" s="217">
        <f>E71</f>
        <v>110240</v>
      </c>
      <c r="F70" s="218"/>
    </row>
    <row r="71" spans="1:6" s="219" customFormat="1" outlineLevel="1">
      <c r="A71" s="226" t="s">
        <v>257</v>
      </c>
      <c r="B71" s="227">
        <f>B72+B73+B75+B76</f>
        <v>2144600</v>
      </c>
      <c r="C71" s="227">
        <f>C72+C73+C75+C76</f>
        <v>843180</v>
      </c>
      <c r="D71" s="227">
        <f>D72+D73+D75+D76</f>
        <v>1191180</v>
      </c>
      <c r="E71" s="227">
        <f>E72+E73+E75+E76</f>
        <v>110240</v>
      </c>
      <c r="F71" s="218"/>
    </row>
    <row r="72" spans="1:6" s="219" customFormat="1" outlineLevel="1">
      <c r="A72" s="228" t="s">
        <v>253</v>
      </c>
      <c r="B72" s="227">
        <f>C72+D72+E72</f>
        <v>160000</v>
      </c>
      <c r="C72" s="227">
        <f>พัฒนา!D75</f>
        <v>0</v>
      </c>
      <c r="D72" s="227">
        <f>พัฒนา!E75</f>
        <v>160000</v>
      </c>
      <c r="E72" s="227">
        <f>พัฒนา!F75</f>
        <v>0</v>
      </c>
      <c r="F72" s="218"/>
    </row>
    <row r="73" spans="1:6" s="219" customFormat="1" outlineLevel="1">
      <c r="A73" s="229" t="s">
        <v>254</v>
      </c>
      <c r="B73" s="227">
        <f>C73+D73+E73</f>
        <v>575000</v>
      </c>
      <c r="C73" s="227">
        <f>พัฒนา!D79</f>
        <v>287500</v>
      </c>
      <c r="D73" s="227">
        <f>พัฒนา!E79</f>
        <v>287500</v>
      </c>
      <c r="E73" s="227">
        <f>พัฒนา!F79</f>
        <v>0</v>
      </c>
      <c r="F73" s="218"/>
    </row>
    <row r="74" spans="1:6" s="219" customFormat="1" outlineLevel="1">
      <c r="A74" s="229" t="s">
        <v>255</v>
      </c>
      <c r="B74" s="227"/>
      <c r="C74" s="227"/>
      <c r="D74" s="227"/>
      <c r="E74" s="227"/>
      <c r="F74" s="218"/>
    </row>
    <row r="75" spans="1:6" s="219" customFormat="1" outlineLevel="1">
      <c r="A75" s="229" t="s">
        <v>256</v>
      </c>
      <c r="B75" s="227">
        <f>C75+D75+E75</f>
        <v>1134000</v>
      </c>
      <c r="C75" s="227">
        <f>พัฒนา!D77</f>
        <v>473000</v>
      </c>
      <c r="D75" s="227">
        <f>พัฒนา!E77</f>
        <v>661000</v>
      </c>
      <c r="E75" s="227">
        <f>พัฒนา!F77</f>
        <v>0</v>
      </c>
      <c r="F75" s="218"/>
    </row>
    <row r="76" spans="1:6" s="219" customFormat="1" outlineLevel="1">
      <c r="A76" s="226" t="s">
        <v>259</v>
      </c>
      <c r="B76" s="227">
        <f>C76+D76+E76</f>
        <v>275600</v>
      </c>
      <c r="C76" s="227">
        <f>สิ่งแวดล้อม!D51</f>
        <v>82680</v>
      </c>
      <c r="D76" s="227">
        <f>สิ่งแวดล้อม!E51</f>
        <v>82680</v>
      </c>
      <c r="E76" s="227">
        <f>สิ่งแวดล้อม!F51</f>
        <v>110240</v>
      </c>
      <c r="F76" s="218"/>
    </row>
    <row r="77" spans="1:6" s="219" customFormat="1" outlineLevel="1">
      <c r="A77" s="226" t="s">
        <v>236</v>
      </c>
      <c r="B77" s="227"/>
      <c r="C77" s="227"/>
      <c r="D77" s="227"/>
      <c r="E77" s="227"/>
      <c r="F77" s="218"/>
    </row>
    <row r="78" spans="1:6" s="209" customFormat="1" outlineLevel="1">
      <c r="A78" s="136" t="s">
        <v>57</v>
      </c>
      <c r="B78" s="207">
        <f>B14+B17+B20+B23+B34+B39+B48+B55+B63+B11+B8</f>
        <v>314489000</v>
      </c>
      <c r="C78" s="207">
        <f>C14+C17+C20+C23+C34+C39+C48+C55+C63+C11+C8</f>
        <v>143090967</v>
      </c>
      <c r="D78" s="207">
        <f>D14+D17+D20+D23+D34+D39+D48+D55+D63+D11+D8</f>
        <v>121490894</v>
      </c>
      <c r="E78" s="207">
        <f>E14+E17+E20+E23+E34+E39+E48+E55+E63+E11+E8</f>
        <v>49907139</v>
      </c>
      <c r="F78" s="208"/>
    </row>
    <row r="79" spans="1:6" s="209" customFormat="1" outlineLevel="1">
      <c r="A79" s="136" t="s">
        <v>156</v>
      </c>
      <c r="B79" s="207">
        <f>B70</f>
        <v>2144600</v>
      </c>
      <c r="C79" s="207">
        <f>C70</f>
        <v>843180</v>
      </c>
      <c r="D79" s="207">
        <f>D70</f>
        <v>1191180</v>
      </c>
      <c r="E79" s="207">
        <f>E70</f>
        <v>110240</v>
      </c>
      <c r="F79" s="208"/>
    </row>
    <row r="80" spans="1:6" ht="27">
      <c r="A80" s="230" t="s">
        <v>32</v>
      </c>
      <c r="B80" s="207">
        <f>SUM(B78:B79)</f>
        <v>316633600</v>
      </c>
      <c r="C80" s="207">
        <f>SUM(C78:C79)</f>
        <v>143934147</v>
      </c>
      <c r="D80" s="207">
        <f>SUM(D78:D79)</f>
        <v>122682074</v>
      </c>
      <c r="E80" s="207">
        <f>SUM(E78:E79)</f>
        <v>50017379</v>
      </c>
      <c r="F80" s="208"/>
    </row>
    <row r="115" spans="2:5">
      <c r="B115" s="231"/>
      <c r="C115" s="232">
        <f>C80*100/B80</f>
        <v>45.457635260439829</v>
      </c>
      <c r="D115" s="232">
        <f>D80*100/B80</f>
        <v>38.745753451307756</v>
      </c>
      <c r="E115" s="232">
        <f>E80*100/B80</f>
        <v>15.796611288252416</v>
      </c>
    </row>
  </sheetData>
  <mergeCells count="3">
    <mergeCell ref="A3:E3"/>
    <mergeCell ref="A2:E2"/>
    <mergeCell ref="A6:A7"/>
  </mergeCells>
  <pageMargins left="0.43307086614173229" right="0.15748031496062992" top="0.27559055118110237" bottom="0.23622047244094491" header="0.31496062992125984" footer="0.15748031496062992"/>
  <pageSetup paperSize="9" orientation="landscape" r:id="rId1"/>
  <rowBreaks count="4" manualBreakCount="4">
    <brk id="22" max="5" man="1"/>
    <brk id="38" max="5" man="1"/>
    <brk id="69" max="5" man="1"/>
    <brk id="80" max="5" man="1"/>
  </rowBreaks>
  <colBreaks count="1" manualBreakCount="1">
    <brk id="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67"/>
  <sheetViews>
    <sheetView zoomScale="69" zoomScaleNormal="69" zoomScaleSheetLayoutView="80" workbookViewId="0">
      <pane xSplit="2" ySplit="8" topLeftCell="C27" activePane="bottomRight" state="frozen"/>
      <selection pane="topRight" activeCell="C1" sqref="C1"/>
      <selection pane="bottomLeft" activeCell="A7" sqref="A7"/>
      <selection pane="bottomRight" activeCell="H29" sqref="H29"/>
    </sheetView>
  </sheetViews>
  <sheetFormatPr defaultRowHeight="17.25"/>
  <cols>
    <col min="1" max="1" width="64.5703125" style="94" customWidth="1"/>
    <col min="2" max="2" width="8.28515625" style="94" customWidth="1"/>
    <col min="3" max="3" width="14" style="95" bestFit="1" customWidth="1"/>
    <col min="4" max="6" width="28.5703125" style="94" customWidth="1"/>
    <col min="7" max="7" width="11.28515625" style="94" bestFit="1" customWidth="1"/>
    <col min="8" max="9" width="11.7109375" style="94" customWidth="1"/>
    <col min="10" max="16384" width="9.140625" style="94"/>
  </cols>
  <sheetData>
    <row r="1" spans="1:9" ht="24" customHeight="1">
      <c r="F1" s="96" t="s">
        <v>63</v>
      </c>
    </row>
    <row r="2" spans="1:9" ht="24" customHeight="1"/>
    <row r="3" spans="1:9" ht="24">
      <c r="A3" s="97" t="s">
        <v>188</v>
      </c>
      <c r="B3" s="97"/>
      <c r="C3" s="97"/>
      <c r="D3" s="97"/>
      <c r="E3" s="97"/>
      <c r="F3" s="97"/>
    </row>
    <row r="4" spans="1:9" ht="24">
      <c r="A4" s="142" t="s">
        <v>174</v>
      </c>
      <c r="B4" s="143"/>
      <c r="H4" s="98" t="s">
        <v>150</v>
      </c>
      <c r="I4" s="94" t="s">
        <v>151</v>
      </c>
    </row>
    <row r="5" spans="1:9" ht="24" customHeight="1">
      <c r="A5" s="99" t="s">
        <v>90</v>
      </c>
      <c r="B5" s="100"/>
      <c r="H5" s="101">
        <f>C12-C19</f>
        <v>1180300</v>
      </c>
      <c r="I5" s="101">
        <f>H5*30/100</f>
        <v>354090</v>
      </c>
    </row>
    <row r="6" spans="1:9" ht="24">
      <c r="A6" s="100"/>
      <c r="B6" s="100"/>
      <c r="C6" s="102"/>
      <c r="D6" s="102"/>
      <c r="E6" s="102"/>
      <c r="F6" s="102" t="s">
        <v>23</v>
      </c>
      <c r="I6" s="101">
        <f>D12-D19</f>
        <v>400000</v>
      </c>
    </row>
    <row r="7" spans="1:9" ht="24">
      <c r="A7" s="103" t="s">
        <v>49</v>
      </c>
      <c r="B7" s="104" t="s">
        <v>21</v>
      </c>
      <c r="C7" s="105" t="s">
        <v>32</v>
      </c>
      <c r="D7" s="106" t="s">
        <v>189</v>
      </c>
      <c r="E7" s="106" t="s">
        <v>190</v>
      </c>
      <c r="F7" s="106" t="s">
        <v>191</v>
      </c>
      <c r="I7" s="101">
        <f>I5-I6</f>
        <v>-45910</v>
      </c>
    </row>
    <row r="8" spans="1:9" ht="24">
      <c r="A8" s="107"/>
      <c r="B8" s="108" t="s">
        <v>1</v>
      </c>
      <c r="C8" s="105"/>
      <c r="D8" s="109"/>
      <c r="E8" s="109"/>
      <c r="F8" s="109"/>
    </row>
    <row r="9" spans="1:9" ht="24">
      <c r="A9" s="110" t="s">
        <v>55</v>
      </c>
      <c r="B9" s="111"/>
      <c r="C9" s="112"/>
      <c r="D9" s="113"/>
      <c r="E9" s="113"/>
      <c r="F9" s="113"/>
    </row>
    <row r="10" spans="1:9" ht="24">
      <c r="A10" s="114" t="s">
        <v>91</v>
      </c>
      <c r="B10" s="115" t="s">
        <v>2</v>
      </c>
      <c r="C10" s="116">
        <f>C12</f>
        <v>10180300</v>
      </c>
      <c r="D10" s="116">
        <f>D12</f>
        <v>9400000</v>
      </c>
      <c r="E10" s="116">
        <f>E12</f>
        <v>481900</v>
      </c>
      <c r="F10" s="116">
        <f>F12</f>
        <v>298400</v>
      </c>
      <c r="G10" s="117">
        <f>C10-D10-E10-F10</f>
        <v>0</v>
      </c>
    </row>
    <row r="11" spans="1:9" ht="24">
      <c r="A11" s="118"/>
      <c r="B11" s="115" t="s">
        <v>1</v>
      </c>
      <c r="C11" s="116"/>
      <c r="D11" s="116"/>
      <c r="E11" s="116"/>
      <c r="F11" s="116"/>
    </row>
    <row r="12" spans="1:9" s="95" customFormat="1" ht="24">
      <c r="A12" s="119" t="s">
        <v>152</v>
      </c>
      <c r="B12" s="120" t="s">
        <v>2</v>
      </c>
      <c r="C12" s="121">
        <f>SUM(C16:C24)</f>
        <v>10180300</v>
      </c>
      <c r="D12" s="121">
        <f>SUM(D16:D24)</f>
        <v>9400000</v>
      </c>
      <c r="E12" s="121">
        <f>SUM(E16:E24)</f>
        <v>481900</v>
      </c>
      <c r="F12" s="121">
        <f>SUM(F16:F24)</f>
        <v>298400</v>
      </c>
      <c r="G12" s="117">
        <f>C12-D12-E12-F12</f>
        <v>0</v>
      </c>
    </row>
    <row r="13" spans="1:9" s="95" customFormat="1" ht="24">
      <c r="A13" s="122"/>
      <c r="B13" s="120" t="s">
        <v>1</v>
      </c>
      <c r="C13" s="121"/>
      <c r="D13" s="121"/>
      <c r="E13" s="121"/>
      <c r="F13" s="121"/>
    </row>
    <row r="14" spans="1:9" s="95" customFormat="1" ht="24">
      <c r="A14" s="123" t="s">
        <v>260</v>
      </c>
      <c r="B14" s="124"/>
      <c r="C14" s="121"/>
      <c r="D14" s="125"/>
      <c r="E14" s="125"/>
      <c r="F14" s="125"/>
    </row>
    <row r="15" spans="1:9" s="130" customFormat="1" ht="24">
      <c r="A15" s="126" t="s">
        <v>261</v>
      </c>
      <c r="B15" s="127"/>
      <c r="C15" s="128"/>
      <c r="D15" s="129"/>
      <c r="E15" s="129"/>
      <c r="F15" s="129"/>
    </row>
    <row r="16" spans="1:9" s="130" customFormat="1" ht="24">
      <c r="A16" s="131" t="s">
        <v>20</v>
      </c>
      <c r="B16" s="132" t="s">
        <v>2</v>
      </c>
      <c r="C16" s="128">
        <v>998400</v>
      </c>
      <c r="D16" s="133">
        <v>350000</v>
      </c>
      <c r="E16" s="133">
        <v>350000</v>
      </c>
      <c r="F16" s="133">
        <v>298400</v>
      </c>
      <c r="G16" s="117">
        <f>C16-D16-E16-F16</f>
        <v>0</v>
      </c>
    </row>
    <row r="17" spans="1:9" s="130" customFormat="1" ht="24">
      <c r="A17" s="134" t="s">
        <v>262</v>
      </c>
      <c r="B17" s="132"/>
      <c r="C17" s="128"/>
      <c r="D17" s="133"/>
      <c r="E17" s="133"/>
      <c r="F17" s="133"/>
      <c r="G17" s="117"/>
    </row>
    <row r="18" spans="1:9" s="130" customFormat="1" ht="24">
      <c r="A18" s="131" t="s">
        <v>16</v>
      </c>
      <c r="B18" s="132" t="s">
        <v>2</v>
      </c>
      <c r="C18" s="128">
        <v>49300</v>
      </c>
      <c r="D18" s="133">
        <v>20000</v>
      </c>
      <c r="E18" s="133">
        <v>29300</v>
      </c>
      <c r="F18" s="133">
        <v>0</v>
      </c>
      <c r="G18" s="117">
        <f>C18-D18-E18-F18</f>
        <v>0</v>
      </c>
    </row>
    <row r="19" spans="1:9" s="130" customFormat="1" ht="24">
      <c r="A19" s="131" t="s">
        <v>93</v>
      </c>
      <c r="B19" s="132" t="s">
        <v>2</v>
      </c>
      <c r="C19" s="128">
        <v>9000000</v>
      </c>
      <c r="D19" s="133">
        <v>9000000</v>
      </c>
      <c r="E19" s="133">
        <v>0</v>
      </c>
      <c r="F19" s="133">
        <v>0</v>
      </c>
      <c r="G19" s="117">
        <f>C19-D19-E19-F19</f>
        <v>0</v>
      </c>
    </row>
    <row r="20" spans="1:9" s="130" customFormat="1" ht="24">
      <c r="A20" s="131" t="s">
        <v>13</v>
      </c>
      <c r="B20" s="132" t="s">
        <v>2</v>
      </c>
      <c r="C20" s="128">
        <v>22800</v>
      </c>
      <c r="D20" s="133">
        <v>0</v>
      </c>
      <c r="E20" s="133">
        <v>22800</v>
      </c>
      <c r="F20" s="133">
        <v>0</v>
      </c>
      <c r="G20" s="117">
        <f>C20-D20-E20-F20</f>
        <v>0</v>
      </c>
    </row>
    <row r="21" spans="1:9" s="130" customFormat="1" ht="24">
      <c r="A21" s="144" t="s">
        <v>263</v>
      </c>
      <c r="B21" s="132"/>
      <c r="C21" s="128"/>
      <c r="D21" s="133"/>
      <c r="E21" s="133"/>
      <c r="F21" s="133"/>
    </row>
    <row r="22" spans="1:9" s="130" customFormat="1" ht="24">
      <c r="A22" s="131" t="s">
        <v>175</v>
      </c>
      <c r="B22" s="132" t="s">
        <v>2</v>
      </c>
      <c r="C22" s="128">
        <f>60000-3000</f>
        <v>57000</v>
      </c>
      <c r="D22" s="133">
        <v>0</v>
      </c>
      <c r="E22" s="133">
        <v>57000</v>
      </c>
      <c r="F22" s="133">
        <v>0</v>
      </c>
      <c r="G22" s="117">
        <f>C22-D22-E22-F22</f>
        <v>0</v>
      </c>
    </row>
    <row r="23" spans="1:9" s="130" customFormat="1" ht="24">
      <c r="A23" s="131" t="s">
        <v>9</v>
      </c>
      <c r="B23" s="132" t="s">
        <v>2</v>
      </c>
      <c r="C23" s="128">
        <v>20000</v>
      </c>
      <c r="D23" s="133">
        <v>20000</v>
      </c>
      <c r="E23" s="133">
        <v>0</v>
      </c>
      <c r="F23" s="133">
        <v>0</v>
      </c>
      <c r="G23" s="117">
        <f>C23-D23-E23-F23</f>
        <v>0</v>
      </c>
    </row>
    <row r="24" spans="1:9" s="130" customFormat="1" ht="24">
      <c r="A24" s="131" t="s">
        <v>8</v>
      </c>
      <c r="B24" s="132" t="s">
        <v>2</v>
      </c>
      <c r="C24" s="128">
        <v>32800</v>
      </c>
      <c r="D24" s="133">
        <v>10000</v>
      </c>
      <c r="E24" s="133">
        <v>22800</v>
      </c>
      <c r="F24" s="133">
        <v>0</v>
      </c>
      <c r="G24" s="117">
        <f>C24-D24-E24-F24</f>
        <v>0</v>
      </c>
    </row>
    <row r="25" spans="1:9" ht="24">
      <c r="A25" s="114" t="s">
        <v>96</v>
      </c>
      <c r="B25" s="115" t="s">
        <v>2</v>
      </c>
      <c r="C25" s="116">
        <f>C27</f>
        <v>100000</v>
      </c>
      <c r="D25" s="116">
        <f>D27</f>
        <v>0</v>
      </c>
      <c r="E25" s="116">
        <f>E27</f>
        <v>100000</v>
      </c>
      <c r="F25" s="116">
        <f>F27</f>
        <v>0</v>
      </c>
      <c r="G25" s="117">
        <f>C25-D25-E25-F25</f>
        <v>0</v>
      </c>
      <c r="H25" s="101">
        <f>C27</f>
        <v>100000</v>
      </c>
      <c r="I25" s="101">
        <f>H25*30/100</f>
        <v>30000</v>
      </c>
    </row>
    <row r="26" spans="1:9" ht="24">
      <c r="A26" s="118"/>
      <c r="B26" s="115" t="s">
        <v>1</v>
      </c>
      <c r="C26" s="116"/>
      <c r="D26" s="116"/>
      <c r="E26" s="116"/>
      <c r="F26" s="116"/>
      <c r="I26" s="101">
        <f>D27</f>
        <v>0</v>
      </c>
    </row>
    <row r="27" spans="1:9" s="95" customFormat="1" ht="24">
      <c r="A27" s="119" t="s">
        <v>152</v>
      </c>
      <c r="B27" s="120" t="s">
        <v>2</v>
      </c>
      <c r="C27" s="121">
        <f>SUM(C30:C32)</f>
        <v>100000</v>
      </c>
      <c r="D27" s="121">
        <f>SUM(D30:D32)</f>
        <v>0</v>
      </c>
      <c r="E27" s="121">
        <f>SUM(E30:E32)</f>
        <v>100000</v>
      </c>
      <c r="F27" s="121">
        <f>SUM(F30:F32)</f>
        <v>0</v>
      </c>
      <c r="G27" s="117">
        <f>C27-D27-E27-F27</f>
        <v>0</v>
      </c>
      <c r="I27" s="175">
        <f>I25-I26</f>
        <v>30000</v>
      </c>
    </row>
    <row r="28" spans="1:9" s="95" customFormat="1" ht="24">
      <c r="A28" s="122"/>
      <c r="B28" s="120" t="s">
        <v>1</v>
      </c>
      <c r="C28" s="121"/>
      <c r="D28" s="121"/>
      <c r="E28" s="121"/>
      <c r="F28" s="121"/>
    </row>
    <row r="29" spans="1:9" s="95" customFormat="1" ht="24">
      <c r="A29" s="123" t="s">
        <v>260</v>
      </c>
      <c r="B29" s="124"/>
      <c r="C29" s="121"/>
      <c r="D29" s="125"/>
      <c r="E29" s="125"/>
      <c r="F29" s="125"/>
    </row>
    <row r="30" spans="1:9" s="130" customFormat="1" ht="24">
      <c r="A30" s="144" t="s">
        <v>263</v>
      </c>
      <c r="B30" s="132"/>
      <c r="C30" s="128"/>
      <c r="D30" s="133"/>
      <c r="E30" s="133"/>
      <c r="F30" s="133"/>
    </row>
    <row r="31" spans="1:9" s="130" customFormat="1" ht="24">
      <c r="A31" s="131" t="s">
        <v>175</v>
      </c>
      <c r="B31" s="132" t="s">
        <v>2</v>
      </c>
      <c r="C31" s="128">
        <v>60000</v>
      </c>
      <c r="D31" s="133">
        <v>0</v>
      </c>
      <c r="E31" s="133">
        <v>60000</v>
      </c>
      <c r="F31" s="133">
        <v>0</v>
      </c>
      <c r="G31" s="117">
        <f>C31-D31-E31-F31</f>
        <v>0</v>
      </c>
    </row>
    <row r="32" spans="1:9" s="130" customFormat="1" ht="24">
      <c r="A32" s="131" t="s">
        <v>9</v>
      </c>
      <c r="B32" s="132" t="s">
        <v>2</v>
      </c>
      <c r="C32" s="128">
        <v>40000</v>
      </c>
      <c r="D32" s="133">
        <v>0</v>
      </c>
      <c r="E32" s="133">
        <v>40000</v>
      </c>
      <c r="F32" s="133">
        <v>0</v>
      </c>
      <c r="G32" s="117">
        <f>C32-D32-E32-F32</f>
        <v>0</v>
      </c>
    </row>
    <row r="33" spans="1:9" s="130" customFormat="1" ht="24">
      <c r="A33" s="114" t="s">
        <v>97</v>
      </c>
      <c r="B33" s="115" t="s">
        <v>2</v>
      </c>
      <c r="C33" s="116">
        <f>C35</f>
        <v>6469800</v>
      </c>
      <c r="D33" s="116">
        <f>D35</f>
        <v>5719800</v>
      </c>
      <c r="E33" s="116">
        <f>E35</f>
        <v>750000</v>
      </c>
      <c r="F33" s="116">
        <f>F35</f>
        <v>0</v>
      </c>
      <c r="H33" s="117">
        <f>C35-C42-C39</f>
        <v>1450000</v>
      </c>
      <c r="I33" s="117">
        <f>H33*30/100</f>
        <v>435000</v>
      </c>
    </row>
    <row r="34" spans="1:9" s="130" customFormat="1" ht="24">
      <c r="A34" s="118"/>
      <c r="B34" s="115" t="s">
        <v>1</v>
      </c>
      <c r="C34" s="116"/>
      <c r="D34" s="116"/>
      <c r="E34" s="116"/>
      <c r="F34" s="116"/>
      <c r="I34" s="117">
        <f>D35-D42-D39</f>
        <v>700000</v>
      </c>
    </row>
    <row r="35" spans="1:9" s="130" customFormat="1" ht="24">
      <c r="A35" s="119" t="s">
        <v>152</v>
      </c>
      <c r="B35" s="120" t="s">
        <v>2</v>
      </c>
      <c r="C35" s="121">
        <f>SUM(C38:C43)</f>
        <v>6469800</v>
      </c>
      <c r="D35" s="121">
        <f>SUM(D38:D43)</f>
        <v>5719800</v>
      </c>
      <c r="E35" s="121">
        <f>SUM(E38:E43)</f>
        <v>750000</v>
      </c>
      <c r="F35" s="121">
        <f>SUM(F38:F43)</f>
        <v>0</v>
      </c>
      <c r="G35" s="117">
        <f>C35-D35-E35-F35</f>
        <v>0</v>
      </c>
      <c r="I35" s="117">
        <f>I33-I34</f>
        <v>-265000</v>
      </c>
    </row>
    <row r="36" spans="1:9" s="130" customFormat="1" ht="24">
      <c r="A36" s="122"/>
      <c r="B36" s="120" t="s">
        <v>1</v>
      </c>
      <c r="C36" s="121"/>
      <c r="D36" s="133"/>
      <c r="E36" s="133"/>
      <c r="F36" s="133"/>
    </row>
    <row r="37" spans="1:9" s="130" customFormat="1" ht="24">
      <c r="A37" s="123" t="s">
        <v>260</v>
      </c>
      <c r="B37" s="124"/>
      <c r="C37" s="121"/>
      <c r="D37" s="133"/>
      <c r="E37" s="133"/>
      <c r="F37" s="133"/>
    </row>
    <row r="38" spans="1:9" s="130" customFormat="1" ht="24">
      <c r="A38" s="134" t="s">
        <v>262</v>
      </c>
      <c r="B38" s="132"/>
      <c r="C38" s="128"/>
      <c r="D38" s="133"/>
      <c r="E38" s="133"/>
      <c r="F38" s="133"/>
    </row>
    <row r="39" spans="1:9" s="130" customFormat="1" ht="24">
      <c r="A39" s="131" t="s">
        <v>92</v>
      </c>
      <c r="B39" s="132" t="s">
        <v>2</v>
      </c>
      <c r="C39" s="128">
        <v>5000000</v>
      </c>
      <c r="D39" s="133">
        <v>5000000</v>
      </c>
      <c r="E39" s="133">
        <v>0</v>
      </c>
      <c r="F39" s="133">
        <v>0</v>
      </c>
      <c r="G39" s="117">
        <f>C39-D39-E39-F39</f>
        <v>0</v>
      </c>
    </row>
    <row r="40" spans="1:9" s="130" customFormat="1" ht="24">
      <c r="A40" s="144" t="s">
        <v>263</v>
      </c>
      <c r="B40" s="132"/>
      <c r="C40" s="128"/>
      <c r="D40" s="133"/>
      <c r="E40" s="133"/>
      <c r="F40" s="133"/>
    </row>
    <row r="41" spans="1:9" s="130" customFormat="1" ht="24">
      <c r="A41" s="131" t="s">
        <v>94</v>
      </c>
      <c r="B41" s="132" t="s">
        <v>2</v>
      </c>
      <c r="C41" s="128">
        <v>450000</v>
      </c>
      <c r="D41" s="133">
        <v>200000</v>
      </c>
      <c r="E41" s="133">
        <v>250000</v>
      </c>
      <c r="F41" s="133">
        <v>0</v>
      </c>
      <c r="G41" s="117">
        <f>C41-D41-E41-F41</f>
        <v>0</v>
      </c>
    </row>
    <row r="42" spans="1:9" s="130" customFormat="1" ht="24">
      <c r="A42" s="131" t="s">
        <v>7</v>
      </c>
      <c r="B42" s="132" t="s">
        <v>2</v>
      </c>
      <c r="C42" s="128">
        <v>19800</v>
      </c>
      <c r="D42" s="133">
        <v>19800</v>
      </c>
      <c r="E42" s="133">
        <v>0</v>
      </c>
      <c r="F42" s="133">
        <v>0</v>
      </c>
      <c r="G42" s="117">
        <f>C42-D42-E42-F42</f>
        <v>0</v>
      </c>
    </row>
    <row r="43" spans="1:9" s="130" customFormat="1" ht="24">
      <c r="A43" s="131" t="s">
        <v>95</v>
      </c>
      <c r="B43" s="132" t="s">
        <v>2</v>
      </c>
      <c r="C43" s="128">
        <v>1000000</v>
      </c>
      <c r="D43" s="133">
        <v>500000</v>
      </c>
      <c r="E43" s="133">
        <v>500000</v>
      </c>
      <c r="F43" s="133">
        <v>0</v>
      </c>
      <c r="G43" s="117">
        <f>C43-D43-E43-F43</f>
        <v>0</v>
      </c>
    </row>
    <row r="44" spans="1:9" s="130" customFormat="1" ht="24">
      <c r="A44" s="114" t="s">
        <v>98</v>
      </c>
      <c r="B44" s="115" t="s">
        <v>2</v>
      </c>
      <c r="C44" s="116">
        <f>C46</f>
        <v>3420500</v>
      </c>
      <c r="D44" s="116">
        <f>D46</f>
        <v>2283800</v>
      </c>
      <c r="E44" s="116">
        <f>E46</f>
        <v>1127100</v>
      </c>
      <c r="F44" s="116">
        <f>F46</f>
        <v>9600</v>
      </c>
      <c r="G44" s="117">
        <f>C44-D44-E44-F44</f>
        <v>0</v>
      </c>
      <c r="H44" s="117">
        <f>C46-C54-C60</f>
        <v>1966700</v>
      </c>
      <c r="I44" s="117">
        <f>H44*30/100</f>
        <v>590010</v>
      </c>
    </row>
    <row r="45" spans="1:9" s="130" customFormat="1" ht="24">
      <c r="A45" s="118"/>
      <c r="B45" s="115" t="s">
        <v>1</v>
      </c>
      <c r="C45" s="116"/>
      <c r="D45" s="116"/>
      <c r="E45" s="116"/>
      <c r="F45" s="116"/>
      <c r="I45" s="117">
        <f>D46-D54-D60</f>
        <v>830000</v>
      </c>
    </row>
    <row r="46" spans="1:9" s="130" customFormat="1" ht="24">
      <c r="A46" s="119" t="s">
        <v>152</v>
      </c>
      <c r="B46" s="120" t="s">
        <v>2</v>
      </c>
      <c r="C46" s="121">
        <f>SUM(C50:C61)</f>
        <v>3420500</v>
      </c>
      <c r="D46" s="121">
        <f>SUM(D50:D61)</f>
        <v>2283800</v>
      </c>
      <c r="E46" s="121">
        <f>SUM(E50:E61)</f>
        <v>1127100</v>
      </c>
      <c r="F46" s="121">
        <f>SUM(F50:F61)</f>
        <v>9600</v>
      </c>
      <c r="G46" s="117">
        <f>C46-D46-E46-F46</f>
        <v>0</v>
      </c>
      <c r="I46" s="117">
        <f>I44-I45</f>
        <v>-239990</v>
      </c>
    </row>
    <row r="47" spans="1:9" s="130" customFormat="1" ht="24">
      <c r="A47" s="122"/>
      <c r="B47" s="120" t="s">
        <v>1</v>
      </c>
      <c r="C47" s="121"/>
      <c r="D47" s="133"/>
      <c r="E47" s="133"/>
      <c r="F47" s="133"/>
      <c r="H47" s="130" t="s">
        <v>165</v>
      </c>
      <c r="I47" s="117">
        <f>I7+I27+I35+I46</f>
        <v>-520900</v>
      </c>
    </row>
    <row r="48" spans="1:9" s="130" customFormat="1" ht="24">
      <c r="A48" s="123" t="s">
        <v>260</v>
      </c>
      <c r="B48" s="124"/>
      <c r="C48" s="121"/>
      <c r="D48" s="133"/>
      <c r="E48" s="133"/>
      <c r="F48" s="133"/>
    </row>
    <row r="49" spans="1:7" s="130" customFormat="1" ht="24">
      <c r="A49" s="126" t="s">
        <v>261</v>
      </c>
      <c r="B49" s="127"/>
      <c r="C49" s="128"/>
      <c r="D49" s="133"/>
      <c r="E49" s="133"/>
      <c r="F49" s="133"/>
    </row>
    <row r="50" spans="1:7" s="130" customFormat="1" ht="24">
      <c r="A50" s="131" t="s">
        <v>20</v>
      </c>
      <c r="B50" s="132" t="s">
        <v>2</v>
      </c>
      <c r="C50" s="128">
        <v>1196000</v>
      </c>
      <c r="D50" s="133">
        <v>550000</v>
      </c>
      <c r="E50" s="133">
        <v>646000</v>
      </c>
      <c r="F50" s="133">
        <v>0</v>
      </c>
      <c r="G50" s="117">
        <f>C50-D50-E50-F50</f>
        <v>0</v>
      </c>
    </row>
    <row r="51" spans="1:7" s="130" customFormat="1" ht="24">
      <c r="A51" s="134" t="s">
        <v>262</v>
      </c>
      <c r="B51" s="132"/>
      <c r="C51" s="128"/>
      <c r="D51" s="133"/>
      <c r="E51" s="133"/>
      <c r="F51" s="133"/>
    </row>
    <row r="52" spans="1:7" s="130" customFormat="1" ht="24">
      <c r="A52" s="131" t="s">
        <v>16</v>
      </c>
      <c r="B52" s="132" t="s">
        <v>2</v>
      </c>
      <c r="C52" s="128">
        <v>409600</v>
      </c>
      <c r="D52" s="133">
        <v>250000</v>
      </c>
      <c r="E52" s="133">
        <v>150000</v>
      </c>
      <c r="F52" s="133">
        <v>9600</v>
      </c>
      <c r="G52" s="117">
        <f>C52-D52-E52-F52</f>
        <v>0</v>
      </c>
    </row>
    <row r="53" spans="1:7" s="130" customFormat="1" ht="24">
      <c r="A53" s="131" t="s">
        <v>71</v>
      </c>
      <c r="B53" s="132" t="s">
        <v>2</v>
      </c>
      <c r="C53" s="128">
        <v>59000</v>
      </c>
      <c r="D53" s="133">
        <v>0</v>
      </c>
      <c r="E53" s="133">
        <v>59000</v>
      </c>
      <c r="F53" s="133">
        <v>0</v>
      </c>
      <c r="G53" s="117">
        <f>C53-D53-E53-F53</f>
        <v>0</v>
      </c>
    </row>
    <row r="54" spans="1:7" s="130" customFormat="1" ht="24">
      <c r="A54" s="131" t="s">
        <v>28</v>
      </c>
      <c r="B54" s="132" t="s">
        <v>2</v>
      </c>
      <c r="C54" s="128">
        <v>1304200</v>
      </c>
      <c r="D54" s="133">
        <v>1304200</v>
      </c>
      <c r="E54" s="133">
        <v>0</v>
      </c>
      <c r="F54" s="133">
        <v>0</v>
      </c>
      <c r="G54" s="117">
        <f>C54-D54-E54-F54</f>
        <v>0</v>
      </c>
    </row>
    <row r="55" spans="1:7" s="130" customFormat="1" ht="24">
      <c r="A55" s="144" t="s">
        <v>263</v>
      </c>
      <c r="B55" s="132"/>
      <c r="C55" s="128"/>
      <c r="D55" s="133"/>
      <c r="E55" s="133"/>
      <c r="F55" s="133"/>
    </row>
    <row r="56" spans="1:7" s="130" customFormat="1" ht="24">
      <c r="A56" s="131" t="s">
        <v>8</v>
      </c>
      <c r="B56" s="132" t="s">
        <v>2</v>
      </c>
      <c r="C56" s="128">
        <v>50600</v>
      </c>
      <c r="D56" s="133">
        <v>30000</v>
      </c>
      <c r="E56" s="133">
        <v>20600</v>
      </c>
      <c r="F56" s="133">
        <v>0</v>
      </c>
      <c r="G56" s="117">
        <f t="shared" ref="G56:G61" si="0">C56-D56-E56-F56</f>
        <v>0</v>
      </c>
    </row>
    <row r="57" spans="1:7" s="130" customFormat="1" ht="24">
      <c r="A57" s="131" t="s">
        <v>154</v>
      </c>
      <c r="B57" s="132" t="s">
        <v>2</v>
      </c>
      <c r="C57" s="128">
        <v>53400</v>
      </c>
      <c r="D57" s="133">
        <v>0</v>
      </c>
      <c r="E57" s="133">
        <v>53400</v>
      </c>
      <c r="F57" s="133">
        <v>0</v>
      </c>
      <c r="G57" s="117">
        <f t="shared" si="0"/>
        <v>0</v>
      </c>
    </row>
    <row r="58" spans="1:7" s="130" customFormat="1" ht="24">
      <c r="A58" s="131" t="s">
        <v>99</v>
      </c>
      <c r="B58" s="132" t="s">
        <v>2</v>
      </c>
      <c r="C58" s="128">
        <v>108000</v>
      </c>
      <c r="D58" s="133">
        <v>0</v>
      </c>
      <c r="E58" s="133">
        <v>108000</v>
      </c>
      <c r="F58" s="133">
        <v>0</v>
      </c>
      <c r="G58" s="117">
        <f t="shared" si="0"/>
        <v>0</v>
      </c>
    </row>
    <row r="59" spans="1:7" s="130" customFormat="1" ht="24">
      <c r="A59" s="131" t="s">
        <v>100</v>
      </c>
      <c r="B59" s="132" t="s">
        <v>2</v>
      </c>
      <c r="C59" s="128">
        <v>50000</v>
      </c>
      <c r="D59" s="133">
        <v>0</v>
      </c>
      <c r="E59" s="133">
        <v>50000</v>
      </c>
      <c r="F59" s="133">
        <v>0</v>
      </c>
      <c r="G59" s="117">
        <f t="shared" si="0"/>
        <v>0</v>
      </c>
    </row>
    <row r="60" spans="1:7" s="130" customFormat="1" ht="24">
      <c r="A60" s="131" t="s">
        <v>7</v>
      </c>
      <c r="B60" s="132" t="s">
        <v>2</v>
      </c>
      <c r="C60" s="128">
        <v>149600</v>
      </c>
      <c r="D60" s="133">
        <v>149600</v>
      </c>
      <c r="E60" s="133">
        <v>0</v>
      </c>
      <c r="F60" s="133">
        <v>0</v>
      </c>
      <c r="G60" s="117">
        <f>C60-D60-E60-F60</f>
        <v>0</v>
      </c>
    </row>
    <row r="61" spans="1:7" s="130" customFormat="1" ht="24">
      <c r="A61" s="131" t="s">
        <v>74</v>
      </c>
      <c r="B61" s="132" t="s">
        <v>2</v>
      </c>
      <c r="C61" s="128">
        <v>40100</v>
      </c>
      <c r="D61" s="133">
        <v>0</v>
      </c>
      <c r="E61" s="133">
        <v>40100</v>
      </c>
      <c r="F61" s="133">
        <v>0</v>
      </c>
      <c r="G61" s="117">
        <f t="shared" si="0"/>
        <v>0</v>
      </c>
    </row>
    <row r="62" spans="1:7" s="151" customFormat="1" ht="24">
      <c r="A62" s="147" t="s">
        <v>57</v>
      </c>
      <c r="B62" s="148" t="s">
        <v>2</v>
      </c>
      <c r="C62" s="149">
        <f>C10+C25+C33+C44</f>
        <v>20170600</v>
      </c>
      <c r="D62" s="149">
        <f>D10+D25+D33+D44</f>
        <v>17403600</v>
      </c>
      <c r="E62" s="149">
        <f>E10+E25+E33+E44</f>
        <v>2459000</v>
      </c>
      <c r="F62" s="149">
        <f>F10+F25+F33+F44</f>
        <v>308000</v>
      </c>
      <c r="G62" s="117">
        <f>C62-D62-E62-F62</f>
        <v>0</v>
      </c>
    </row>
    <row r="63" spans="1:7" s="151" customFormat="1" ht="24">
      <c r="A63" s="150"/>
      <c r="B63" s="148" t="s">
        <v>1</v>
      </c>
      <c r="C63" s="149"/>
      <c r="D63" s="149"/>
      <c r="E63" s="149"/>
      <c r="F63" s="149"/>
    </row>
    <row r="64" spans="1:7" s="139" customFormat="1" ht="24">
      <c r="A64" s="135" t="s">
        <v>32</v>
      </c>
      <c r="B64" s="136" t="s">
        <v>2</v>
      </c>
      <c r="C64" s="137">
        <f>C62</f>
        <v>20170600</v>
      </c>
      <c r="D64" s="137">
        <f>D62</f>
        <v>17403600</v>
      </c>
      <c r="E64" s="137">
        <f>E62</f>
        <v>2459000</v>
      </c>
      <c r="F64" s="137">
        <f>F62</f>
        <v>308000</v>
      </c>
      <c r="G64" s="117">
        <f>C64-D64-E64-F64</f>
        <v>0</v>
      </c>
    </row>
    <row r="65" spans="1:6" s="139" customFormat="1" ht="24">
      <c r="A65" s="138"/>
      <c r="B65" s="136" t="s">
        <v>1</v>
      </c>
      <c r="C65" s="137"/>
      <c r="D65" s="137"/>
      <c r="E65" s="137"/>
      <c r="F65" s="137"/>
    </row>
    <row r="66" spans="1:6" s="139" customFormat="1" ht="9.6" customHeight="1">
      <c r="A66" s="140"/>
      <c r="B66" s="140"/>
      <c r="C66" s="95"/>
      <c r="D66" s="94"/>
      <c r="E66" s="94"/>
      <c r="F66" s="94"/>
    </row>
    <row r="67" spans="1:6" s="139" customFormat="1" ht="28.5" customHeight="1">
      <c r="A67" s="141" t="s">
        <v>0</v>
      </c>
      <c r="B67" s="140"/>
      <c r="C67" s="95"/>
      <c r="D67" s="94"/>
      <c r="E67" s="94"/>
      <c r="F67" s="94"/>
    </row>
  </sheetData>
  <mergeCells count="8">
    <mergeCell ref="A62:A63"/>
    <mergeCell ref="A64:A65"/>
    <mergeCell ref="A3:F3"/>
    <mergeCell ref="A7:A8"/>
    <mergeCell ref="C7:C8"/>
    <mergeCell ref="D7:D8"/>
    <mergeCell ref="E7:E8"/>
    <mergeCell ref="F7:F8"/>
  </mergeCells>
  <printOptions horizontalCentered="1"/>
  <pageMargins left="0.19685039370078741" right="0.19685039370078741" top="0.35433070866141736" bottom="0.23622047244094491" header="0.19685039370078741" footer="0.19685039370078741"/>
  <pageSetup paperSize="9" scale="75" orientation="landscape" r:id="rId1"/>
  <headerFooter>
    <oddHeader>&amp;R&amp;"TH SarabunPSK,ธรรมดา"&amp;16แบบ สงม. 2   (สำนักงานเขต)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88"/>
  <sheetViews>
    <sheetView zoomScale="69" zoomScaleNormal="69" zoomScaleSheetLayoutView="80" workbookViewId="0">
      <pane xSplit="2" ySplit="8" topLeftCell="C72" activePane="bottomRight" state="frozen"/>
      <selection pane="topRight" activeCell="C1" sqref="C1"/>
      <selection pane="bottomLeft" activeCell="A7" sqref="A7"/>
      <selection pane="bottomRight" activeCell="I78" sqref="I78"/>
    </sheetView>
  </sheetViews>
  <sheetFormatPr defaultRowHeight="17.25"/>
  <cols>
    <col min="1" max="1" width="64.5703125" style="94" customWidth="1"/>
    <col min="2" max="2" width="8.28515625" style="94" customWidth="1"/>
    <col min="3" max="3" width="14" style="95" bestFit="1" customWidth="1"/>
    <col min="4" max="6" width="28.5703125" style="94" customWidth="1"/>
    <col min="7" max="7" width="12.28515625" style="94" bestFit="1" customWidth="1"/>
    <col min="8" max="8" width="12" style="94" customWidth="1"/>
    <col min="9" max="9" width="12.42578125" style="152" customWidth="1"/>
    <col min="10" max="18" width="9.140625" style="94"/>
    <col min="19" max="19" width="14" style="94" bestFit="1" customWidth="1"/>
    <col min="20" max="16384" width="9.140625" style="94"/>
  </cols>
  <sheetData>
    <row r="1" spans="1:9" ht="24" customHeight="1">
      <c r="F1" s="96" t="s">
        <v>63</v>
      </c>
    </row>
    <row r="2" spans="1:9" ht="24" customHeight="1"/>
    <row r="3" spans="1:9" ht="24">
      <c r="A3" s="97" t="s">
        <v>188</v>
      </c>
      <c r="B3" s="97"/>
      <c r="C3" s="97"/>
      <c r="D3" s="97"/>
      <c r="E3" s="97"/>
      <c r="F3" s="97"/>
    </row>
    <row r="4" spans="1:9" ht="24">
      <c r="A4" s="142" t="s">
        <v>174</v>
      </c>
      <c r="B4" s="143"/>
      <c r="H4" s="98" t="s">
        <v>150</v>
      </c>
      <c r="I4" s="152" t="s">
        <v>151</v>
      </c>
    </row>
    <row r="5" spans="1:9" ht="24" customHeight="1">
      <c r="A5" s="99" t="s">
        <v>101</v>
      </c>
      <c r="B5" s="100"/>
      <c r="H5" s="101">
        <f>C12-C27</f>
        <v>10882100</v>
      </c>
      <c r="I5" s="152">
        <f>H5*30/100</f>
        <v>3264630</v>
      </c>
    </row>
    <row r="6" spans="1:9" ht="24">
      <c r="A6" s="100"/>
      <c r="B6" s="100"/>
      <c r="C6" s="102"/>
      <c r="D6" s="102"/>
      <c r="E6" s="102"/>
      <c r="F6" s="102" t="s">
        <v>23</v>
      </c>
      <c r="I6" s="152">
        <f>D12-D27</f>
        <v>3396900</v>
      </c>
    </row>
    <row r="7" spans="1:9" ht="24">
      <c r="A7" s="103" t="s">
        <v>49</v>
      </c>
      <c r="B7" s="104" t="s">
        <v>21</v>
      </c>
      <c r="C7" s="105" t="s">
        <v>32</v>
      </c>
      <c r="D7" s="106" t="s">
        <v>189</v>
      </c>
      <c r="E7" s="106" t="s">
        <v>190</v>
      </c>
      <c r="F7" s="106" t="s">
        <v>191</v>
      </c>
      <c r="I7" s="152">
        <f>I5-I6</f>
        <v>-132270</v>
      </c>
    </row>
    <row r="8" spans="1:9" ht="24">
      <c r="A8" s="107"/>
      <c r="B8" s="108" t="s">
        <v>1</v>
      </c>
      <c r="C8" s="105"/>
      <c r="D8" s="109"/>
      <c r="E8" s="109"/>
      <c r="F8" s="109"/>
    </row>
    <row r="9" spans="1:9" ht="24">
      <c r="A9" s="110" t="s">
        <v>55</v>
      </c>
      <c r="B9" s="111"/>
      <c r="C9" s="112"/>
      <c r="D9" s="113"/>
      <c r="E9" s="113"/>
      <c r="F9" s="113"/>
    </row>
    <row r="10" spans="1:9" ht="24">
      <c r="A10" s="114" t="s">
        <v>102</v>
      </c>
      <c r="B10" s="115" t="s">
        <v>2</v>
      </c>
      <c r="C10" s="116">
        <f>C12</f>
        <v>10890900</v>
      </c>
      <c r="D10" s="116">
        <f>D12</f>
        <v>3405700</v>
      </c>
      <c r="E10" s="116">
        <f>E12</f>
        <v>4201500</v>
      </c>
      <c r="F10" s="116">
        <f>F12</f>
        <v>3283700</v>
      </c>
      <c r="G10" s="117">
        <f>C10-D10-E10-F10</f>
        <v>0</v>
      </c>
    </row>
    <row r="11" spans="1:9" ht="24">
      <c r="A11" s="118"/>
      <c r="B11" s="115" t="s">
        <v>1</v>
      </c>
      <c r="C11" s="116"/>
      <c r="D11" s="116"/>
      <c r="E11" s="116"/>
      <c r="F11" s="116"/>
    </row>
    <row r="12" spans="1:9" s="95" customFormat="1" ht="24">
      <c r="A12" s="119" t="s">
        <v>152</v>
      </c>
      <c r="B12" s="120" t="s">
        <v>2</v>
      </c>
      <c r="C12" s="121">
        <f>SUM(C16:C28)</f>
        <v>10890900</v>
      </c>
      <c r="D12" s="121">
        <f>SUM(D16:D28)</f>
        <v>3405700</v>
      </c>
      <c r="E12" s="121">
        <f>SUM(E16:E28)</f>
        <v>4201500</v>
      </c>
      <c r="F12" s="121">
        <f>SUM(F16:F28)</f>
        <v>3283700</v>
      </c>
      <c r="G12" s="117">
        <f>C12-D12-E12-F12</f>
        <v>0</v>
      </c>
      <c r="I12" s="153"/>
    </row>
    <row r="13" spans="1:9" s="95" customFormat="1" ht="24">
      <c r="A13" s="122"/>
      <c r="B13" s="120" t="s">
        <v>1</v>
      </c>
      <c r="C13" s="121"/>
      <c r="D13" s="121"/>
      <c r="E13" s="121"/>
      <c r="F13" s="121"/>
      <c r="I13" s="153"/>
    </row>
    <row r="14" spans="1:9" s="95" customFormat="1" ht="24">
      <c r="A14" s="123" t="s">
        <v>260</v>
      </c>
      <c r="B14" s="124"/>
      <c r="C14" s="121"/>
      <c r="D14" s="125"/>
      <c r="E14" s="125"/>
      <c r="F14" s="125"/>
      <c r="I14" s="153"/>
    </row>
    <row r="15" spans="1:9" s="130" customFormat="1" ht="24">
      <c r="A15" s="126" t="s">
        <v>261</v>
      </c>
      <c r="B15" s="127"/>
      <c r="C15" s="128"/>
      <c r="D15" s="129"/>
      <c r="E15" s="129"/>
      <c r="F15" s="129"/>
      <c r="I15" s="154"/>
    </row>
    <row r="16" spans="1:9" s="130" customFormat="1" ht="24">
      <c r="A16" s="131" t="s">
        <v>20</v>
      </c>
      <c r="B16" s="132" t="s">
        <v>2</v>
      </c>
      <c r="C16" s="128">
        <v>895000</v>
      </c>
      <c r="D16" s="133">
        <v>298000</v>
      </c>
      <c r="E16" s="133">
        <v>298500</v>
      </c>
      <c r="F16" s="133">
        <v>298500</v>
      </c>
      <c r="G16" s="117">
        <f>C16-D16-E16-F16</f>
        <v>0</v>
      </c>
      <c r="I16" s="154"/>
    </row>
    <row r="17" spans="1:19" s="130" customFormat="1" ht="24">
      <c r="A17" s="134" t="s">
        <v>262</v>
      </c>
      <c r="B17" s="132"/>
      <c r="C17" s="128"/>
      <c r="D17" s="133"/>
      <c r="E17" s="133"/>
      <c r="F17" s="133"/>
      <c r="I17" s="154"/>
    </row>
    <row r="18" spans="1:19" s="130" customFormat="1" ht="24">
      <c r="A18" s="131" t="s">
        <v>16</v>
      </c>
      <c r="B18" s="132" t="s">
        <v>2</v>
      </c>
      <c r="C18" s="128">
        <v>54300</v>
      </c>
      <c r="D18" s="133">
        <v>54300</v>
      </c>
      <c r="E18" s="133">
        <v>0</v>
      </c>
      <c r="F18" s="133">
        <v>0</v>
      </c>
      <c r="G18" s="117">
        <f>C18-D18-E18-F18</f>
        <v>0</v>
      </c>
      <c r="I18" s="154"/>
    </row>
    <row r="19" spans="1:19" s="130" customFormat="1" ht="24">
      <c r="A19" s="131" t="s">
        <v>71</v>
      </c>
      <c r="B19" s="132" t="s">
        <v>2</v>
      </c>
      <c r="C19" s="128">
        <v>1000</v>
      </c>
      <c r="D19" s="133">
        <v>0</v>
      </c>
      <c r="E19" s="133">
        <v>1000</v>
      </c>
      <c r="F19" s="133">
        <v>0</v>
      </c>
      <c r="G19" s="117">
        <f>C19-D19-E19-F19</f>
        <v>0</v>
      </c>
      <c r="I19" s="154"/>
    </row>
    <row r="20" spans="1:19" s="130" customFormat="1" ht="24">
      <c r="A20" s="131" t="s">
        <v>103</v>
      </c>
      <c r="B20" s="132" t="s">
        <v>2</v>
      </c>
      <c r="C20" s="128">
        <v>15600</v>
      </c>
      <c r="D20" s="133">
        <v>5200</v>
      </c>
      <c r="E20" s="133">
        <v>5200</v>
      </c>
      <c r="F20" s="133">
        <v>5200</v>
      </c>
      <c r="G20" s="117">
        <f>C20-D20-E20-F20</f>
        <v>0</v>
      </c>
      <c r="I20" s="154"/>
    </row>
    <row r="21" spans="1:19" s="130" customFormat="1" ht="24">
      <c r="A21" s="131" t="s">
        <v>13</v>
      </c>
      <c r="B21" s="132" t="s">
        <v>2</v>
      </c>
      <c r="C21" s="128">
        <v>12800</v>
      </c>
      <c r="D21" s="133">
        <v>12800</v>
      </c>
      <c r="E21" s="133">
        <v>0</v>
      </c>
      <c r="F21" s="133">
        <v>0</v>
      </c>
      <c r="G21" s="117">
        <f>C21-D21-E21-F21</f>
        <v>0</v>
      </c>
      <c r="I21" s="154"/>
    </row>
    <row r="22" spans="1:19" s="130" customFormat="1" ht="24">
      <c r="A22" s="144" t="s">
        <v>263</v>
      </c>
      <c r="B22" s="132"/>
      <c r="C22" s="128"/>
      <c r="D22" s="133"/>
      <c r="E22" s="133"/>
      <c r="F22" s="133"/>
      <c r="I22" s="154"/>
    </row>
    <row r="23" spans="1:19" s="130" customFormat="1" ht="24">
      <c r="A23" s="131" t="s">
        <v>175</v>
      </c>
      <c r="B23" s="132" t="s">
        <v>2</v>
      </c>
      <c r="C23" s="128">
        <f>90000-3000</f>
        <v>87000</v>
      </c>
      <c r="D23" s="133">
        <v>10000</v>
      </c>
      <c r="E23" s="133">
        <v>77000</v>
      </c>
      <c r="F23" s="133">
        <v>0</v>
      </c>
      <c r="G23" s="117">
        <f t="shared" ref="G23:G29" si="0">C23-D23-E23-F23</f>
        <v>0</v>
      </c>
      <c r="I23" s="154"/>
    </row>
    <row r="24" spans="1:19" s="130" customFormat="1" ht="24">
      <c r="A24" s="131" t="s">
        <v>9</v>
      </c>
      <c r="B24" s="132" t="s">
        <v>2</v>
      </c>
      <c r="C24" s="128">
        <v>50000</v>
      </c>
      <c r="D24" s="133">
        <v>0</v>
      </c>
      <c r="E24" s="133">
        <v>50000</v>
      </c>
      <c r="F24" s="133">
        <v>0</v>
      </c>
      <c r="G24" s="117">
        <f t="shared" si="0"/>
        <v>0</v>
      </c>
      <c r="I24" s="154"/>
    </row>
    <row r="25" spans="1:19" s="130" customFormat="1" ht="24">
      <c r="A25" s="131" t="s">
        <v>8</v>
      </c>
      <c r="B25" s="132" t="s">
        <v>2</v>
      </c>
      <c r="C25" s="128">
        <v>36000</v>
      </c>
      <c r="D25" s="133">
        <v>36000</v>
      </c>
      <c r="E25" s="133">
        <v>0</v>
      </c>
      <c r="F25" s="133">
        <v>0</v>
      </c>
      <c r="G25" s="117">
        <f t="shared" si="0"/>
        <v>0</v>
      </c>
      <c r="I25" s="154"/>
    </row>
    <row r="26" spans="1:19" s="130" customFormat="1" ht="24">
      <c r="A26" s="131" t="s">
        <v>154</v>
      </c>
      <c r="B26" s="132" t="s">
        <v>2</v>
      </c>
      <c r="C26" s="128">
        <v>600</v>
      </c>
      <c r="D26" s="133">
        <v>600</v>
      </c>
      <c r="E26" s="133">
        <v>0</v>
      </c>
      <c r="F26" s="133">
        <v>0</v>
      </c>
      <c r="G26" s="117">
        <f t="shared" si="0"/>
        <v>0</v>
      </c>
      <c r="I26" s="154"/>
    </row>
    <row r="27" spans="1:19" s="130" customFormat="1" ht="24">
      <c r="A27" s="131" t="s">
        <v>7</v>
      </c>
      <c r="B27" s="132" t="s">
        <v>2</v>
      </c>
      <c r="C27" s="128">
        <v>8800</v>
      </c>
      <c r="D27" s="133">
        <v>8800</v>
      </c>
      <c r="E27" s="133">
        <v>0</v>
      </c>
      <c r="F27" s="133">
        <v>0</v>
      </c>
      <c r="G27" s="117">
        <f t="shared" si="0"/>
        <v>0</v>
      </c>
      <c r="I27" s="154"/>
    </row>
    <row r="28" spans="1:19" s="130" customFormat="1" ht="24">
      <c r="A28" s="176" t="s">
        <v>178</v>
      </c>
      <c r="B28" s="132" t="s">
        <v>2</v>
      </c>
      <c r="C28" s="128">
        <v>9729800</v>
      </c>
      <c r="D28" s="133">
        <v>2980000</v>
      </c>
      <c r="E28" s="133">
        <v>3769800</v>
      </c>
      <c r="F28" s="133">
        <v>2980000</v>
      </c>
      <c r="G28" s="117">
        <f t="shared" si="0"/>
        <v>0</v>
      </c>
      <c r="I28" s="154"/>
      <c r="S28" s="177">
        <f>9729800/3</f>
        <v>3243266.6666666665</v>
      </c>
    </row>
    <row r="29" spans="1:19" ht="24">
      <c r="A29" s="114" t="s">
        <v>105</v>
      </c>
      <c r="B29" s="115" t="s">
        <v>2</v>
      </c>
      <c r="C29" s="116">
        <f>C31+C50</f>
        <v>37784600</v>
      </c>
      <c r="D29" s="116">
        <f>D31+D50</f>
        <v>14665380</v>
      </c>
      <c r="E29" s="116">
        <f>E31+E50</f>
        <v>15069820</v>
      </c>
      <c r="F29" s="116">
        <f>F31+F50</f>
        <v>8049400</v>
      </c>
      <c r="G29" s="117">
        <f t="shared" si="0"/>
        <v>0</v>
      </c>
      <c r="H29" s="101">
        <f>C31-C44</f>
        <v>26800300</v>
      </c>
      <c r="I29" s="152">
        <f>H29*30/100</f>
        <v>8040090</v>
      </c>
    </row>
    <row r="30" spans="1:19" ht="24">
      <c r="A30" s="118"/>
      <c r="B30" s="115" t="s">
        <v>1</v>
      </c>
      <c r="C30" s="116"/>
      <c r="D30" s="116"/>
      <c r="E30" s="116"/>
      <c r="F30" s="116"/>
      <c r="I30" s="152">
        <f>D31-D44</f>
        <v>8703580</v>
      </c>
    </row>
    <row r="31" spans="1:19" s="95" customFormat="1" ht="24">
      <c r="A31" s="119" t="s">
        <v>152</v>
      </c>
      <c r="B31" s="120" t="s">
        <v>2</v>
      </c>
      <c r="C31" s="121">
        <f>SUM(C35:C49)</f>
        <v>27214300</v>
      </c>
      <c r="D31" s="121">
        <f>SUM(D35:D49)</f>
        <v>9117580</v>
      </c>
      <c r="E31" s="121">
        <f>SUM(E35:E49)</f>
        <v>10047320</v>
      </c>
      <c r="F31" s="121">
        <f>SUM(F35:F49)</f>
        <v>8049400</v>
      </c>
      <c r="G31" s="117">
        <f>C31-D31-E31-F31</f>
        <v>0</v>
      </c>
      <c r="I31" s="153">
        <f>I29-I30</f>
        <v>-663490</v>
      </c>
    </row>
    <row r="32" spans="1:19" s="95" customFormat="1" ht="24">
      <c r="A32" s="122"/>
      <c r="B32" s="120" t="s">
        <v>1</v>
      </c>
      <c r="C32" s="121"/>
      <c r="D32" s="121"/>
      <c r="E32" s="121"/>
      <c r="F32" s="121"/>
      <c r="I32" s="153"/>
    </row>
    <row r="33" spans="1:9" s="95" customFormat="1" ht="24">
      <c r="A33" s="123" t="s">
        <v>260</v>
      </c>
      <c r="B33" s="124"/>
      <c r="C33" s="121"/>
      <c r="D33" s="125"/>
      <c r="E33" s="125"/>
      <c r="F33" s="125"/>
      <c r="H33" s="178" t="s">
        <v>170</v>
      </c>
      <c r="I33" s="179">
        <f>I7+I31</f>
        <v>-795760</v>
      </c>
    </row>
    <row r="34" spans="1:9" s="130" customFormat="1" ht="24">
      <c r="A34" s="126" t="s">
        <v>261</v>
      </c>
      <c r="B34" s="127"/>
      <c r="C34" s="128"/>
      <c r="D34" s="129"/>
      <c r="E34" s="129"/>
      <c r="F34" s="129"/>
      <c r="I34" s="154"/>
    </row>
    <row r="35" spans="1:9" s="130" customFormat="1" ht="24">
      <c r="A35" s="131" t="s">
        <v>204</v>
      </c>
      <c r="B35" s="132" t="s">
        <v>2</v>
      </c>
      <c r="C35" s="128">
        <v>1560000</v>
      </c>
      <c r="D35" s="133">
        <v>520000</v>
      </c>
      <c r="E35" s="133">
        <v>520000</v>
      </c>
      <c r="F35" s="133">
        <v>520000</v>
      </c>
      <c r="G35" s="117">
        <f>C35-D35-E35-F35</f>
        <v>0</v>
      </c>
      <c r="I35" s="154"/>
    </row>
    <row r="36" spans="1:9" s="130" customFormat="1" ht="24">
      <c r="A36" s="131" t="s">
        <v>106</v>
      </c>
      <c r="B36" s="132" t="s">
        <v>2</v>
      </c>
      <c r="C36" s="128">
        <v>20071200</v>
      </c>
      <c r="D36" s="133">
        <v>6690400</v>
      </c>
      <c r="E36" s="133">
        <v>6690400</v>
      </c>
      <c r="F36" s="133">
        <v>6690400</v>
      </c>
      <c r="G36" s="117">
        <f>C36-D36-E36-F36</f>
        <v>0</v>
      </c>
      <c r="I36" s="154"/>
    </row>
    <row r="37" spans="1:9" s="130" customFormat="1" ht="24">
      <c r="A37" s="131" t="s">
        <v>107</v>
      </c>
      <c r="B37" s="132" t="s">
        <v>2</v>
      </c>
      <c r="C37" s="128">
        <v>1201600</v>
      </c>
      <c r="D37" s="133">
        <v>500700</v>
      </c>
      <c r="E37" s="133">
        <v>350500</v>
      </c>
      <c r="F37" s="133">
        <v>350400</v>
      </c>
      <c r="G37" s="117">
        <f>C37-D37-E37-F37</f>
        <v>0</v>
      </c>
      <c r="I37" s="154"/>
    </row>
    <row r="38" spans="1:9" s="130" customFormat="1" ht="24">
      <c r="A38" s="131" t="s">
        <v>205</v>
      </c>
      <c r="B38" s="132" t="s">
        <v>2</v>
      </c>
      <c r="C38" s="128">
        <v>528400</v>
      </c>
      <c r="D38" s="133">
        <v>220200</v>
      </c>
      <c r="E38" s="133">
        <v>308200</v>
      </c>
      <c r="F38" s="133">
        <v>0</v>
      </c>
      <c r="G38" s="117"/>
      <c r="I38" s="154"/>
    </row>
    <row r="39" spans="1:9" s="130" customFormat="1" ht="24">
      <c r="A39" s="131" t="s">
        <v>108</v>
      </c>
      <c r="B39" s="132"/>
      <c r="C39" s="128"/>
      <c r="D39" s="133"/>
      <c r="E39" s="133"/>
      <c r="F39" s="133"/>
      <c r="G39" s="117"/>
      <c r="I39" s="154"/>
    </row>
    <row r="40" spans="1:9" s="130" customFormat="1" ht="24">
      <c r="A40" s="131" t="s">
        <v>206</v>
      </c>
      <c r="B40" s="132" t="s">
        <v>2</v>
      </c>
      <c r="C40" s="128">
        <v>599000</v>
      </c>
      <c r="D40" s="133">
        <v>249580</v>
      </c>
      <c r="E40" s="133">
        <v>349420</v>
      </c>
      <c r="F40" s="133">
        <v>0</v>
      </c>
      <c r="G40" s="117"/>
      <c r="I40" s="154"/>
    </row>
    <row r="41" spans="1:9" s="130" customFormat="1" ht="24">
      <c r="A41" s="131" t="s">
        <v>207</v>
      </c>
      <c r="B41" s="132" t="s">
        <v>2</v>
      </c>
      <c r="C41" s="128">
        <v>1466000</v>
      </c>
      <c r="D41" s="133">
        <v>488700</v>
      </c>
      <c r="E41" s="133">
        <v>488700</v>
      </c>
      <c r="F41" s="133">
        <v>488600</v>
      </c>
      <c r="G41" s="117"/>
      <c r="I41" s="154"/>
    </row>
    <row r="42" spans="1:9" s="130" customFormat="1" ht="24">
      <c r="A42" s="134" t="s">
        <v>262</v>
      </c>
      <c r="B42" s="132"/>
      <c r="C42" s="128"/>
      <c r="D42" s="133"/>
      <c r="E42" s="133"/>
      <c r="F42" s="133"/>
      <c r="I42" s="154"/>
    </row>
    <row r="43" spans="1:9" s="130" customFormat="1" ht="24">
      <c r="A43" s="131" t="s">
        <v>158</v>
      </c>
      <c r="B43" s="132" t="s">
        <v>2</v>
      </c>
      <c r="C43" s="128">
        <v>54000</v>
      </c>
      <c r="D43" s="133">
        <v>0</v>
      </c>
      <c r="E43" s="133">
        <v>54000</v>
      </c>
      <c r="F43" s="133">
        <v>0</v>
      </c>
      <c r="G43" s="117">
        <f>C43-D43-E43-F43</f>
        <v>0</v>
      </c>
      <c r="I43" s="154"/>
    </row>
    <row r="44" spans="1:9" s="130" customFormat="1" ht="24">
      <c r="A44" s="131" t="s">
        <v>10</v>
      </c>
      <c r="B44" s="132" t="s">
        <v>2</v>
      </c>
      <c r="C44" s="128">
        <v>414000</v>
      </c>
      <c r="D44" s="133">
        <v>414000</v>
      </c>
      <c r="E44" s="133">
        <v>0</v>
      </c>
      <c r="F44" s="133">
        <v>0</v>
      </c>
      <c r="G44" s="117">
        <f>C44-D44-E44-F44</f>
        <v>0</v>
      </c>
      <c r="I44" s="154"/>
    </row>
    <row r="45" spans="1:9" s="130" customFormat="1" ht="24">
      <c r="A45" s="144" t="s">
        <v>263</v>
      </c>
      <c r="B45" s="132"/>
      <c r="C45" s="128"/>
      <c r="D45" s="133"/>
      <c r="E45" s="133"/>
      <c r="F45" s="133"/>
      <c r="I45" s="154"/>
    </row>
    <row r="46" spans="1:9" s="130" customFormat="1" ht="24">
      <c r="A46" s="131" t="s">
        <v>179</v>
      </c>
      <c r="B46" s="132" t="s">
        <v>2</v>
      </c>
      <c r="C46" s="128">
        <v>144000</v>
      </c>
      <c r="D46" s="133">
        <v>0</v>
      </c>
      <c r="E46" s="133">
        <v>144000</v>
      </c>
      <c r="F46" s="133">
        <v>0</v>
      </c>
      <c r="G46" s="117">
        <f>C46-D46-E46-F46</f>
        <v>0</v>
      </c>
      <c r="I46" s="154"/>
    </row>
    <row r="47" spans="1:9" s="130" customFormat="1" ht="24">
      <c r="A47" s="131" t="s">
        <v>104</v>
      </c>
      <c r="B47" s="132" t="s">
        <v>2</v>
      </c>
      <c r="C47" s="128">
        <v>741600</v>
      </c>
      <c r="D47" s="133">
        <v>0</v>
      </c>
      <c r="E47" s="133">
        <v>741600</v>
      </c>
      <c r="F47" s="133">
        <v>0</v>
      </c>
      <c r="G47" s="117">
        <f>C47-D47-E47-F47</f>
        <v>0</v>
      </c>
      <c r="I47" s="154"/>
    </row>
    <row r="48" spans="1:9" s="130" customFormat="1" ht="24">
      <c r="A48" s="131" t="s">
        <v>159</v>
      </c>
      <c r="B48" s="132" t="s">
        <v>2</v>
      </c>
      <c r="C48" s="128">
        <v>34000</v>
      </c>
      <c r="D48" s="133">
        <v>34000</v>
      </c>
      <c r="E48" s="133">
        <v>0</v>
      </c>
      <c r="F48" s="133">
        <v>0</v>
      </c>
      <c r="G48" s="117">
        <f>C48-D48-E48-F48</f>
        <v>0</v>
      </c>
      <c r="I48" s="154"/>
    </row>
    <row r="49" spans="1:9" s="130" customFormat="1" ht="24">
      <c r="A49" s="131" t="s">
        <v>208</v>
      </c>
      <c r="B49" s="132" t="s">
        <v>2</v>
      </c>
      <c r="C49" s="128">
        <v>400500</v>
      </c>
      <c r="D49" s="133">
        <v>0</v>
      </c>
      <c r="E49" s="133">
        <v>400500</v>
      </c>
      <c r="F49" s="133">
        <v>0</v>
      </c>
      <c r="G49" s="117">
        <f>C49-D49-E49-F49</f>
        <v>0</v>
      </c>
      <c r="I49" s="154"/>
    </row>
    <row r="50" spans="1:9" s="95" customFormat="1" ht="24">
      <c r="A50" s="155" t="s">
        <v>153</v>
      </c>
      <c r="B50" s="156" t="s">
        <v>2</v>
      </c>
      <c r="C50" s="157">
        <f>SUM(C52:C72)</f>
        <v>10570300</v>
      </c>
      <c r="D50" s="157">
        <f>SUM(D52:D72)</f>
        <v>5547800</v>
      </c>
      <c r="E50" s="157">
        <f>SUM(E52:E72)</f>
        <v>5022500</v>
      </c>
      <c r="F50" s="157">
        <f>SUM(F52:F72)</f>
        <v>0</v>
      </c>
      <c r="G50" s="117">
        <f>C50-D50-E50-F50</f>
        <v>0</v>
      </c>
      <c r="I50" s="153"/>
    </row>
    <row r="51" spans="1:9" s="95" customFormat="1" ht="24">
      <c r="A51" s="158"/>
      <c r="B51" s="120" t="s">
        <v>1</v>
      </c>
      <c r="C51" s="157"/>
      <c r="D51" s="157"/>
      <c r="E51" s="157"/>
      <c r="F51" s="157"/>
      <c r="I51" s="153"/>
    </row>
    <row r="52" spans="1:9" ht="24">
      <c r="A52" s="180" t="s">
        <v>109</v>
      </c>
      <c r="B52" s="160" t="s">
        <v>2</v>
      </c>
      <c r="C52" s="121">
        <v>5430000</v>
      </c>
      <c r="D52" s="161">
        <v>2715000</v>
      </c>
      <c r="E52" s="161">
        <v>2715000</v>
      </c>
      <c r="F52" s="161">
        <v>0</v>
      </c>
      <c r="G52" s="117">
        <f>C52-D52-E52-F52</f>
        <v>0</v>
      </c>
    </row>
    <row r="53" spans="1:9" ht="24">
      <c r="A53" s="169" t="s">
        <v>3</v>
      </c>
      <c r="B53" s="160" t="s">
        <v>1</v>
      </c>
      <c r="C53" s="121"/>
      <c r="D53" s="161"/>
      <c r="E53" s="161"/>
      <c r="F53" s="161"/>
    </row>
    <row r="54" spans="1:9" ht="24">
      <c r="A54" s="180" t="s">
        <v>113</v>
      </c>
      <c r="B54" s="160" t="s">
        <v>2</v>
      </c>
      <c r="C54" s="121">
        <v>575400</v>
      </c>
      <c r="D54" s="161">
        <v>120000</v>
      </c>
      <c r="E54" s="161">
        <v>455400</v>
      </c>
      <c r="F54" s="161">
        <v>0</v>
      </c>
      <c r="G54" s="117">
        <f>C54-D54-E54-F54</f>
        <v>0</v>
      </c>
    </row>
    <row r="55" spans="1:9" ht="24">
      <c r="A55" s="169" t="s">
        <v>3</v>
      </c>
      <c r="B55" s="160" t="s">
        <v>1</v>
      </c>
      <c r="C55" s="121"/>
      <c r="D55" s="161"/>
      <c r="E55" s="161"/>
      <c r="F55" s="161"/>
    </row>
    <row r="56" spans="1:9" ht="24">
      <c r="A56" s="181"/>
      <c r="B56" s="182"/>
      <c r="C56" s="183"/>
      <c r="D56" s="184"/>
      <c r="E56" s="184"/>
      <c r="F56" s="184"/>
    </row>
    <row r="57" spans="1:9" ht="24">
      <c r="A57" s="185" t="s">
        <v>180</v>
      </c>
      <c r="B57" s="186" t="s">
        <v>2</v>
      </c>
      <c r="C57" s="125">
        <v>100000</v>
      </c>
      <c r="D57" s="187">
        <v>100000</v>
      </c>
      <c r="E57" s="187">
        <v>0</v>
      </c>
      <c r="F57" s="187">
        <v>0</v>
      </c>
      <c r="G57" s="117">
        <f>C57-D57-E57-F57</f>
        <v>0</v>
      </c>
    </row>
    <row r="58" spans="1:9" ht="24">
      <c r="A58" s="169" t="s">
        <v>3</v>
      </c>
      <c r="B58" s="160" t="s">
        <v>1</v>
      </c>
      <c r="C58" s="121"/>
      <c r="D58" s="161"/>
      <c r="E58" s="161"/>
      <c r="F58" s="161"/>
    </row>
    <row r="59" spans="1:9" ht="24">
      <c r="A59" s="188" t="s">
        <v>110</v>
      </c>
      <c r="B59" s="160" t="s">
        <v>2</v>
      </c>
      <c r="C59" s="121">
        <v>500000</v>
      </c>
      <c r="D59" s="161">
        <v>216500</v>
      </c>
      <c r="E59" s="161">
        <f>288350-4850</f>
        <v>283500</v>
      </c>
      <c r="F59" s="161">
        <v>0</v>
      </c>
      <c r="G59" s="117">
        <f>C59-D59-E59-F59</f>
        <v>0</v>
      </c>
    </row>
    <row r="60" spans="1:9" ht="24">
      <c r="A60" s="169" t="s">
        <v>3</v>
      </c>
      <c r="B60" s="160" t="s">
        <v>1</v>
      </c>
      <c r="C60" s="121"/>
      <c r="D60" s="161"/>
      <c r="E60" s="161"/>
      <c r="F60" s="161"/>
    </row>
    <row r="61" spans="1:9" ht="24">
      <c r="A61" s="180" t="s">
        <v>181</v>
      </c>
      <c r="B61" s="160" t="s">
        <v>2</v>
      </c>
      <c r="C61" s="121">
        <v>157700</v>
      </c>
      <c r="D61" s="161">
        <v>157700</v>
      </c>
      <c r="E61" s="161">
        <v>0</v>
      </c>
      <c r="F61" s="161">
        <v>0</v>
      </c>
      <c r="G61" s="117">
        <f>C61-D61-E61-F61</f>
        <v>0</v>
      </c>
    </row>
    <row r="62" spans="1:9" ht="24">
      <c r="A62" s="169" t="s">
        <v>3</v>
      </c>
      <c r="B62" s="160" t="s">
        <v>1</v>
      </c>
      <c r="C62" s="121"/>
      <c r="D62" s="161"/>
      <c r="E62" s="161"/>
      <c r="F62" s="161"/>
    </row>
    <row r="63" spans="1:9" ht="24">
      <c r="A63" s="159" t="s">
        <v>209</v>
      </c>
      <c r="B63" s="160" t="s">
        <v>2</v>
      </c>
      <c r="C63" s="121">
        <v>473000</v>
      </c>
      <c r="D63" s="161">
        <v>0</v>
      </c>
      <c r="E63" s="161">
        <v>473000</v>
      </c>
      <c r="F63" s="161">
        <v>0</v>
      </c>
      <c r="G63" s="117">
        <f>C63-D63-E63-F63</f>
        <v>0</v>
      </c>
    </row>
    <row r="64" spans="1:9" ht="24">
      <c r="A64" s="169" t="s">
        <v>210</v>
      </c>
      <c r="B64" s="160" t="s">
        <v>1</v>
      </c>
      <c r="C64" s="121"/>
      <c r="D64" s="161"/>
      <c r="E64" s="161"/>
      <c r="F64" s="161"/>
    </row>
    <row r="65" spans="1:8" ht="24">
      <c r="A65" s="180" t="s">
        <v>214</v>
      </c>
      <c r="B65" s="160" t="s">
        <v>2</v>
      </c>
      <c r="C65" s="121">
        <v>202000</v>
      </c>
      <c r="D65" s="161">
        <v>202000</v>
      </c>
      <c r="E65" s="161">
        <v>0</v>
      </c>
      <c r="F65" s="161">
        <v>0</v>
      </c>
      <c r="G65" s="117">
        <f>C65-D65-E65-F65</f>
        <v>0</v>
      </c>
    </row>
    <row r="66" spans="1:8" ht="24">
      <c r="A66" s="169" t="s">
        <v>3</v>
      </c>
      <c r="B66" s="160" t="s">
        <v>1</v>
      </c>
      <c r="C66" s="121"/>
      <c r="D66" s="161"/>
      <c r="E66" s="161"/>
      <c r="F66" s="161"/>
    </row>
    <row r="67" spans="1:8" ht="24">
      <c r="A67" s="180" t="s">
        <v>111</v>
      </c>
      <c r="B67" s="160" t="s">
        <v>2</v>
      </c>
      <c r="C67" s="121">
        <v>2191200</v>
      </c>
      <c r="D67" s="161">
        <v>1095600</v>
      </c>
      <c r="E67" s="161">
        <v>1095600</v>
      </c>
      <c r="F67" s="161">
        <v>0</v>
      </c>
      <c r="G67" s="117">
        <f>C67-D67-E67-F67</f>
        <v>0</v>
      </c>
    </row>
    <row r="68" spans="1:8" ht="24">
      <c r="A68" s="169" t="s">
        <v>3</v>
      </c>
      <c r="B68" s="160" t="s">
        <v>1</v>
      </c>
      <c r="C68" s="121"/>
      <c r="D68" s="161"/>
      <c r="E68" s="161"/>
      <c r="F68" s="161"/>
    </row>
    <row r="69" spans="1:8" ht="24">
      <c r="A69" s="159" t="s">
        <v>114</v>
      </c>
      <c r="B69" s="160" t="s">
        <v>2</v>
      </c>
      <c r="C69" s="121">
        <v>20000</v>
      </c>
      <c r="D69" s="161">
        <v>20000</v>
      </c>
      <c r="E69" s="161">
        <v>0</v>
      </c>
      <c r="F69" s="161">
        <v>0</v>
      </c>
      <c r="G69" s="117">
        <f>C69-D69-E69-F69</f>
        <v>0</v>
      </c>
    </row>
    <row r="70" spans="1:8" ht="24">
      <c r="A70" s="162"/>
      <c r="B70" s="160" t="s">
        <v>1</v>
      </c>
      <c r="C70" s="121"/>
      <c r="D70" s="161"/>
      <c r="E70" s="161"/>
      <c r="F70" s="161"/>
      <c r="G70" s="117"/>
    </row>
    <row r="71" spans="1:8" ht="24">
      <c r="A71" s="189" t="s">
        <v>183</v>
      </c>
      <c r="B71" s="160" t="s">
        <v>2</v>
      </c>
      <c r="C71" s="121">
        <v>921000</v>
      </c>
      <c r="D71" s="161">
        <v>921000</v>
      </c>
      <c r="E71" s="161">
        <v>0</v>
      </c>
      <c r="F71" s="161">
        <v>0</v>
      </c>
      <c r="G71" s="117">
        <f>C71-D71-E71-F71</f>
        <v>0</v>
      </c>
    </row>
    <row r="72" spans="1:8" ht="24">
      <c r="A72" s="190"/>
      <c r="B72" s="160" t="s">
        <v>1</v>
      </c>
      <c r="C72" s="121"/>
      <c r="D72" s="161"/>
      <c r="E72" s="161"/>
      <c r="F72" s="161"/>
    </row>
    <row r="73" spans="1:8" ht="24">
      <c r="A73" s="191" t="s">
        <v>155</v>
      </c>
      <c r="B73" s="136" t="s">
        <v>2</v>
      </c>
      <c r="C73" s="137">
        <f>SUM(C75:C80)</f>
        <v>1869000</v>
      </c>
      <c r="D73" s="137">
        <f>SUM(D75:D80)</f>
        <v>760500</v>
      </c>
      <c r="E73" s="137">
        <f>SUM(E75:E80)</f>
        <v>1108500</v>
      </c>
      <c r="F73" s="137">
        <f>SUM(F75:F80)</f>
        <v>0</v>
      </c>
      <c r="G73" s="117">
        <f>C73-D73-E73-F73</f>
        <v>0</v>
      </c>
      <c r="H73" s="101"/>
    </row>
    <row r="74" spans="1:8" ht="24">
      <c r="A74" s="192"/>
      <c r="B74" s="136" t="s">
        <v>1</v>
      </c>
      <c r="C74" s="137"/>
      <c r="D74" s="137"/>
      <c r="E74" s="137"/>
      <c r="F74" s="137"/>
    </row>
    <row r="75" spans="1:8" ht="24">
      <c r="A75" s="180" t="s">
        <v>112</v>
      </c>
      <c r="B75" s="160" t="s">
        <v>2</v>
      </c>
      <c r="C75" s="121">
        <v>160000</v>
      </c>
      <c r="D75" s="161">
        <v>0</v>
      </c>
      <c r="E75" s="161">
        <v>160000</v>
      </c>
      <c r="F75" s="161">
        <v>0</v>
      </c>
      <c r="G75" s="117">
        <f>C75-D75-E75-F75</f>
        <v>0</v>
      </c>
    </row>
    <row r="76" spans="1:8" ht="24">
      <c r="A76" s="169" t="s">
        <v>3</v>
      </c>
      <c r="B76" s="160" t="s">
        <v>1</v>
      </c>
      <c r="C76" s="121"/>
      <c r="D76" s="161"/>
      <c r="E76" s="161"/>
      <c r="F76" s="161"/>
      <c r="G76" s="117"/>
    </row>
    <row r="77" spans="1:8" ht="24">
      <c r="A77" s="185" t="s">
        <v>211</v>
      </c>
      <c r="B77" s="160" t="s">
        <v>2</v>
      </c>
      <c r="C77" s="121">
        <v>1134000</v>
      </c>
      <c r="D77" s="161">
        <v>473000</v>
      </c>
      <c r="E77" s="161">
        <v>661000</v>
      </c>
      <c r="F77" s="161"/>
      <c r="G77" s="117">
        <f>C77-D77-E77-F77</f>
        <v>0</v>
      </c>
    </row>
    <row r="78" spans="1:8" ht="24">
      <c r="A78" s="193"/>
      <c r="B78" s="160" t="s">
        <v>1</v>
      </c>
      <c r="C78" s="121"/>
      <c r="D78" s="161"/>
      <c r="E78" s="161"/>
      <c r="F78" s="161"/>
      <c r="G78" s="117"/>
    </row>
    <row r="79" spans="1:8" ht="24">
      <c r="A79" s="180" t="s">
        <v>212</v>
      </c>
      <c r="B79" s="160" t="s">
        <v>2</v>
      </c>
      <c r="C79" s="121">
        <v>575000</v>
      </c>
      <c r="D79" s="161">
        <v>287500</v>
      </c>
      <c r="E79" s="161">
        <v>287500</v>
      </c>
      <c r="F79" s="161">
        <v>0</v>
      </c>
      <c r="G79" s="117">
        <f>C79-D79-E79-F79</f>
        <v>0</v>
      </c>
    </row>
    <row r="80" spans="1:8" ht="24">
      <c r="A80" s="169" t="s">
        <v>213</v>
      </c>
      <c r="B80" s="160" t="s">
        <v>1</v>
      </c>
      <c r="C80" s="121"/>
      <c r="D80" s="161"/>
      <c r="E80" s="161"/>
      <c r="F80" s="161"/>
    </row>
    <row r="81" spans="1:9" s="151" customFormat="1" ht="24">
      <c r="A81" s="147" t="s">
        <v>57</v>
      </c>
      <c r="B81" s="148" t="s">
        <v>2</v>
      </c>
      <c r="C81" s="149">
        <f>C10+C29</f>
        <v>48675500</v>
      </c>
      <c r="D81" s="149">
        <f>D10+D29</f>
        <v>18071080</v>
      </c>
      <c r="E81" s="149">
        <f>E10+E29</f>
        <v>19271320</v>
      </c>
      <c r="F81" s="149">
        <f>F10+F29</f>
        <v>11333100</v>
      </c>
      <c r="G81" s="117">
        <f>C81-D81-E81-F81</f>
        <v>0</v>
      </c>
      <c r="I81" s="170"/>
    </row>
    <row r="82" spans="1:9" s="151" customFormat="1" ht="24">
      <c r="A82" s="150"/>
      <c r="B82" s="148" t="s">
        <v>1</v>
      </c>
      <c r="C82" s="149"/>
      <c r="D82" s="149"/>
      <c r="E82" s="149"/>
      <c r="F82" s="149"/>
      <c r="I82" s="170"/>
    </row>
    <row r="83" spans="1:9" s="151" customFormat="1" ht="24">
      <c r="A83" s="147" t="s">
        <v>156</v>
      </c>
      <c r="B83" s="148" t="s">
        <v>2</v>
      </c>
      <c r="C83" s="149">
        <f>C73</f>
        <v>1869000</v>
      </c>
      <c r="D83" s="149">
        <f>D73</f>
        <v>760500</v>
      </c>
      <c r="E83" s="149">
        <f>E73</f>
        <v>1108500</v>
      </c>
      <c r="F83" s="149">
        <f>F73</f>
        <v>0</v>
      </c>
      <c r="G83" s="117">
        <f>C83-D83-E83-F83</f>
        <v>0</v>
      </c>
      <c r="I83" s="170"/>
    </row>
    <row r="84" spans="1:9" s="151" customFormat="1" ht="24">
      <c r="A84" s="150"/>
      <c r="B84" s="148" t="s">
        <v>1</v>
      </c>
      <c r="C84" s="149"/>
      <c r="D84" s="149"/>
      <c r="E84" s="149"/>
      <c r="F84" s="149"/>
      <c r="I84" s="170"/>
    </row>
    <row r="85" spans="1:9" s="139" customFormat="1" ht="24">
      <c r="A85" s="135" t="s">
        <v>32</v>
      </c>
      <c r="B85" s="136" t="s">
        <v>2</v>
      </c>
      <c r="C85" s="137">
        <f>+C81+C83</f>
        <v>50544500</v>
      </c>
      <c r="D85" s="137">
        <f>+D81+D83</f>
        <v>18831580</v>
      </c>
      <c r="E85" s="137">
        <f>+E81+E83</f>
        <v>20379820</v>
      </c>
      <c r="F85" s="137">
        <f>+F81+F83</f>
        <v>11333100</v>
      </c>
      <c r="G85" s="137">
        <f>+G81+G83</f>
        <v>0</v>
      </c>
      <c r="I85" s="171"/>
    </row>
    <row r="86" spans="1:9" s="139" customFormat="1" ht="24">
      <c r="A86" s="138"/>
      <c r="B86" s="136" t="s">
        <v>1</v>
      </c>
      <c r="C86" s="137"/>
      <c r="D86" s="137"/>
      <c r="E86" s="137"/>
      <c r="F86" s="137"/>
      <c r="I86" s="171"/>
    </row>
    <row r="87" spans="1:9" s="139" customFormat="1" ht="9.6" customHeight="1">
      <c r="A87" s="140"/>
      <c r="B87" s="140"/>
      <c r="C87" s="95"/>
      <c r="D87" s="94"/>
      <c r="E87" s="94"/>
      <c r="F87" s="94"/>
      <c r="I87" s="171"/>
    </row>
    <row r="88" spans="1:9" s="139" customFormat="1" ht="28.5" customHeight="1">
      <c r="A88" s="141" t="s">
        <v>0</v>
      </c>
      <c r="B88" s="140"/>
      <c r="C88" s="95"/>
      <c r="D88" s="94"/>
      <c r="E88" s="94"/>
      <c r="F88" s="94"/>
      <c r="I88" s="171"/>
    </row>
  </sheetData>
  <mergeCells count="9">
    <mergeCell ref="A81:A82"/>
    <mergeCell ref="A83:A84"/>
    <mergeCell ref="A85:A86"/>
    <mergeCell ref="A3:F3"/>
    <mergeCell ref="A7:A8"/>
    <mergeCell ref="C7:C8"/>
    <mergeCell ref="D7:D8"/>
    <mergeCell ref="E7:E8"/>
    <mergeCell ref="F7:F8"/>
  </mergeCells>
  <printOptions horizontalCentered="1"/>
  <pageMargins left="0.19685039370078741" right="0.2" top="0.35433070866141736" bottom="0.23622047244094491" header="0.19685039370078741" footer="0.19685039370078741"/>
  <pageSetup paperSize="9" scale="75" orientation="landscape" r:id="rId1"/>
  <headerFooter>
    <oddHeader>&amp;R&amp;"TH SarabunPSK,ธรรมดา"&amp;16แบบ สงม. 2   (สำนักงานเขต)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60"/>
  <sheetViews>
    <sheetView zoomScale="60" zoomScaleNormal="60" zoomScaleSheetLayoutView="80" workbookViewId="0">
      <pane xSplit="2" ySplit="8" topLeftCell="C45" activePane="bottomRight" state="frozen"/>
      <selection pane="topRight" activeCell="C1" sqref="C1"/>
      <selection pane="bottomLeft" activeCell="A7" sqref="A7"/>
      <selection pane="bottomRight" sqref="A1:IV65536"/>
    </sheetView>
  </sheetViews>
  <sheetFormatPr defaultRowHeight="17.25"/>
  <cols>
    <col min="1" max="1" width="64.5703125" style="94" customWidth="1"/>
    <col min="2" max="2" width="8.28515625" style="94" customWidth="1"/>
    <col min="3" max="3" width="12.7109375" style="95" customWidth="1"/>
    <col min="4" max="6" width="28.5703125" style="94" customWidth="1"/>
    <col min="7" max="7" width="11.42578125" style="94" customWidth="1"/>
    <col min="8" max="8" width="12" style="94" customWidth="1"/>
    <col min="9" max="9" width="14.7109375" style="94" bestFit="1" customWidth="1"/>
    <col min="10" max="16384" width="9.140625" style="94"/>
  </cols>
  <sheetData>
    <row r="1" spans="1:9" ht="24" customHeight="1">
      <c r="F1" s="96" t="s">
        <v>63</v>
      </c>
    </row>
    <row r="2" spans="1:9" ht="24" customHeight="1"/>
    <row r="3" spans="1:9" ht="24">
      <c r="A3" s="97" t="s">
        <v>188</v>
      </c>
      <c r="B3" s="97"/>
      <c r="C3" s="97"/>
      <c r="D3" s="97"/>
      <c r="E3" s="97"/>
      <c r="F3" s="97"/>
    </row>
    <row r="4" spans="1:9" ht="24">
      <c r="A4" s="142" t="s">
        <v>174</v>
      </c>
      <c r="B4" s="143"/>
      <c r="H4" s="98" t="s">
        <v>150</v>
      </c>
      <c r="I4" s="94" t="s">
        <v>151</v>
      </c>
    </row>
    <row r="5" spans="1:9" ht="24" customHeight="1">
      <c r="A5" s="99" t="s">
        <v>116</v>
      </c>
      <c r="B5" s="100"/>
      <c r="H5" s="101">
        <f>C12-C21-C27</f>
        <v>156800</v>
      </c>
      <c r="I5" s="101">
        <f>H5*30/100</f>
        <v>47040</v>
      </c>
    </row>
    <row r="6" spans="1:9" ht="24">
      <c r="A6" s="100"/>
      <c r="B6" s="100"/>
      <c r="C6" s="102"/>
      <c r="D6" s="102"/>
      <c r="E6" s="102"/>
      <c r="F6" s="102" t="s">
        <v>23</v>
      </c>
      <c r="I6" s="101">
        <f>D12-D21-D27</f>
        <v>0</v>
      </c>
    </row>
    <row r="7" spans="1:9" ht="24">
      <c r="A7" s="103" t="s">
        <v>49</v>
      </c>
      <c r="B7" s="104" t="s">
        <v>21</v>
      </c>
      <c r="C7" s="105" t="s">
        <v>32</v>
      </c>
      <c r="D7" s="106" t="s">
        <v>189</v>
      </c>
      <c r="E7" s="106" t="s">
        <v>190</v>
      </c>
      <c r="F7" s="106" t="s">
        <v>191</v>
      </c>
      <c r="I7" s="101">
        <f>I5-I6</f>
        <v>47040</v>
      </c>
    </row>
    <row r="8" spans="1:9" ht="24">
      <c r="A8" s="107"/>
      <c r="B8" s="108" t="s">
        <v>1</v>
      </c>
      <c r="C8" s="105"/>
      <c r="D8" s="109"/>
      <c r="E8" s="109"/>
      <c r="F8" s="109"/>
    </row>
    <row r="9" spans="1:9" ht="24">
      <c r="A9" s="110" t="s">
        <v>55</v>
      </c>
      <c r="B9" s="111"/>
      <c r="C9" s="112"/>
      <c r="D9" s="113"/>
      <c r="E9" s="113"/>
      <c r="F9" s="113"/>
    </row>
    <row r="10" spans="1:9" ht="24">
      <c r="A10" s="114" t="s">
        <v>117</v>
      </c>
      <c r="B10" s="115" t="s">
        <v>2</v>
      </c>
      <c r="C10" s="116">
        <f>C12</f>
        <v>602000</v>
      </c>
      <c r="D10" s="116">
        <f>D12</f>
        <v>445200</v>
      </c>
      <c r="E10" s="116">
        <f>E12</f>
        <v>151800</v>
      </c>
      <c r="F10" s="116">
        <f>F12</f>
        <v>5000</v>
      </c>
      <c r="G10" s="117">
        <f>C10-D10-E10-F10</f>
        <v>0</v>
      </c>
    </row>
    <row r="11" spans="1:9" ht="24">
      <c r="A11" s="118"/>
      <c r="B11" s="115" t="s">
        <v>1</v>
      </c>
      <c r="C11" s="116"/>
      <c r="D11" s="116"/>
      <c r="E11" s="116"/>
      <c r="F11" s="116"/>
    </row>
    <row r="12" spans="1:9" s="95" customFormat="1" ht="24">
      <c r="A12" s="119" t="s">
        <v>152</v>
      </c>
      <c r="B12" s="120" t="s">
        <v>2</v>
      </c>
      <c r="C12" s="121">
        <f>C16+C18+C19+C20+C21+C23+C24+C25+C26+C27</f>
        <v>602000</v>
      </c>
      <c r="D12" s="121">
        <f>SUM(D16:D27)</f>
        <v>445200</v>
      </c>
      <c r="E12" s="121">
        <f>SUM(E16:E27)</f>
        <v>151800</v>
      </c>
      <c r="F12" s="121">
        <f>SUM(F16:F27)</f>
        <v>5000</v>
      </c>
      <c r="G12" s="117">
        <f>C12-D12-E12-F12</f>
        <v>0</v>
      </c>
    </row>
    <row r="13" spans="1:9" s="95" customFormat="1" ht="24">
      <c r="A13" s="122"/>
      <c r="B13" s="120" t="s">
        <v>1</v>
      </c>
      <c r="C13" s="121"/>
      <c r="D13" s="121"/>
      <c r="E13" s="121"/>
      <c r="F13" s="121"/>
    </row>
    <row r="14" spans="1:9" s="95" customFormat="1" ht="24">
      <c r="A14" s="123" t="s">
        <v>260</v>
      </c>
      <c r="B14" s="124"/>
      <c r="C14" s="121"/>
      <c r="D14" s="125"/>
      <c r="E14" s="125"/>
      <c r="F14" s="125"/>
    </row>
    <row r="15" spans="1:9" s="130" customFormat="1" ht="24">
      <c r="A15" s="126" t="s">
        <v>261</v>
      </c>
      <c r="B15" s="127"/>
      <c r="C15" s="128"/>
      <c r="D15" s="129"/>
      <c r="E15" s="129"/>
      <c r="F15" s="129"/>
    </row>
    <row r="16" spans="1:9" s="130" customFormat="1" ht="24">
      <c r="A16" s="131" t="s">
        <v>20</v>
      </c>
      <c r="B16" s="132" t="s">
        <v>2</v>
      </c>
      <c r="C16" s="128">
        <v>11700</v>
      </c>
      <c r="D16" s="133">
        <v>0</v>
      </c>
      <c r="E16" s="133">
        <v>11700</v>
      </c>
      <c r="F16" s="133">
        <v>0</v>
      </c>
      <c r="G16" s="117">
        <f>C16-D16-E16-F16</f>
        <v>0</v>
      </c>
    </row>
    <row r="17" spans="1:9" s="130" customFormat="1" ht="24">
      <c r="A17" s="134" t="s">
        <v>262</v>
      </c>
      <c r="B17" s="132"/>
      <c r="C17" s="128"/>
      <c r="D17" s="133"/>
      <c r="E17" s="133"/>
      <c r="F17" s="133"/>
    </row>
    <row r="18" spans="1:9" s="130" customFormat="1" ht="24">
      <c r="A18" s="131" t="s">
        <v>16</v>
      </c>
      <c r="B18" s="132" t="s">
        <v>2</v>
      </c>
      <c r="C18" s="128">
        <v>54300</v>
      </c>
      <c r="D18" s="133">
        <v>0</v>
      </c>
      <c r="E18" s="133">
        <v>54300</v>
      </c>
      <c r="F18" s="133">
        <v>0</v>
      </c>
      <c r="G18" s="117">
        <f>C18-D18-E18-F18</f>
        <v>0</v>
      </c>
    </row>
    <row r="19" spans="1:9" s="130" customFormat="1" ht="24">
      <c r="A19" s="131" t="s">
        <v>71</v>
      </c>
      <c r="B19" s="132" t="s">
        <v>2</v>
      </c>
      <c r="C19" s="128">
        <v>5500</v>
      </c>
      <c r="D19" s="133">
        <v>0</v>
      </c>
      <c r="E19" s="133">
        <v>5500</v>
      </c>
      <c r="F19" s="133">
        <v>0</v>
      </c>
      <c r="G19" s="117"/>
    </row>
    <row r="20" spans="1:9" s="130" customFormat="1" ht="24">
      <c r="A20" s="131" t="s">
        <v>13</v>
      </c>
      <c r="B20" s="132" t="s">
        <v>2</v>
      </c>
      <c r="C20" s="128">
        <v>12800</v>
      </c>
      <c r="D20" s="133">
        <v>0</v>
      </c>
      <c r="E20" s="133">
        <v>12800</v>
      </c>
      <c r="F20" s="133">
        <v>0</v>
      </c>
      <c r="G20" s="117">
        <f>C20-D20-E20-F20</f>
        <v>0</v>
      </c>
    </row>
    <row r="21" spans="1:9" s="130" customFormat="1" ht="24">
      <c r="A21" s="131" t="s">
        <v>10</v>
      </c>
      <c r="B21" s="132" t="s">
        <v>2</v>
      </c>
      <c r="C21" s="128">
        <v>432000</v>
      </c>
      <c r="D21" s="133">
        <v>432000</v>
      </c>
      <c r="E21" s="133">
        <v>0</v>
      </c>
      <c r="F21" s="133">
        <v>0</v>
      </c>
      <c r="G21" s="117"/>
    </row>
    <row r="22" spans="1:9" s="130" customFormat="1" ht="24">
      <c r="A22" s="144" t="s">
        <v>263</v>
      </c>
      <c r="B22" s="132"/>
      <c r="C22" s="128"/>
      <c r="D22" s="133"/>
      <c r="E22" s="133"/>
      <c r="F22" s="133"/>
    </row>
    <row r="23" spans="1:9" s="130" customFormat="1" ht="24">
      <c r="A23" s="131" t="s">
        <v>175</v>
      </c>
      <c r="B23" s="132" t="s">
        <v>2</v>
      </c>
      <c r="C23" s="128">
        <v>16000</v>
      </c>
      <c r="D23" s="133">
        <v>0</v>
      </c>
      <c r="E23" s="133">
        <v>16000</v>
      </c>
      <c r="F23" s="133">
        <v>0</v>
      </c>
      <c r="G23" s="117">
        <f>C23-D23-E23-F23</f>
        <v>0</v>
      </c>
    </row>
    <row r="24" spans="1:9" s="130" customFormat="1" ht="24">
      <c r="A24" s="131" t="s">
        <v>9</v>
      </c>
      <c r="B24" s="132" t="s">
        <v>2</v>
      </c>
      <c r="C24" s="128">
        <v>15000</v>
      </c>
      <c r="D24" s="133">
        <v>0</v>
      </c>
      <c r="E24" s="133">
        <v>10000</v>
      </c>
      <c r="F24" s="133">
        <v>5000</v>
      </c>
      <c r="G24" s="117">
        <f>C24-D24-E24-F24</f>
        <v>0</v>
      </c>
    </row>
    <row r="25" spans="1:9" s="130" customFormat="1" ht="24">
      <c r="A25" s="131" t="s">
        <v>8</v>
      </c>
      <c r="B25" s="132" t="s">
        <v>2</v>
      </c>
      <c r="C25" s="128">
        <v>36000</v>
      </c>
      <c r="D25" s="133">
        <v>0</v>
      </c>
      <c r="E25" s="133">
        <v>36000</v>
      </c>
      <c r="F25" s="133">
        <v>0</v>
      </c>
      <c r="G25" s="117">
        <f>C25-D25-E25-F25</f>
        <v>0</v>
      </c>
    </row>
    <row r="26" spans="1:9" s="130" customFormat="1" ht="24">
      <c r="A26" s="131" t="s">
        <v>154</v>
      </c>
      <c r="B26" s="132" t="s">
        <v>2</v>
      </c>
      <c r="C26" s="128">
        <v>5500</v>
      </c>
      <c r="D26" s="133">
        <v>0</v>
      </c>
      <c r="E26" s="133">
        <v>5500</v>
      </c>
      <c r="F26" s="133">
        <v>0</v>
      </c>
      <c r="G26" s="117"/>
    </row>
    <row r="27" spans="1:9" s="130" customFormat="1" ht="24">
      <c r="A27" s="131" t="s">
        <v>7</v>
      </c>
      <c r="B27" s="132" t="s">
        <v>2</v>
      </c>
      <c r="C27" s="128">
        <v>13200</v>
      </c>
      <c r="D27" s="133">
        <v>13200</v>
      </c>
      <c r="E27" s="133">
        <v>0</v>
      </c>
      <c r="F27" s="133">
        <v>0</v>
      </c>
      <c r="G27" s="117">
        <f>C27-D27-E27-F27</f>
        <v>0</v>
      </c>
    </row>
    <row r="28" spans="1:9" ht="24">
      <c r="A28" s="114" t="s">
        <v>118</v>
      </c>
      <c r="B28" s="115" t="s">
        <v>2</v>
      </c>
      <c r="C28" s="116">
        <f>C30+C37</f>
        <v>322000</v>
      </c>
      <c r="D28" s="116">
        <f>D30+D37</f>
        <v>198000</v>
      </c>
      <c r="E28" s="116">
        <f>E30+E37</f>
        <v>0</v>
      </c>
      <c r="F28" s="116">
        <f>F30+F37</f>
        <v>124000</v>
      </c>
      <c r="G28" s="117">
        <f>C28-D28-E28-F28</f>
        <v>0</v>
      </c>
      <c r="H28" s="101">
        <f>C30-C35</f>
        <v>0</v>
      </c>
      <c r="I28" s="101">
        <f>H28*30/100</f>
        <v>0</v>
      </c>
    </row>
    <row r="29" spans="1:9" ht="24">
      <c r="A29" s="118"/>
      <c r="B29" s="115" t="s">
        <v>1</v>
      </c>
      <c r="C29" s="116"/>
      <c r="D29" s="116"/>
      <c r="E29" s="116"/>
      <c r="F29" s="116"/>
      <c r="I29" s="101">
        <f>D30-D35</f>
        <v>0</v>
      </c>
    </row>
    <row r="30" spans="1:9" s="95" customFormat="1" ht="24">
      <c r="A30" s="119" t="s">
        <v>152</v>
      </c>
      <c r="B30" s="120" t="s">
        <v>2</v>
      </c>
      <c r="C30" s="121">
        <f>SUM(C34:C35)</f>
        <v>198000</v>
      </c>
      <c r="D30" s="121">
        <f>SUM(D34:D35)</f>
        <v>198000</v>
      </c>
      <c r="E30" s="121">
        <f>SUM(E34:E35)</f>
        <v>0</v>
      </c>
      <c r="F30" s="121">
        <f>SUM(F34:F35)</f>
        <v>0</v>
      </c>
      <c r="G30" s="117">
        <f>C30-D30-E30-F30</f>
        <v>0</v>
      </c>
      <c r="I30" s="175">
        <f>I28-I29</f>
        <v>0</v>
      </c>
    </row>
    <row r="31" spans="1:9" s="95" customFormat="1" ht="24">
      <c r="A31" s="122"/>
      <c r="B31" s="120" t="s">
        <v>1</v>
      </c>
      <c r="C31" s="121"/>
      <c r="D31" s="121"/>
      <c r="E31" s="121"/>
      <c r="F31" s="121"/>
    </row>
    <row r="32" spans="1:9" s="95" customFormat="1" ht="24">
      <c r="A32" s="194"/>
      <c r="B32" s="195"/>
      <c r="C32" s="183"/>
      <c r="D32" s="183"/>
      <c r="E32" s="183"/>
      <c r="F32" s="183"/>
    </row>
    <row r="33" spans="1:9" s="95" customFormat="1" ht="24">
      <c r="A33" s="126" t="s">
        <v>260</v>
      </c>
      <c r="B33" s="124"/>
      <c r="C33" s="125"/>
      <c r="D33" s="125"/>
      <c r="E33" s="125"/>
      <c r="F33" s="125"/>
    </row>
    <row r="34" spans="1:9" s="130" customFormat="1" ht="24">
      <c r="A34" s="134" t="s">
        <v>262</v>
      </c>
      <c r="B34" s="132"/>
      <c r="C34" s="128"/>
      <c r="D34" s="133"/>
      <c r="E34" s="133"/>
      <c r="F34" s="133"/>
    </row>
    <row r="35" spans="1:9" s="130" customFormat="1" ht="24">
      <c r="A35" s="131" t="s">
        <v>10</v>
      </c>
      <c r="B35" s="132" t="s">
        <v>2</v>
      </c>
      <c r="C35" s="128">
        <v>198000</v>
      </c>
      <c r="D35" s="133">
        <v>198000</v>
      </c>
      <c r="E35" s="133">
        <v>0</v>
      </c>
      <c r="F35" s="133">
        <v>0</v>
      </c>
      <c r="G35" s="117">
        <f>C35-D35-E35-F35</f>
        <v>0</v>
      </c>
    </row>
    <row r="36" spans="1:9" s="130" customFormat="1" ht="24">
      <c r="A36" s="131"/>
      <c r="B36" s="132"/>
      <c r="C36" s="128"/>
      <c r="D36" s="133"/>
      <c r="E36" s="133"/>
      <c r="F36" s="133"/>
      <c r="G36" s="117"/>
    </row>
    <row r="37" spans="1:9" s="130" customFormat="1" ht="24">
      <c r="A37" s="155" t="s">
        <v>153</v>
      </c>
      <c r="B37" s="156" t="s">
        <v>2</v>
      </c>
      <c r="C37" s="157">
        <f>C39</f>
        <v>124000</v>
      </c>
      <c r="D37" s="157">
        <f>D39</f>
        <v>0</v>
      </c>
      <c r="E37" s="157">
        <f>E39</f>
        <v>0</v>
      </c>
      <c r="F37" s="157">
        <f>F39</f>
        <v>124000</v>
      </c>
      <c r="G37" s="117"/>
    </row>
    <row r="38" spans="1:9" s="130" customFormat="1" ht="24">
      <c r="A38" s="158"/>
      <c r="B38" s="120" t="s">
        <v>1</v>
      </c>
      <c r="C38" s="157"/>
      <c r="D38" s="157"/>
      <c r="E38" s="157"/>
      <c r="F38" s="157"/>
      <c r="G38" s="117"/>
    </row>
    <row r="39" spans="1:9" s="130" customFormat="1" ht="24">
      <c r="A39" s="159" t="s">
        <v>215</v>
      </c>
      <c r="B39" s="160" t="s">
        <v>2</v>
      </c>
      <c r="C39" s="121">
        <v>124000</v>
      </c>
      <c r="D39" s="161">
        <v>0</v>
      </c>
      <c r="E39" s="161">
        <v>0</v>
      </c>
      <c r="F39" s="161">
        <v>124000</v>
      </c>
      <c r="G39" s="117">
        <f>C39-D39-E39-F39</f>
        <v>0</v>
      </c>
    </row>
    <row r="40" spans="1:9" s="130" customFormat="1" ht="24">
      <c r="A40" s="169" t="s">
        <v>3</v>
      </c>
      <c r="B40" s="160" t="s">
        <v>1</v>
      </c>
      <c r="C40" s="121"/>
      <c r="D40" s="161"/>
      <c r="E40" s="161"/>
      <c r="F40" s="161"/>
      <c r="G40" s="117"/>
    </row>
    <row r="41" spans="1:9" s="130" customFormat="1" ht="24">
      <c r="A41" s="114" t="s">
        <v>119</v>
      </c>
      <c r="B41" s="115" t="s">
        <v>2</v>
      </c>
      <c r="C41" s="116">
        <f>C43</f>
        <v>2999000</v>
      </c>
      <c r="D41" s="116">
        <f>D43</f>
        <v>2999000</v>
      </c>
      <c r="E41" s="116">
        <f>E43</f>
        <v>0</v>
      </c>
      <c r="F41" s="116">
        <f>F43</f>
        <v>0</v>
      </c>
      <c r="G41" s="117">
        <f>C41-D41-E41-F41</f>
        <v>0</v>
      </c>
      <c r="H41" s="117">
        <f>C41</f>
        <v>2999000</v>
      </c>
      <c r="I41" s="117">
        <f>H41*30/100</f>
        <v>899700</v>
      </c>
    </row>
    <row r="42" spans="1:9" s="130" customFormat="1" ht="24">
      <c r="A42" s="118"/>
      <c r="B42" s="115" t="s">
        <v>1</v>
      </c>
      <c r="C42" s="116"/>
      <c r="D42" s="116"/>
      <c r="E42" s="116"/>
      <c r="F42" s="116"/>
      <c r="I42" s="117">
        <f>D41</f>
        <v>2999000</v>
      </c>
    </row>
    <row r="43" spans="1:9" s="95" customFormat="1" ht="24">
      <c r="A43" s="119" t="s">
        <v>152</v>
      </c>
      <c r="B43" s="120" t="s">
        <v>2</v>
      </c>
      <c r="C43" s="121">
        <f>SUM(C46:C47)</f>
        <v>2999000</v>
      </c>
      <c r="D43" s="121">
        <f>SUM(D46:D47)</f>
        <v>2999000</v>
      </c>
      <c r="E43" s="121">
        <f>SUM(E46:E47)</f>
        <v>0</v>
      </c>
      <c r="F43" s="121">
        <f>SUM(F46:F47)</f>
        <v>0</v>
      </c>
      <c r="G43" s="117">
        <f>C43-D43-E43-F43</f>
        <v>0</v>
      </c>
      <c r="I43" s="175">
        <f>I41-I42</f>
        <v>-2099300</v>
      </c>
    </row>
    <row r="44" spans="1:9" s="95" customFormat="1" ht="24">
      <c r="A44" s="122"/>
      <c r="B44" s="120" t="s">
        <v>1</v>
      </c>
      <c r="C44" s="121"/>
      <c r="D44" s="121"/>
      <c r="E44" s="121"/>
      <c r="F44" s="121"/>
      <c r="H44" s="196" t="s">
        <v>218</v>
      </c>
      <c r="I44" s="175">
        <f>I7+I30+I43</f>
        <v>-2052260</v>
      </c>
    </row>
    <row r="45" spans="1:9" s="130" customFormat="1" ht="24">
      <c r="A45" s="197" t="s">
        <v>260</v>
      </c>
      <c r="B45" s="198"/>
      <c r="C45" s="199"/>
      <c r="D45" s="199"/>
      <c r="E45" s="199"/>
      <c r="F45" s="199"/>
      <c r="I45" s="117"/>
    </row>
    <row r="46" spans="1:9" s="130" customFormat="1" ht="24">
      <c r="A46" s="144" t="s">
        <v>263</v>
      </c>
      <c r="B46" s="198"/>
      <c r="C46" s="199"/>
      <c r="D46" s="199"/>
      <c r="E46" s="199"/>
      <c r="F46" s="199"/>
      <c r="I46" s="117"/>
    </row>
    <row r="47" spans="1:9" s="130" customFormat="1" ht="24">
      <c r="A47" s="200" t="s">
        <v>216</v>
      </c>
      <c r="B47" s="132" t="s">
        <v>2</v>
      </c>
      <c r="C47" s="199">
        <v>2999000</v>
      </c>
      <c r="D47" s="199">
        <v>2999000</v>
      </c>
      <c r="E47" s="199">
        <v>0</v>
      </c>
      <c r="F47" s="199">
        <v>0</v>
      </c>
      <c r="I47" s="117"/>
    </row>
    <row r="48" spans="1:9" s="130" customFormat="1" ht="24">
      <c r="A48" s="201" t="s">
        <v>217</v>
      </c>
      <c r="B48" s="198"/>
      <c r="C48" s="199"/>
      <c r="D48" s="199"/>
      <c r="E48" s="199"/>
      <c r="F48" s="199"/>
      <c r="I48" s="117"/>
    </row>
    <row r="49" spans="1:7" s="130" customFormat="1" ht="24">
      <c r="A49" s="191" t="s">
        <v>155</v>
      </c>
      <c r="B49" s="136" t="s">
        <v>2</v>
      </c>
      <c r="C49" s="137">
        <f>C51</f>
        <v>275600</v>
      </c>
      <c r="D49" s="137">
        <f>D51</f>
        <v>82680</v>
      </c>
      <c r="E49" s="137">
        <f>E51</f>
        <v>82680</v>
      </c>
      <c r="F49" s="137">
        <f>F51</f>
        <v>110240</v>
      </c>
      <c r="G49" s="117"/>
    </row>
    <row r="50" spans="1:7" s="130" customFormat="1" ht="24">
      <c r="A50" s="192"/>
      <c r="B50" s="136" t="s">
        <v>1</v>
      </c>
      <c r="C50" s="137"/>
      <c r="D50" s="137"/>
      <c r="E50" s="137"/>
      <c r="F50" s="137"/>
      <c r="G50" s="117"/>
    </row>
    <row r="51" spans="1:7" s="130" customFormat="1" ht="24">
      <c r="A51" s="159" t="s">
        <v>120</v>
      </c>
      <c r="B51" s="160" t="s">
        <v>2</v>
      </c>
      <c r="C51" s="121">
        <v>275600</v>
      </c>
      <c r="D51" s="161">
        <v>82680</v>
      </c>
      <c r="E51" s="161">
        <v>82680</v>
      </c>
      <c r="F51" s="161">
        <v>110240</v>
      </c>
      <c r="G51" s="117">
        <f>C51-D51-E51-F51</f>
        <v>0</v>
      </c>
    </row>
    <row r="52" spans="1:7" s="130" customFormat="1" ht="24">
      <c r="A52" s="162" t="s">
        <v>121</v>
      </c>
      <c r="B52" s="160" t="s">
        <v>1</v>
      </c>
      <c r="C52" s="121"/>
      <c r="D52" s="161"/>
      <c r="E52" s="161"/>
      <c r="F52" s="161"/>
      <c r="G52" s="117"/>
    </row>
    <row r="53" spans="1:7" s="151" customFormat="1" ht="24">
      <c r="A53" s="147" t="s">
        <v>57</v>
      </c>
      <c r="B53" s="148" t="s">
        <v>2</v>
      </c>
      <c r="C53" s="149">
        <f>C10+C28+C41</f>
        <v>3923000</v>
      </c>
      <c r="D53" s="149">
        <f>D10+D28+D41</f>
        <v>3642200</v>
      </c>
      <c r="E53" s="149">
        <f>E10+E28+E41</f>
        <v>151800</v>
      </c>
      <c r="F53" s="149">
        <f>F10+F28+F41</f>
        <v>129000</v>
      </c>
      <c r="G53" s="117">
        <f>C53-D53-E53-F53</f>
        <v>0</v>
      </c>
    </row>
    <row r="54" spans="1:7" s="151" customFormat="1" ht="24">
      <c r="A54" s="150"/>
      <c r="B54" s="148" t="s">
        <v>1</v>
      </c>
      <c r="C54" s="149"/>
      <c r="D54" s="149"/>
      <c r="E54" s="149"/>
      <c r="F54" s="149"/>
    </row>
    <row r="55" spans="1:7" s="151" customFormat="1" ht="24">
      <c r="A55" s="147" t="s">
        <v>156</v>
      </c>
      <c r="B55" s="148" t="s">
        <v>2</v>
      </c>
      <c r="C55" s="149">
        <f>C49</f>
        <v>275600</v>
      </c>
      <c r="D55" s="149">
        <f>D49</f>
        <v>82680</v>
      </c>
      <c r="E55" s="149">
        <f>E49</f>
        <v>82680</v>
      </c>
      <c r="F55" s="149">
        <f>F49</f>
        <v>110240</v>
      </c>
      <c r="G55" s="117">
        <f>C55-D55-E55-F55</f>
        <v>0</v>
      </c>
    </row>
    <row r="56" spans="1:7" s="151" customFormat="1" ht="24">
      <c r="A56" s="150"/>
      <c r="B56" s="148" t="s">
        <v>1</v>
      </c>
      <c r="C56" s="149"/>
      <c r="D56" s="149"/>
      <c r="E56" s="149"/>
      <c r="F56" s="149"/>
    </row>
    <row r="57" spans="1:7" s="139" customFormat="1" ht="24">
      <c r="A57" s="135" t="s">
        <v>32</v>
      </c>
      <c r="B57" s="136" t="s">
        <v>2</v>
      </c>
      <c r="C57" s="137">
        <f>C53+C55</f>
        <v>4198600</v>
      </c>
      <c r="D57" s="137">
        <f>D53+D55</f>
        <v>3724880</v>
      </c>
      <c r="E57" s="137">
        <f>E53+E55</f>
        <v>234480</v>
      </c>
      <c r="F57" s="137">
        <f>F53+F55</f>
        <v>239240</v>
      </c>
      <c r="G57" s="117">
        <f>C57-D57-E57-F57</f>
        <v>0</v>
      </c>
    </row>
    <row r="58" spans="1:7" s="139" customFormat="1" ht="24">
      <c r="A58" s="138"/>
      <c r="B58" s="136" t="s">
        <v>1</v>
      </c>
      <c r="C58" s="137"/>
      <c r="D58" s="137"/>
      <c r="E58" s="137"/>
      <c r="F58" s="137"/>
    </row>
    <row r="59" spans="1:7" s="139" customFormat="1" ht="9.6" customHeight="1">
      <c r="A59" s="140"/>
      <c r="B59" s="140"/>
      <c r="C59" s="95"/>
      <c r="D59" s="94"/>
      <c r="E59" s="94"/>
      <c r="F59" s="94"/>
    </row>
    <row r="60" spans="1:7" s="139" customFormat="1" ht="28.5" customHeight="1">
      <c r="A60" s="141" t="s">
        <v>0</v>
      </c>
      <c r="B60" s="140"/>
      <c r="C60" s="95"/>
      <c r="D60" s="94"/>
      <c r="E60" s="94"/>
      <c r="F60" s="94"/>
    </row>
  </sheetData>
  <mergeCells count="9">
    <mergeCell ref="A53:A54"/>
    <mergeCell ref="A55:A56"/>
    <mergeCell ref="A57:A58"/>
    <mergeCell ref="A3:F3"/>
    <mergeCell ref="A7:A8"/>
    <mergeCell ref="C7:C8"/>
    <mergeCell ref="D7:D8"/>
    <mergeCell ref="E7:E8"/>
    <mergeCell ref="F7:F8"/>
  </mergeCells>
  <printOptions horizontalCentered="1"/>
  <pageMargins left="0.19685039370078741" right="0.19685039370078741" top="0.35433070866141736" bottom="0.23622047244094491" header="0.19685039370078741" footer="0.19685039370078741"/>
  <pageSetup paperSize="9" scale="75" orientation="landscape" r:id="rId1"/>
  <headerFooter>
    <oddHeader>&amp;R&amp;"TH SarabunPSK,ธรรมดา"&amp;16แบบ สงม. 2   (สำนักงานเขต)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05"/>
  <sheetViews>
    <sheetView zoomScale="69" zoomScaleNormal="69" zoomScaleSheetLayoutView="80" workbookViewId="0">
      <pane xSplit="2" ySplit="8" topLeftCell="C30" activePane="bottomRight" state="frozen"/>
      <selection pane="topRight" activeCell="C1" sqref="C1"/>
      <selection pane="bottomLeft" activeCell="A7" sqref="A7"/>
      <selection pane="bottomRight" activeCell="H32" sqref="H32"/>
    </sheetView>
  </sheetViews>
  <sheetFormatPr defaultRowHeight="17.25"/>
  <cols>
    <col min="1" max="1" width="64.5703125" style="94" customWidth="1"/>
    <col min="2" max="2" width="8.28515625" style="94" customWidth="1"/>
    <col min="3" max="3" width="15.28515625" style="95" bestFit="1" customWidth="1"/>
    <col min="4" max="6" width="28.5703125" style="94" customWidth="1"/>
    <col min="7" max="7" width="13.42578125" style="94" bestFit="1" customWidth="1"/>
    <col min="8" max="8" width="13.42578125" style="94" customWidth="1"/>
    <col min="9" max="9" width="13" style="94" customWidth="1"/>
    <col min="10" max="16384" width="9.140625" style="94"/>
  </cols>
  <sheetData>
    <row r="1" spans="1:9" ht="24" customHeight="1">
      <c r="F1" s="96" t="s">
        <v>63</v>
      </c>
    </row>
    <row r="2" spans="1:9" ht="24" customHeight="1"/>
    <row r="3" spans="1:9" ht="24">
      <c r="A3" s="97" t="s">
        <v>188</v>
      </c>
      <c r="B3" s="97"/>
      <c r="C3" s="97"/>
      <c r="D3" s="97"/>
      <c r="E3" s="97"/>
      <c r="F3" s="97"/>
    </row>
    <row r="4" spans="1:9" ht="24">
      <c r="A4" s="142" t="s">
        <v>174</v>
      </c>
      <c r="B4" s="143"/>
      <c r="H4" s="98" t="s">
        <v>150</v>
      </c>
      <c r="I4" s="94" t="s">
        <v>151</v>
      </c>
    </row>
    <row r="5" spans="1:9" ht="24" customHeight="1">
      <c r="A5" s="99" t="s">
        <v>122</v>
      </c>
      <c r="B5" s="100"/>
      <c r="H5" s="101">
        <f>C12-C24</f>
        <v>1033800</v>
      </c>
      <c r="I5" s="101">
        <f>H5*30/100</f>
        <v>310140</v>
      </c>
    </row>
    <row r="6" spans="1:9" ht="24">
      <c r="A6" s="100"/>
      <c r="B6" s="100"/>
      <c r="C6" s="102"/>
      <c r="D6" s="102"/>
      <c r="E6" s="102"/>
      <c r="F6" s="102" t="s">
        <v>23</v>
      </c>
      <c r="I6" s="101">
        <f>D12-D24</f>
        <v>620300</v>
      </c>
    </row>
    <row r="7" spans="1:9" ht="24">
      <c r="A7" s="103" t="s">
        <v>49</v>
      </c>
      <c r="B7" s="104" t="s">
        <v>21</v>
      </c>
      <c r="C7" s="105" t="s">
        <v>32</v>
      </c>
      <c r="D7" s="106" t="s">
        <v>189</v>
      </c>
      <c r="E7" s="106" t="s">
        <v>190</v>
      </c>
      <c r="F7" s="106" t="s">
        <v>191</v>
      </c>
      <c r="I7" s="101">
        <f>I5-I6</f>
        <v>-310160</v>
      </c>
    </row>
    <row r="8" spans="1:9" ht="24">
      <c r="A8" s="107"/>
      <c r="B8" s="108" t="s">
        <v>1</v>
      </c>
      <c r="C8" s="105"/>
      <c r="D8" s="109"/>
      <c r="E8" s="109"/>
      <c r="F8" s="109"/>
      <c r="I8" s="101"/>
    </row>
    <row r="9" spans="1:9" ht="24">
      <c r="A9" s="110" t="s">
        <v>55</v>
      </c>
      <c r="B9" s="111"/>
      <c r="C9" s="112"/>
      <c r="D9" s="113"/>
      <c r="E9" s="113"/>
      <c r="F9" s="113"/>
    </row>
    <row r="10" spans="1:9" ht="24">
      <c r="A10" s="114" t="s">
        <v>123</v>
      </c>
      <c r="B10" s="115" t="s">
        <v>2</v>
      </c>
      <c r="C10" s="116">
        <f>C12</f>
        <v>1038200</v>
      </c>
      <c r="D10" s="116">
        <f>D12</f>
        <v>624700</v>
      </c>
      <c r="E10" s="116">
        <f>E12</f>
        <v>389500</v>
      </c>
      <c r="F10" s="116">
        <f>F12</f>
        <v>24000</v>
      </c>
      <c r="G10" s="117">
        <f>C10-D10-E10-F10</f>
        <v>0</v>
      </c>
    </row>
    <row r="11" spans="1:9" ht="24">
      <c r="A11" s="118"/>
      <c r="B11" s="115" t="s">
        <v>1</v>
      </c>
      <c r="C11" s="116"/>
      <c r="D11" s="116"/>
      <c r="E11" s="116"/>
      <c r="F11" s="116"/>
    </row>
    <row r="12" spans="1:9" s="95" customFormat="1" ht="24">
      <c r="A12" s="119" t="s">
        <v>152</v>
      </c>
      <c r="B12" s="120" t="s">
        <v>2</v>
      </c>
      <c r="C12" s="121">
        <f>SUM(C16:C24)</f>
        <v>1038200</v>
      </c>
      <c r="D12" s="121">
        <f>SUM(D16:D24)</f>
        <v>624700</v>
      </c>
      <c r="E12" s="121">
        <f>SUM(E16:E24)</f>
        <v>389500</v>
      </c>
      <c r="F12" s="121">
        <f>SUM(F16:F24)</f>
        <v>24000</v>
      </c>
      <c r="G12" s="117">
        <f>C12-D12-E12-F12</f>
        <v>0</v>
      </c>
    </row>
    <row r="13" spans="1:9" s="95" customFormat="1" ht="24">
      <c r="A13" s="122"/>
      <c r="B13" s="120" t="s">
        <v>1</v>
      </c>
      <c r="C13" s="121"/>
      <c r="D13" s="121"/>
      <c r="E13" s="121"/>
      <c r="F13" s="121"/>
    </row>
    <row r="14" spans="1:9" s="95" customFormat="1" ht="24">
      <c r="A14" s="123" t="s">
        <v>260</v>
      </c>
      <c r="B14" s="124"/>
      <c r="C14" s="121"/>
      <c r="D14" s="125"/>
      <c r="E14" s="125"/>
      <c r="F14" s="125"/>
    </row>
    <row r="15" spans="1:9" s="130" customFormat="1" ht="24">
      <c r="A15" s="126" t="s">
        <v>261</v>
      </c>
      <c r="B15" s="127"/>
      <c r="C15" s="128"/>
      <c r="D15" s="129"/>
      <c r="E15" s="129"/>
      <c r="F15" s="129"/>
    </row>
    <row r="16" spans="1:9" s="130" customFormat="1" ht="24">
      <c r="A16" s="131" t="s">
        <v>20</v>
      </c>
      <c r="B16" s="132" t="s">
        <v>2</v>
      </c>
      <c r="C16" s="128">
        <v>768000</v>
      </c>
      <c r="D16" s="133">
        <v>468300</v>
      </c>
      <c r="E16" s="133">
        <v>275700</v>
      </c>
      <c r="F16" s="133">
        <v>24000</v>
      </c>
      <c r="G16" s="117">
        <f>C16-D16-E16-F16</f>
        <v>0</v>
      </c>
    </row>
    <row r="17" spans="1:9" s="130" customFormat="1" ht="24">
      <c r="A17" s="134" t="s">
        <v>262</v>
      </c>
      <c r="B17" s="132"/>
      <c r="C17" s="128"/>
      <c r="D17" s="133"/>
      <c r="E17" s="133"/>
      <c r="F17" s="133"/>
    </row>
    <row r="18" spans="1:9" s="130" customFormat="1" ht="24">
      <c r="A18" s="131" t="s">
        <v>16</v>
      </c>
      <c r="B18" s="132" t="s">
        <v>2</v>
      </c>
      <c r="C18" s="128">
        <v>31200</v>
      </c>
      <c r="D18" s="133">
        <v>31200</v>
      </c>
      <c r="E18" s="133">
        <v>0</v>
      </c>
      <c r="F18" s="133">
        <v>0</v>
      </c>
      <c r="G18" s="117">
        <f>C18-D18-E18-F18</f>
        <v>0</v>
      </c>
    </row>
    <row r="19" spans="1:9" s="130" customFormat="1" ht="24">
      <c r="A19" s="131" t="s">
        <v>13</v>
      </c>
      <c r="B19" s="132" t="s">
        <v>2</v>
      </c>
      <c r="C19" s="128">
        <v>32800</v>
      </c>
      <c r="D19" s="133">
        <v>0</v>
      </c>
      <c r="E19" s="133">
        <v>32800</v>
      </c>
      <c r="F19" s="133"/>
      <c r="G19" s="117">
        <f>C19-D19-E19-F19</f>
        <v>0</v>
      </c>
    </row>
    <row r="20" spans="1:9" s="130" customFormat="1" ht="24">
      <c r="A20" s="144" t="s">
        <v>263</v>
      </c>
      <c r="B20" s="132"/>
      <c r="C20" s="128"/>
      <c r="D20" s="133"/>
      <c r="E20" s="133"/>
      <c r="F20" s="133"/>
    </row>
    <row r="21" spans="1:9" s="130" customFormat="1" ht="24">
      <c r="A21" s="131" t="s">
        <v>124</v>
      </c>
      <c r="B21" s="132" t="s">
        <v>2</v>
      </c>
      <c r="C21" s="128">
        <f>90000-9000</f>
        <v>81000</v>
      </c>
      <c r="D21" s="133">
        <v>0</v>
      </c>
      <c r="E21" s="133">
        <v>81000</v>
      </c>
      <c r="F21" s="133">
        <v>0</v>
      </c>
      <c r="G21" s="117">
        <f>C21-D21-E21-F21</f>
        <v>0</v>
      </c>
    </row>
    <row r="22" spans="1:9" s="130" customFormat="1" ht="24">
      <c r="A22" s="131" t="s">
        <v>9</v>
      </c>
      <c r="B22" s="132" t="s">
        <v>2</v>
      </c>
      <c r="C22" s="128">
        <v>100000</v>
      </c>
      <c r="D22" s="133">
        <v>100000</v>
      </c>
      <c r="E22" s="133">
        <v>0</v>
      </c>
      <c r="F22" s="133">
        <v>0</v>
      </c>
      <c r="G22" s="117">
        <f>C22-D22-E22-F22</f>
        <v>0</v>
      </c>
    </row>
    <row r="23" spans="1:9" s="130" customFormat="1" ht="24">
      <c r="A23" s="131" t="s">
        <v>8</v>
      </c>
      <c r="B23" s="132" t="s">
        <v>2</v>
      </c>
      <c r="C23" s="128">
        <v>20800</v>
      </c>
      <c r="D23" s="133">
        <v>20800</v>
      </c>
      <c r="E23" s="133">
        <v>0</v>
      </c>
      <c r="F23" s="133"/>
      <c r="G23" s="117">
        <f>C23-D23-E23-F23</f>
        <v>0</v>
      </c>
    </row>
    <row r="24" spans="1:9" s="130" customFormat="1" ht="24">
      <c r="A24" s="131" t="s">
        <v>184</v>
      </c>
      <c r="B24" s="132" t="s">
        <v>2</v>
      </c>
      <c r="C24" s="128">
        <v>4400</v>
      </c>
      <c r="D24" s="133">
        <v>4400</v>
      </c>
      <c r="E24" s="133">
        <v>0</v>
      </c>
      <c r="F24" s="133">
        <v>0</v>
      </c>
      <c r="G24" s="117"/>
    </row>
    <row r="25" spans="1:9" ht="24">
      <c r="A25" s="114" t="s">
        <v>125</v>
      </c>
      <c r="B25" s="115" t="s">
        <v>2</v>
      </c>
      <c r="C25" s="116">
        <f>C27+C72+C64</f>
        <v>186257500</v>
      </c>
      <c r="D25" s="116">
        <f>D27+D72+D64</f>
        <v>75201687</v>
      </c>
      <c r="E25" s="116">
        <f>E27+E72+E64</f>
        <v>80251274</v>
      </c>
      <c r="F25" s="116">
        <f>F27+F72+F64</f>
        <v>30804539</v>
      </c>
      <c r="G25" s="117">
        <f>C25-D25-E25-F25</f>
        <v>0</v>
      </c>
      <c r="H25" s="101">
        <f>C27-C41-C42-C39-C44</f>
        <v>53748900</v>
      </c>
      <c r="I25" s="101">
        <f>H25*30/100</f>
        <v>16124670</v>
      </c>
    </row>
    <row r="26" spans="1:9" ht="24">
      <c r="A26" s="118"/>
      <c r="B26" s="115" t="s">
        <v>1</v>
      </c>
      <c r="C26" s="116"/>
      <c r="D26" s="116"/>
      <c r="E26" s="116"/>
      <c r="F26" s="116"/>
      <c r="I26" s="101">
        <f>D27-D41-D42-D39-D44</f>
        <v>9970266</v>
      </c>
    </row>
    <row r="27" spans="1:9" s="95" customFormat="1" ht="24">
      <c r="A27" s="119" t="s">
        <v>152</v>
      </c>
      <c r="B27" s="120" t="s">
        <v>2</v>
      </c>
      <c r="C27" s="121">
        <f>SUM(C31:C62)</f>
        <v>84756800</v>
      </c>
      <c r="D27" s="121">
        <f>SUM(D31:D62)</f>
        <v>34978166</v>
      </c>
      <c r="E27" s="121">
        <f>SUM(E31:E62)</f>
        <v>41188267</v>
      </c>
      <c r="F27" s="121">
        <f>SUM(F31:F62)</f>
        <v>8590367</v>
      </c>
      <c r="G27" s="117">
        <f>C27-D27-E27-F27</f>
        <v>0</v>
      </c>
      <c r="I27" s="175">
        <f>I25-I26</f>
        <v>6154404</v>
      </c>
    </row>
    <row r="28" spans="1:9" s="95" customFormat="1" ht="24">
      <c r="A28" s="122"/>
      <c r="B28" s="120" t="s">
        <v>1</v>
      </c>
      <c r="C28" s="121"/>
      <c r="D28" s="121"/>
      <c r="E28" s="121"/>
      <c r="F28" s="121"/>
    </row>
    <row r="29" spans="1:9" s="95" customFormat="1" ht="24">
      <c r="A29" s="123" t="s">
        <v>260</v>
      </c>
      <c r="B29" s="124"/>
      <c r="C29" s="121"/>
      <c r="D29" s="125"/>
      <c r="E29" s="125"/>
      <c r="F29" s="125"/>
      <c r="H29" s="95" t="s">
        <v>170</v>
      </c>
      <c r="I29" s="175">
        <f>I27+I7</f>
        <v>5844244</v>
      </c>
    </row>
    <row r="30" spans="1:9" s="130" customFormat="1" ht="24">
      <c r="A30" s="126" t="s">
        <v>261</v>
      </c>
      <c r="B30" s="127"/>
      <c r="C30" s="128"/>
      <c r="D30" s="129"/>
      <c r="E30" s="129"/>
      <c r="F30" s="129"/>
    </row>
    <row r="31" spans="1:9" s="130" customFormat="1" ht="24">
      <c r="A31" s="131" t="s">
        <v>126</v>
      </c>
      <c r="B31" s="132" t="s">
        <v>2</v>
      </c>
      <c r="C31" s="128">
        <v>576000</v>
      </c>
      <c r="D31" s="133">
        <v>192000</v>
      </c>
      <c r="E31" s="133">
        <v>192000</v>
      </c>
      <c r="F31" s="133">
        <v>192000</v>
      </c>
      <c r="G31" s="117">
        <f>C31-D31-E31-F31</f>
        <v>0</v>
      </c>
    </row>
    <row r="32" spans="1:9" s="130" customFormat="1" ht="24">
      <c r="A32" s="145" t="s">
        <v>127</v>
      </c>
      <c r="B32" s="132" t="s">
        <v>2</v>
      </c>
      <c r="C32" s="128">
        <v>4080000</v>
      </c>
      <c r="D32" s="133">
        <v>1347266</v>
      </c>
      <c r="E32" s="133">
        <v>1280867</v>
      </c>
      <c r="F32" s="133">
        <v>1451867</v>
      </c>
      <c r="G32" s="117">
        <f>C32-D32-E32-F32</f>
        <v>0</v>
      </c>
    </row>
    <row r="33" spans="1:7" s="130" customFormat="1" ht="24">
      <c r="A33" s="131" t="s">
        <v>219</v>
      </c>
      <c r="B33" s="132" t="s">
        <v>2</v>
      </c>
      <c r="C33" s="128">
        <v>5832000</v>
      </c>
      <c r="D33" s="133">
        <v>2054400</v>
      </c>
      <c r="E33" s="133">
        <v>1754700</v>
      </c>
      <c r="F33" s="133">
        <v>2022900</v>
      </c>
      <c r="G33" s="117">
        <f>C33-D33-E33-F33</f>
        <v>0</v>
      </c>
    </row>
    <row r="34" spans="1:7" s="130" customFormat="1" ht="24">
      <c r="A34" s="131" t="s">
        <v>220</v>
      </c>
      <c r="B34" s="132" t="s">
        <v>2</v>
      </c>
      <c r="C34" s="128">
        <v>192000</v>
      </c>
      <c r="D34" s="133">
        <v>64000</v>
      </c>
      <c r="E34" s="133">
        <v>64000</v>
      </c>
      <c r="F34" s="133">
        <v>64000</v>
      </c>
      <c r="G34" s="117">
        <f>C34-D34-E34-F34</f>
        <v>0</v>
      </c>
    </row>
    <row r="35" spans="1:7" s="130" customFormat="1" ht="24">
      <c r="A35" s="131" t="s">
        <v>221</v>
      </c>
      <c r="B35" s="132" t="s">
        <v>2</v>
      </c>
      <c r="C35" s="128">
        <v>11880000</v>
      </c>
      <c r="D35" s="133">
        <v>4424200</v>
      </c>
      <c r="E35" s="133">
        <v>3477200</v>
      </c>
      <c r="F35" s="133">
        <v>3978600</v>
      </c>
      <c r="G35" s="117">
        <f>C35-D35-E35-F35</f>
        <v>0</v>
      </c>
    </row>
    <row r="36" spans="1:7" s="130" customFormat="1" ht="24">
      <c r="A36" s="131" t="s">
        <v>222</v>
      </c>
      <c r="B36" s="132"/>
      <c r="C36" s="128"/>
      <c r="D36" s="133"/>
      <c r="E36" s="133"/>
      <c r="F36" s="133"/>
      <c r="G36" s="117"/>
    </row>
    <row r="37" spans="1:7" s="130" customFormat="1" ht="24">
      <c r="A37" s="134" t="s">
        <v>262</v>
      </c>
      <c r="B37" s="132"/>
      <c r="C37" s="128"/>
      <c r="D37" s="133"/>
      <c r="E37" s="133"/>
      <c r="F37" s="133"/>
    </row>
    <row r="38" spans="1:7" s="130" customFormat="1" ht="24">
      <c r="A38" s="131" t="s">
        <v>128</v>
      </c>
      <c r="B38" s="132" t="s">
        <v>2</v>
      </c>
      <c r="C38" s="128">
        <v>400000</v>
      </c>
      <c r="D38" s="133">
        <v>140000</v>
      </c>
      <c r="E38" s="133">
        <v>260000</v>
      </c>
      <c r="F38" s="133">
        <v>0</v>
      </c>
      <c r="G38" s="117">
        <f t="shared" ref="G38:G46" si="0">C38-D38-E38-F38</f>
        <v>0</v>
      </c>
    </row>
    <row r="39" spans="1:7" s="130" customFormat="1" ht="24">
      <c r="A39" s="131" t="s">
        <v>129</v>
      </c>
      <c r="B39" s="132" t="s">
        <v>2</v>
      </c>
      <c r="C39" s="128">
        <v>10000000</v>
      </c>
      <c r="D39" s="133">
        <v>4000000</v>
      </c>
      <c r="E39" s="133">
        <v>6000000</v>
      </c>
      <c r="F39" s="133">
        <v>0</v>
      </c>
      <c r="G39" s="117">
        <f t="shared" si="0"/>
        <v>0</v>
      </c>
    </row>
    <row r="40" spans="1:7" s="130" customFormat="1" ht="24">
      <c r="A40" s="131" t="s">
        <v>130</v>
      </c>
      <c r="B40" s="132" t="s">
        <v>2</v>
      </c>
      <c r="C40" s="128">
        <v>90000</v>
      </c>
      <c r="D40" s="133">
        <v>50000</v>
      </c>
      <c r="E40" s="133">
        <v>40000</v>
      </c>
      <c r="F40" s="133">
        <v>0</v>
      </c>
      <c r="G40" s="117">
        <f t="shared" si="0"/>
        <v>0</v>
      </c>
    </row>
    <row r="41" spans="1:7" s="130" customFormat="1" ht="24">
      <c r="A41" s="131" t="s">
        <v>30</v>
      </c>
      <c r="B41" s="132" t="s">
        <v>2</v>
      </c>
      <c r="C41" s="128">
        <v>5470300</v>
      </c>
      <c r="D41" s="133">
        <v>5470300</v>
      </c>
      <c r="E41" s="133">
        <v>0</v>
      </c>
      <c r="F41" s="133">
        <v>0</v>
      </c>
      <c r="G41" s="117">
        <f t="shared" si="0"/>
        <v>0</v>
      </c>
    </row>
    <row r="42" spans="1:7" s="130" customFormat="1" ht="24">
      <c r="A42" s="131" t="s">
        <v>160</v>
      </c>
      <c r="B42" s="132" t="s">
        <v>2</v>
      </c>
      <c r="C42" s="128">
        <v>12038400</v>
      </c>
      <c r="D42" s="133">
        <v>12038400</v>
      </c>
      <c r="E42" s="133">
        <v>0</v>
      </c>
      <c r="F42" s="133">
        <v>0</v>
      </c>
      <c r="G42" s="117">
        <f t="shared" si="0"/>
        <v>0</v>
      </c>
    </row>
    <row r="43" spans="1:7" s="130" customFormat="1" ht="24">
      <c r="A43" s="131" t="s">
        <v>131</v>
      </c>
      <c r="B43" s="132" t="s">
        <v>2</v>
      </c>
      <c r="C43" s="128">
        <v>881000</v>
      </c>
      <c r="D43" s="133">
        <v>0</v>
      </c>
      <c r="E43" s="133">
        <v>0</v>
      </c>
      <c r="F43" s="133">
        <v>881000</v>
      </c>
      <c r="G43" s="117">
        <f>C43-D43-E43-F43</f>
        <v>0</v>
      </c>
    </row>
    <row r="44" spans="1:7" s="130" customFormat="1" ht="24">
      <c r="A44" s="131" t="s">
        <v>10</v>
      </c>
      <c r="B44" s="132" t="s">
        <v>2</v>
      </c>
      <c r="C44" s="128">
        <v>3499200</v>
      </c>
      <c r="D44" s="133">
        <v>3499200</v>
      </c>
      <c r="E44" s="133">
        <v>0</v>
      </c>
      <c r="F44" s="133">
        <v>0</v>
      </c>
      <c r="G44" s="117">
        <f>C44-D44-E44-F44</f>
        <v>0</v>
      </c>
    </row>
    <row r="45" spans="1:7" s="130" customFormat="1" ht="24">
      <c r="A45" s="131" t="s">
        <v>29</v>
      </c>
      <c r="B45" s="132" t="s">
        <v>2</v>
      </c>
      <c r="C45" s="128">
        <v>200000</v>
      </c>
      <c r="D45" s="133">
        <v>0</v>
      </c>
      <c r="E45" s="133">
        <v>200000</v>
      </c>
      <c r="F45" s="133">
        <v>0</v>
      </c>
      <c r="G45" s="117">
        <f t="shared" si="0"/>
        <v>0</v>
      </c>
    </row>
    <row r="46" spans="1:7" s="130" customFormat="1" ht="24">
      <c r="A46" s="131" t="s">
        <v>223</v>
      </c>
      <c r="B46" s="132" t="s">
        <v>2</v>
      </c>
      <c r="C46" s="128">
        <v>1258400</v>
      </c>
      <c r="D46" s="133">
        <v>1258400</v>
      </c>
      <c r="E46" s="133">
        <v>0</v>
      </c>
      <c r="F46" s="133">
        <v>0</v>
      </c>
      <c r="G46" s="117">
        <f t="shared" si="0"/>
        <v>0</v>
      </c>
    </row>
    <row r="47" spans="1:7" s="130" customFormat="1" ht="24">
      <c r="A47" s="144" t="s">
        <v>263</v>
      </c>
      <c r="B47" s="132"/>
      <c r="C47" s="128"/>
      <c r="D47" s="133"/>
      <c r="E47" s="133"/>
      <c r="F47" s="133"/>
    </row>
    <row r="48" spans="1:7" s="130" customFormat="1" ht="24">
      <c r="A48" s="131" t="s">
        <v>185</v>
      </c>
      <c r="B48" s="132" t="s">
        <v>2</v>
      </c>
      <c r="C48" s="128">
        <f>80000-16000</f>
        <v>64000</v>
      </c>
      <c r="D48" s="133">
        <v>0</v>
      </c>
      <c r="E48" s="133">
        <v>64000</v>
      </c>
      <c r="F48" s="133">
        <v>0</v>
      </c>
      <c r="G48" s="117">
        <f t="shared" ref="G48:G64" si="1">C48-D48-E48-F48</f>
        <v>0</v>
      </c>
    </row>
    <row r="49" spans="1:7" s="130" customFormat="1" ht="24">
      <c r="A49" s="131" t="s">
        <v>224</v>
      </c>
      <c r="B49" s="132" t="s">
        <v>2</v>
      </c>
      <c r="C49" s="128">
        <v>2162600</v>
      </c>
      <c r="D49" s="133">
        <v>0</v>
      </c>
      <c r="E49" s="133">
        <v>2162600</v>
      </c>
      <c r="F49" s="133">
        <v>0</v>
      </c>
      <c r="G49" s="117">
        <f t="shared" si="1"/>
        <v>0</v>
      </c>
    </row>
    <row r="50" spans="1:7" s="130" customFormat="1" ht="24">
      <c r="A50" s="131" t="s">
        <v>132</v>
      </c>
      <c r="B50" s="132" t="s">
        <v>2</v>
      </c>
      <c r="C50" s="128">
        <v>40000</v>
      </c>
      <c r="D50" s="133">
        <v>0</v>
      </c>
      <c r="E50" s="133">
        <v>40000</v>
      </c>
      <c r="F50" s="133">
        <v>0</v>
      </c>
      <c r="G50" s="117">
        <f t="shared" si="1"/>
        <v>0</v>
      </c>
    </row>
    <row r="51" spans="1:7" s="130" customFormat="1" ht="24">
      <c r="A51" s="131" t="s">
        <v>225</v>
      </c>
      <c r="B51" s="132" t="s">
        <v>2</v>
      </c>
      <c r="C51" s="128">
        <v>3778800</v>
      </c>
      <c r="D51" s="133">
        <v>0</v>
      </c>
      <c r="E51" s="133">
        <v>3778800</v>
      </c>
      <c r="F51" s="133"/>
      <c r="G51" s="117">
        <f t="shared" si="1"/>
        <v>0</v>
      </c>
    </row>
    <row r="52" spans="1:7" s="130" customFormat="1" ht="24">
      <c r="A52" s="131" t="s">
        <v>133</v>
      </c>
      <c r="B52" s="132" t="s">
        <v>2</v>
      </c>
      <c r="C52" s="128">
        <v>135000</v>
      </c>
      <c r="D52" s="133">
        <v>0</v>
      </c>
      <c r="E52" s="133">
        <v>135000</v>
      </c>
      <c r="F52" s="133">
        <v>0</v>
      </c>
      <c r="G52" s="117">
        <f t="shared" si="1"/>
        <v>0</v>
      </c>
    </row>
    <row r="53" spans="1:7" s="130" customFormat="1" ht="24">
      <c r="A53" s="131" t="s">
        <v>226</v>
      </c>
      <c r="B53" s="132" t="s">
        <v>2</v>
      </c>
      <c r="C53" s="128">
        <v>2168000</v>
      </c>
      <c r="D53" s="133">
        <v>0</v>
      </c>
      <c r="E53" s="133">
        <v>2168000</v>
      </c>
      <c r="F53" s="133">
        <v>0</v>
      </c>
      <c r="G53" s="117">
        <f t="shared" si="1"/>
        <v>0</v>
      </c>
    </row>
    <row r="54" spans="1:7" s="130" customFormat="1" ht="24">
      <c r="A54" s="131" t="s">
        <v>161</v>
      </c>
      <c r="B54" s="132" t="s">
        <v>2</v>
      </c>
      <c r="C54" s="128">
        <v>665400</v>
      </c>
      <c r="D54" s="133">
        <v>0</v>
      </c>
      <c r="E54" s="133">
        <v>665400</v>
      </c>
      <c r="F54" s="133">
        <v>0</v>
      </c>
      <c r="G54" s="117">
        <f t="shared" si="1"/>
        <v>0</v>
      </c>
    </row>
    <row r="55" spans="1:7" s="130" customFormat="1" ht="24">
      <c r="A55" s="131" t="s">
        <v>134</v>
      </c>
      <c r="B55" s="132" t="s">
        <v>2</v>
      </c>
      <c r="C55" s="128">
        <v>42300</v>
      </c>
      <c r="D55" s="133">
        <v>0</v>
      </c>
      <c r="E55" s="133">
        <v>42300</v>
      </c>
      <c r="F55" s="133">
        <v>0</v>
      </c>
      <c r="G55" s="117">
        <f t="shared" si="1"/>
        <v>0</v>
      </c>
    </row>
    <row r="56" spans="1:7" s="130" customFormat="1" ht="24">
      <c r="A56" s="145" t="s">
        <v>135</v>
      </c>
      <c r="B56" s="132" t="s">
        <v>2</v>
      </c>
      <c r="C56" s="128">
        <v>60000</v>
      </c>
      <c r="D56" s="133">
        <v>0</v>
      </c>
      <c r="E56" s="133">
        <v>60000</v>
      </c>
      <c r="F56" s="133">
        <v>0</v>
      </c>
      <c r="G56" s="117">
        <f t="shared" si="1"/>
        <v>0</v>
      </c>
    </row>
    <row r="57" spans="1:7" s="130" customFormat="1" ht="24">
      <c r="A57" s="131" t="s">
        <v>136</v>
      </c>
      <c r="B57" s="132" t="s">
        <v>2</v>
      </c>
      <c r="C57" s="128">
        <v>60000</v>
      </c>
      <c r="D57" s="133">
        <v>0</v>
      </c>
      <c r="E57" s="133">
        <v>60000</v>
      </c>
      <c r="F57" s="133">
        <v>0</v>
      </c>
      <c r="G57" s="117">
        <f t="shared" si="1"/>
        <v>0</v>
      </c>
    </row>
    <row r="58" spans="1:7" s="130" customFormat="1" ht="24">
      <c r="A58" s="131" t="s">
        <v>137</v>
      </c>
      <c r="B58" s="132" t="s">
        <v>2</v>
      </c>
      <c r="C58" s="128">
        <v>204300</v>
      </c>
      <c r="D58" s="133">
        <v>0</v>
      </c>
      <c r="E58" s="133">
        <v>204300</v>
      </c>
      <c r="F58" s="133">
        <v>0</v>
      </c>
      <c r="G58" s="117">
        <f t="shared" si="1"/>
        <v>0</v>
      </c>
    </row>
    <row r="59" spans="1:7" s="130" customFormat="1" ht="24">
      <c r="A59" s="131" t="s">
        <v>227</v>
      </c>
      <c r="B59" s="132" t="s">
        <v>2</v>
      </c>
      <c r="C59" s="128">
        <v>2700000</v>
      </c>
      <c r="D59" s="133">
        <v>0</v>
      </c>
      <c r="E59" s="133">
        <v>2700000</v>
      </c>
      <c r="F59" s="133">
        <v>0</v>
      </c>
      <c r="G59" s="117">
        <f t="shared" si="1"/>
        <v>0</v>
      </c>
    </row>
    <row r="60" spans="1:7" s="130" customFormat="1" ht="24">
      <c r="A60" s="131" t="s">
        <v>229</v>
      </c>
      <c r="B60" s="132" t="s">
        <v>2</v>
      </c>
      <c r="C60" s="128">
        <v>440000</v>
      </c>
      <c r="D60" s="133">
        <v>440000</v>
      </c>
      <c r="E60" s="133">
        <v>0</v>
      </c>
      <c r="F60" s="133">
        <v>0</v>
      </c>
      <c r="G60" s="117">
        <f t="shared" si="1"/>
        <v>0</v>
      </c>
    </row>
    <row r="61" spans="1:7" s="130" customFormat="1" ht="24">
      <c r="A61" s="131" t="s">
        <v>228</v>
      </c>
      <c r="B61" s="132" t="s">
        <v>2</v>
      </c>
      <c r="C61" s="128">
        <v>10501200</v>
      </c>
      <c r="D61" s="133">
        <v>0</v>
      </c>
      <c r="E61" s="133">
        <v>10501200</v>
      </c>
      <c r="F61" s="133">
        <v>0</v>
      </c>
      <c r="G61" s="117">
        <f t="shared" si="1"/>
        <v>0</v>
      </c>
    </row>
    <row r="62" spans="1:7" s="130" customFormat="1" ht="24">
      <c r="A62" s="131" t="s">
        <v>230</v>
      </c>
      <c r="B62" s="132" t="s">
        <v>2</v>
      </c>
      <c r="C62" s="128">
        <v>5337900</v>
      </c>
      <c r="D62" s="133">
        <v>0</v>
      </c>
      <c r="E62" s="133">
        <v>5337900</v>
      </c>
      <c r="F62" s="133">
        <v>0</v>
      </c>
      <c r="G62" s="117">
        <f t="shared" si="1"/>
        <v>0</v>
      </c>
    </row>
    <row r="63" spans="1:7" s="130" customFormat="1" ht="24">
      <c r="A63" s="131" t="s">
        <v>231</v>
      </c>
      <c r="B63" s="132"/>
      <c r="C63" s="128"/>
      <c r="D63" s="133"/>
      <c r="E63" s="133"/>
      <c r="F63" s="133"/>
      <c r="G63" s="117"/>
    </row>
    <row r="64" spans="1:7" s="130" customFormat="1" ht="24">
      <c r="A64" s="155" t="s">
        <v>162</v>
      </c>
      <c r="B64" s="156" t="s">
        <v>2</v>
      </c>
      <c r="C64" s="157">
        <f>SUM(C66:C70)</f>
        <v>74355700</v>
      </c>
      <c r="D64" s="157">
        <f>SUM(D66:D70)</f>
        <v>33080545</v>
      </c>
      <c r="E64" s="157">
        <f>SUM(E66:E70)</f>
        <v>19481530</v>
      </c>
      <c r="F64" s="157">
        <f>SUM(F66:F70)</f>
        <v>21793625</v>
      </c>
      <c r="G64" s="117">
        <f t="shared" si="1"/>
        <v>0</v>
      </c>
    </row>
    <row r="65" spans="1:7" s="130" customFormat="1" ht="24">
      <c r="A65" s="158"/>
      <c r="B65" s="120" t="s">
        <v>1</v>
      </c>
      <c r="C65" s="157"/>
      <c r="D65" s="133"/>
      <c r="E65" s="133"/>
      <c r="F65" s="133"/>
    </row>
    <row r="66" spans="1:7" s="130" customFormat="1" ht="24">
      <c r="A66" s="180" t="s">
        <v>232</v>
      </c>
      <c r="B66" s="160" t="s">
        <v>2</v>
      </c>
      <c r="C66" s="157">
        <v>8884500</v>
      </c>
      <c r="D66" s="133">
        <v>8884500</v>
      </c>
      <c r="E66" s="133">
        <v>0</v>
      </c>
      <c r="F66" s="133">
        <v>0</v>
      </c>
    </row>
    <row r="67" spans="1:7" s="130" customFormat="1" ht="24">
      <c r="A67" s="202"/>
      <c r="B67" s="160" t="s">
        <v>1</v>
      </c>
      <c r="C67" s="157"/>
      <c r="D67" s="133"/>
      <c r="E67" s="133"/>
      <c r="F67" s="133"/>
    </row>
    <row r="68" spans="1:7" s="130" customFormat="1" ht="24">
      <c r="A68" s="180" t="s">
        <v>138</v>
      </c>
      <c r="B68" s="160" t="s">
        <v>2</v>
      </c>
      <c r="C68" s="121">
        <v>21698200</v>
      </c>
      <c r="D68" s="133">
        <v>9810500</v>
      </c>
      <c r="E68" s="133">
        <v>5834600</v>
      </c>
      <c r="F68" s="133">
        <v>6053100</v>
      </c>
      <c r="G68" s="117">
        <f>C68-D68-E68-F68</f>
        <v>0</v>
      </c>
    </row>
    <row r="69" spans="1:7" s="130" customFormat="1" ht="24">
      <c r="A69" s="169"/>
      <c r="B69" s="160" t="s">
        <v>1</v>
      </c>
      <c r="C69" s="121"/>
      <c r="D69" s="133"/>
      <c r="E69" s="133"/>
      <c r="F69" s="133"/>
    </row>
    <row r="70" spans="1:7" s="130" customFormat="1" ht="24">
      <c r="A70" s="180" t="s">
        <v>139</v>
      </c>
      <c r="B70" s="160" t="s">
        <v>2</v>
      </c>
      <c r="C70" s="121">
        <v>43773000</v>
      </c>
      <c r="D70" s="133">
        <v>14385545</v>
      </c>
      <c r="E70" s="133">
        <v>13646930</v>
      </c>
      <c r="F70" s="133">
        <v>15740525</v>
      </c>
      <c r="G70" s="117">
        <f>C70-D70-E70-F70</f>
        <v>0</v>
      </c>
    </row>
    <row r="71" spans="1:7" s="130" customFormat="1" ht="24">
      <c r="A71" s="169" t="s">
        <v>3</v>
      </c>
      <c r="B71" s="160" t="s">
        <v>1</v>
      </c>
      <c r="C71" s="121"/>
      <c r="D71" s="133"/>
      <c r="E71" s="133"/>
      <c r="F71" s="133"/>
    </row>
    <row r="72" spans="1:7" s="95" customFormat="1" ht="24">
      <c r="A72" s="155" t="s">
        <v>54</v>
      </c>
      <c r="B72" s="156" t="s">
        <v>2</v>
      </c>
      <c r="C72" s="157">
        <f>SUM(C74:C100)</f>
        <v>27145000</v>
      </c>
      <c r="D72" s="157">
        <f>SUM(D74:D100)</f>
        <v>7142976</v>
      </c>
      <c r="E72" s="157">
        <f>SUM(E74:E100)</f>
        <v>19581477</v>
      </c>
      <c r="F72" s="157">
        <f>SUM(F74:F100)</f>
        <v>420547</v>
      </c>
      <c r="G72" s="117">
        <f>C72-D72-E72-F72</f>
        <v>0</v>
      </c>
    </row>
    <row r="73" spans="1:7" s="95" customFormat="1" ht="24">
      <c r="A73" s="158"/>
      <c r="B73" s="120" t="s">
        <v>1</v>
      </c>
      <c r="C73" s="157"/>
      <c r="D73" s="157"/>
      <c r="E73" s="157"/>
      <c r="F73" s="157"/>
    </row>
    <row r="74" spans="1:7" ht="24">
      <c r="A74" s="180" t="s">
        <v>144</v>
      </c>
      <c r="B74" s="160" t="s">
        <v>2</v>
      </c>
      <c r="C74" s="121">
        <v>153900</v>
      </c>
      <c r="D74" s="161">
        <v>94900</v>
      </c>
      <c r="E74" s="161">
        <v>43600</v>
      </c>
      <c r="F74" s="161">
        <v>15400</v>
      </c>
      <c r="G74" s="117">
        <f>C74-D74-E74-F74</f>
        <v>0</v>
      </c>
    </row>
    <row r="75" spans="1:7" ht="24">
      <c r="A75" s="169" t="s">
        <v>145</v>
      </c>
      <c r="B75" s="160" t="s">
        <v>1</v>
      </c>
      <c r="C75" s="121"/>
      <c r="D75" s="161"/>
      <c r="E75" s="161"/>
      <c r="F75" s="161"/>
    </row>
    <row r="76" spans="1:7" ht="24">
      <c r="A76" s="180" t="s">
        <v>146</v>
      </c>
      <c r="B76" s="160" t="s">
        <v>2</v>
      </c>
      <c r="C76" s="121">
        <v>48000</v>
      </c>
      <c r="D76" s="161">
        <v>33160</v>
      </c>
      <c r="E76" s="161">
        <v>10360</v>
      </c>
      <c r="F76" s="161">
        <v>4480</v>
      </c>
      <c r="G76" s="117">
        <f>C76-D76-E76-F76</f>
        <v>0</v>
      </c>
    </row>
    <row r="77" spans="1:7" ht="24">
      <c r="A77" s="169" t="s">
        <v>115</v>
      </c>
      <c r="B77" s="160" t="s">
        <v>1</v>
      </c>
      <c r="C77" s="121"/>
      <c r="D77" s="161"/>
      <c r="E77" s="161"/>
      <c r="F77" s="161"/>
    </row>
    <row r="78" spans="1:7" ht="24">
      <c r="A78" s="193" t="s">
        <v>187</v>
      </c>
      <c r="B78" s="160" t="s">
        <v>2</v>
      </c>
      <c r="C78" s="121">
        <v>43000</v>
      </c>
      <c r="D78" s="161">
        <v>0</v>
      </c>
      <c r="E78" s="161">
        <v>43000</v>
      </c>
      <c r="F78" s="161">
        <v>0</v>
      </c>
    </row>
    <row r="79" spans="1:7" ht="24">
      <c r="A79" s="169"/>
      <c r="B79" s="160" t="s">
        <v>1</v>
      </c>
      <c r="C79" s="121"/>
      <c r="D79" s="161"/>
      <c r="E79" s="161"/>
      <c r="F79" s="161"/>
    </row>
    <row r="80" spans="1:7" ht="24">
      <c r="A80" s="181"/>
      <c r="B80" s="182"/>
      <c r="C80" s="183"/>
      <c r="D80" s="184"/>
      <c r="E80" s="184"/>
      <c r="F80" s="184"/>
    </row>
    <row r="81" spans="1:7" ht="24">
      <c r="A81" s="159" t="s">
        <v>148</v>
      </c>
      <c r="B81" s="186" t="s">
        <v>2</v>
      </c>
      <c r="C81" s="125">
        <v>1082000</v>
      </c>
      <c r="D81" s="187">
        <v>380666</v>
      </c>
      <c r="E81" s="187">
        <v>575067</v>
      </c>
      <c r="F81" s="187">
        <v>126267</v>
      </c>
      <c r="G81" s="117">
        <f>C81-D81-E81-F81</f>
        <v>0</v>
      </c>
    </row>
    <row r="82" spans="1:7" ht="24">
      <c r="A82" s="162" t="s">
        <v>3</v>
      </c>
      <c r="B82" s="160" t="s">
        <v>1</v>
      </c>
      <c r="C82" s="121"/>
      <c r="D82" s="161"/>
      <c r="E82" s="161"/>
      <c r="F82" s="161"/>
    </row>
    <row r="83" spans="1:7" ht="24">
      <c r="A83" s="180" t="s">
        <v>143</v>
      </c>
      <c r="B83" s="160" t="s">
        <v>2</v>
      </c>
      <c r="C83" s="121">
        <v>30000</v>
      </c>
      <c r="D83" s="161">
        <v>30000</v>
      </c>
      <c r="E83" s="161">
        <v>0</v>
      </c>
      <c r="F83" s="161">
        <v>0</v>
      </c>
      <c r="G83" s="117">
        <f>C83-D83-E83-F83</f>
        <v>0</v>
      </c>
    </row>
    <row r="84" spans="1:7" ht="24">
      <c r="A84" s="169" t="s">
        <v>3</v>
      </c>
      <c r="B84" s="160" t="s">
        <v>1</v>
      </c>
      <c r="C84" s="121"/>
      <c r="D84" s="161"/>
      <c r="E84" s="161"/>
      <c r="F84" s="161"/>
    </row>
    <row r="85" spans="1:7" ht="24">
      <c r="A85" s="180" t="s">
        <v>147</v>
      </c>
      <c r="B85" s="160" t="s">
        <v>2</v>
      </c>
      <c r="C85" s="121">
        <v>266000</v>
      </c>
      <c r="D85" s="161">
        <v>194500</v>
      </c>
      <c r="E85" s="161">
        <v>71500</v>
      </c>
      <c r="F85" s="161"/>
      <c r="G85" s="117">
        <f>C85-D85-E85-F85</f>
        <v>0</v>
      </c>
    </row>
    <row r="86" spans="1:7" ht="24">
      <c r="A86" s="169" t="s">
        <v>3</v>
      </c>
      <c r="B86" s="160" t="s">
        <v>1</v>
      </c>
      <c r="C86" s="121"/>
      <c r="D86" s="161"/>
      <c r="E86" s="161"/>
      <c r="F86" s="161"/>
    </row>
    <row r="87" spans="1:7" ht="24">
      <c r="A87" s="159" t="s">
        <v>149</v>
      </c>
      <c r="B87" s="160" t="s">
        <v>2</v>
      </c>
      <c r="C87" s="121">
        <v>578400</v>
      </c>
      <c r="D87" s="161">
        <v>192000</v>
      </c>
      <c r="E87" s="161">
        <v>192000</v>
      </c>
      <c r="F87" s="161">
        <v>194400</v>
      </c>
      <c r="G87" s="117">
        <f>C87-D87-E87-F87</f>
        <v>0</v>
      </c>
    </row>
    <row r="88" spans="1:7" ht="24">
      <c r="A88" s="162" t="s">
        <v>3</v>
      </c>
      <c r="B88" s="160" t="s">
        <v>1</v>
      </c>
      <c r="C88" s="121"/>
      <c r="D88" s="161"/>
      <c r="E88" s="161"/>
      <c r="F88" s="161"/>
    </row>
    <row r="89" spans="1:7" ht="24">
      <c r="A89" s="180" t="s">
        <v>140</v>
      </c>
      <c r="B89" s="160" t="s">
        <v>2</v>
      </c>
      <c r="C89" s="121">
        <v>8754600</v>
      </c>
      <c r="D89" s="161">
        <v>0</v>
      </c>
      <c r="E89" s="161">
        <v>8754600</v>
      </c>
      <c r="F89" s="161">
        <v>0</v>
      </c>
      <c r="G89" s="117">
        <f>C89-D89-E89-F89</f>
        <v>0</v>
      </c>
    </row>
    <row r="90" spans="1:7" ht="24">
      <c r="A90" s="169"/>
      <c r="B90" s="160" t="s">
        <v>1</v>
      </c>
      <c r="C90" s="121"/>
      <c r="D90" s="161"/>
      <c r="E90" s="161"/>
      <c r="F90" s="161"/>
    </row>
    <row r="91" spans="1:7" ht="24">
      <c r="A91" s="159" t="s">
        <v>234</v>
      </c>
      <c r="B91" s="160" t="s">
        <v>2</v>
      </c>
      <c r="C91" s="121">
        <v>12435500</v>
      </c>
      <c r="D91" s="161">
        <v>6217750</v>
      </c>
      <c r="E91" s="161">
        <v>6217750</v>
      </c>
      <c r="F91" s="161"/>
      <c r="G91" s="117">
        <f>C91-D91-E91-F91</f>
        <v>0</v>
      </c>
    </row>
    <row r="92" spans="1:7" ht="24">
      <c r="A92" s="162" t="s">
        <v>3</v>
      </c>
      <c r="B92" s="160" t="s">
        <v>1</v>
      </c>
      <c r="C92" s="121"/>
      <c r="D92" s="161"/>
      <c r="E92" s="161"/>
      <c r="F92" s="161"/>
    </row>
    <row r="93" spans="1:7" ht="24">
      <c r="A93" s="159" t="s">
        <v>235</v>
      </c>
      <c r="B93" s="160" t="s">
        <v>2</v>
      </c>
      <c r="C93" s="121">
        <v>3138100</v>
      </c>
      <c r="D93" s="161">
        <v>0</v>
      </c>
      <c r="E93" s="161">
        <v>3138100</v>
      </c>
      <c r="F93" s="161">
        <v>0</v>
      </c>
      <c r="G93" s="117">
        <f>C93-D93-E93-F93</f>
        <v>0</v>
      </c>
    </row>
    <row r="94" spans="1:7" ht="24">
      <c r="A94" s="162" t="s">
        <v>3</v>
      </c>
      <c r="B94" s="160" t="s">
        <v>1</v>
      </c>
      <c r="C94" s="121"/>
      <c r="D94" s="161"/>
      <c r="E94" s="161"/>
      <c r="F94" s="161"/>
    </row>
    <row r="95" spans="1:7" ht="24">
      <c r="A95" s="159" t="s">
        <v>186</v>
      </c>
      <c r="B95" s="160" t="s">
        <v>2</v>
      </c>
      <c r="C95" s="121">
        <v>360000</v>
      </c>
      <c r="D95" s="161">
        <v>0</v>
      </c>
      <c r="E95" s="161">
        <v>280000</v>
      </c>
      <c r="F95" s="161">
        <v>80000</v>
      </c>
      <c r="G95" s="117">
        <f>C95-D95-E95-F95</f>
        <v>0</v>
      </c>
    </row>
    <row r="96" spans="1:7" ht="24">
      <c r="A96" s="169"/>
      <c r="B96" s="160" t="s">
        <v>1</v>
      </c>
      <c r="C96" s="121"/>
      <c r="D96" s="161"/>
      <c r="E96" s="161"/>
      <c r="F96" s="161"/>
    </row>
    <row r="97" spans="1:7" ht="24">
      <c r="A97" s="180" t="s">
        <v>141</v>
      </c>
      <c r="B97" s="160" t="s">
        <v>2</v>
      </c>
      <c r="C97" s="121">
        <v>29500</v>
      </c>
      <c r="D97" s="161">
        <v>0</v>
      </c>
      <c r="E97" s="161">
        <v>29500</v>
      </c>
      <c r="F97" s="161">
        <v>0</v>
      </c>
      <c r="G97" s="117">
        <f>C97-D97-E97-F97</f>
        <v>0</v>
      </c>
    </row>
    <row r="98" spans="1:7" ht="24">
      <c r="A98" s="169" t="s">
        <v>3</v>
      </c>
      <c r="B98" s="160" t="s">
        <v>1</v>
      </c>
      <c r="C98" s="121" t="s">
        <v>233</v>
      </c>
      <c r="D98" s="161"/>
      <c r="E98" s="161"/>
      <c r="F98" s="161"/>
    </row>
    <row r="99" spans="1:7" ht="24">
      <c r="A99" s="180" t="s">
        <v>142</v>
      </c>
      <c r="B99" s="160" t="s">
        <v>2</v>
      </c>
      <c r="C99" s="121">
        <v>226000</v>
      </c>
      <c r="D99" s="161">
        <v>0</v>
      </c>
      <c r="E99" s="161">
        <v>226000</v>
      </c>
      <c r="F99" s="161">
        <v>0</v>
      </c>
      <c r="G99" s="117">
        <f>C99-D99-E99-F99</f>
        <v>0</v>
      </c>
    </row>
    <row r="100" spans="1:7" ht="24">
      <c r="A100" s="169" t="s">
        <v>3</v>
      </c>
      <c r="B100" s="160" t="s">
        <v>1</v>
      </c>
      <c r="C100" s="121"/>
      <c r="D100" s="161"/>
      <c r="E100" s="161"/>
      <c r="F100" s="161"/>
    </row>
    <row r="101" spans="1:7" s="151" customFormat="1" ht="24">
      <c r="A101" s="147" t="s">
        <v>57</v>
      </c>
      <c r="B101" s="148" t="s">
        <v>2</v>
      </c>
      <c r="C101" s="149">
        <f>C10+C25</f>
        <v>187295700</v>
      </c>
      <c r="D101" s="149">
        <f>D10+D25</f>
        <v>75826387</v>
      </c>
      <c r="E101" s="149">
        <f>E10+E25</f>
        <v>80640774</v>
      </c>
      <c r="F101" s="149">
        <f>F10+F25</f>
        <v>30828539</v>
      </c>
      <c r="G101" s="117">
        <f>C101-D101-E101-F101</f>
        <v>0</v>
      </c>
    </row>
    <row r="102" spans="1:7" s="151" customFormat="1" ht="18.75" customHeight="1">
      <c r="A102" s="150"/>
      <c r="B102" s="148" t="s">
        <v>1</v>
      </c>
      <c r="C102" s="149"/>
      <c r="D102" s="149"/>
      <c r="E102" s="149"/>
      <c r="F102" s="149"/>
    </row>
    <row r="103" spans="1:7" s="139" customFormat="1" ht="24">
      <c r="A103" s="135" t="s">
        <v>32</v>
      </c>
      <c r="B103" s="136" t="s">
        <v>2</v>
      </c>
      <c r="C103" s="137">
        <f>+C101</f>
        <v>187295700</v>
      </c>
      <c r="D103" s="137">
        <f>+D101</f>
        <v>75826387</v>
      </c>
      <c r="E103" s="137">
        <f>+E101</f>
        <v>80640774</v>
      </c>
      <c r="F103" s="137">
        <f>+F101</f>
        <v>30828539</v>
      </c>
      <c r="G103" s="117">
        <f>C103-D103-E103-F103</f>
        <v>0</v>
      </c>
    </row>
    <row r="104" spans="1:7" s="139" customFormat="1" ht="17.25" customHeight="1">
      <c r="A104" s="138"/>
      <c r="B104" s="136" t="s">
        <v>1</v>
      </c>
      <c r="C104" s="137"/>
      <c r="D104" s="137"/>
      <c r="E104" s="137"/>
      <c r="F104" s="137"/>
    </row>
    <row r="105" spans="1:7" s="139" customFormat="1" ht="24" customHeight="1">
      <c r="A105" s="141" t="s">
        <v>0</v>
      </c>
      <c r="B105" s="140"/>
      <c r="C105" s="95"/>
      <c r="D105" s="94"/>
      <c r="E105" s="94"/>
      <c r="F105" s="94"/>
    </row>
  </sheetData>
  <mergeCells count="8">
    <mergeCell ref="A101:A102"/>
    <mergeCell ref="A103:A104"/>
    <mergeCell ref="A3:F3"/>
    <mergeCell ref="A7:A8"/>
    <mergeCell ref="C7:C8"/>
    <mergeCell ref="D7:D8"/>
    <mergeCell ref="E7:E8"/>
    <mergeCell ref="F7:F8"/>
  </mergeCells>
  <printOptions horizontalCentered="1"/>
  <pageMargins left="0.19685039370078741" right="0.19685039370078741" top="0.35433070866141736" bottom="0.23622047244094491" header="0.19685039370078741" footer="0.19685039370078741"/>
  <pageSetup paperSize="9" scale="75" orientation="landscape" r:id="rId1"/>
  <headerFooter>
    <oddHeader>&amp;R&amp;"TH SarabunPSK,ธรรมดา"&amp;16แบบ สงม. 2   (สำนักงานเขต)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6"/>
  <sheetViews>
    <sheetView workbookViewId="0">
      <selection activeCell="B10" sqref="B10"/>
    </sheetView>
  </sheetViews>
  <sheetFormatPr defaultColWidth="9" defaultRowHeight="24"/>
  <cols>
    <col min="1" max="1" width="34.28515625" style="13" customWidth="1"/>
    <col min="2" max="2" width="13.7109375" style="14" customWidth="1"/>
    <col min="3" max="14" width="13.28515625" style="13" customWidth="1"/>
    <col min="15" max="16384" width="9" style="13"/>
  </cols>
  <sheetData>
    <row r="1" spans="1:14">
      <c r="A1" s="85" t="s">
        <v>33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>
      <c r="A2" s="85" t="s">
        <v>48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>
      <c r="A3" s="25" t="s">
        <v>47</v>
      </c>
      <c r="N3" s="24" t="s">
        <v>23</v>
      </c>
    </row>
    <row r="4" spans="1:14">
      <c r="A4" s="83" t="s">
        <v>22</v>
      </c>
      <c r="B4" s="81" t="s">
        <v>42</v>
      </c>
      <c r="C4" s="80" t="s">
        <v>48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>
      <c r="A5" s="84"/>
      <c r="B5" s="82"/>
      <c r="C5" s="36">
        <v>23651</v>
      </c>
      <c r="D5" s="36">
        <v>23682</v>
      </c>
      <c r="E5" s="36">
        <v>23712</v>
      </c>
      <c r="F5" s="36">
        <v>23743</v>
      </c>
      <c r="G5" s="36">
        <v>23774</v>
      </c>
      <c r="H5" s="36">
        <v>23802</v>
      </c>
      <c r="I5" s="36">
        <v>23833</v>
      </c>
      <c r="J5" s="36">
        <v>23863</v>
      </c>
      <c r="K5" s="36">
        <v>23894</v>
      </c>
      <c r="L5" s="36">
        <v>23924</v>
      </c>
      <c r="M5" s="36">
        <v>23955</v>
      </c>
      <c r="N5" s="36">
        <v>23986</v>
      </c>
    </row>
    <row r="6" spans="1:14">
      <c r="A6" s="22" t="s">
        <v>34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>
      <c r="A7" s="28" t="s">
        <v>36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s="26" customFormat="1">
      <c r="A8" s="30" t="s">
        <v>17</v>
      </c>
      <c r="B8" s="46">
        <v>58900</v>
      </c>
      <c r="C8" s="46">
        <v>29450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29450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</row>
    <row r="9" spans="1:14" s="26" customFormat="1">
      <c r="A9" s="30" t="s">
        <v>14</v>
      </c>
      <c r="B9" s="47">
        <v>4800</v>
      </c>
      <c r="C9" s="47">
        <v>400</v>
      </c>
      <c r="D9" s="47">
        <v>400</v>
      </c>
      <c r="E9" s="47">
        <v>400</v>
      </c>
      <c r="F9" s="47">
        <v>400</v>
      </c>
      <c r="G9" s="47">
        <v>400</v>
      </c>
      <c r="H9" s="47">
        <v>400</v>
      </c>
      <c r="I9" s="47">
        <v>400</v>
      </c>
      <c r="J9" s="47">
        <v>400</v>
      </c>
      <c r="K9" s="47">
        <v>400</v>
      </c>
      <c r="L9" s="47">
        <v>400</v>
      </c>
      <c r="M9" s="47">
        <v>400</v>
      </c>
      <c r="N9" s="47">
        <v>400</v>
      </c>
    </row>
    <row r="10" spans="1:14" s="26" customFormat="1">
      <c r="A10" s="30" t="s">
        <v>12</v>
      </c>
      <c r="B10" s="46">
        <v>1250000</v>
      </c>
      <c r="C10" s="46">
        <v>104166.67</v>
      </c>
      <c r="D10" s="46">
        <v>104166.67</v>
      </c>
      <c r="E10" s="46">
        <v>104166.67</v>
      </c>
      <c r="F10" s="46">
        <v>104166.67</v>
      </c>
      <c r="G10" s="46">
        <v>104166.67</v>
      </c>
      <c r="H10" s="46">
        <v>104166.67</v>
      </c>
      <c r="I10" s="46">
        <v>104166.67</v>
      </c>
      <c r="J10" s="46">
        <v>104166.67</v>
      </c>
      <c r="K10" s="46">
        <v>104166.67</v>
      </c>
      <c r="L10" s="46">
        <v>104166.67</v>
      </c>
      <c r="M10" s="46">
        <v>104166.67</v>
      </c>
      <c r="N10" s="46">
        <v>104166.63</v>
      </c>
    </row>
    <row r="11" spans="1:14" s="26" customFormat="1" ht="72">
      <c r="A11" s="39" t="s">
        <v>11</v>
      </c>
      <c r="B11" s="48">
        <v>1236000</v>
      </c>
      <c r="C11" s="48">
        <v>103000</v>
      </c>
      <c r="D11" s="48">
        <v>103000</v>
      </c>
      <c r="E11" s="48">
        <v>103000</v>
      </c>
      <c r="F11" s="48">
        <v>103000</v>
      </c>
      <c r="G11" s="48">
        <v>103000</v>
      </c>
      <c r="H11" s="48">
        <v>103000</v>
      </c>
      <c r="I11" s="48">
        <v>103000</v>
      </c>
      <c r="J11" s="48">
        <v>103000</v>
      </c>
      <c r="K11" s="48">
        <v>103000</v>
      </c>
      <c r="L11" s="48">
        <v>103000</v>
      </c>
      <c r="M11" s="48">
        <v>103000</v>
      </c>
      <c r="N11" s="48">
        <v>103000</v>
      </c>
    </row>
    <row r="12" spans="1:14" s="26" customFormat="1">
      <c r="A12" s="30" t="s">
        <v>10</v>
      </c>
      <c r="B12" s="47">
        <v>180000</v>
      </c>
      <c r="C12" s="47">
        <v>15000</v>
      </c>
      <c r="D12" s="47">
        <v>15000</v>
      </c>
      <c r="E12" s="47">
        <v>15000</v>
      </c>
      <c r="F12" s="47">
        <v>15000</v>
      </c>
      <c r="G12" s="47">
        <v>15000</v>
      </c>
      <c r="H12" s="47">
        <v>15000</v>
      </c>
      <c r="I12" s="47">
        <v>15000</v>
      </c>
      <c r="J12" s="47">
        <v>15000</v>
      </c>
      <c r="K12" s="47">
        <v>15000</v>
      </c>
      <c r="L12" s="47">
        <v>15000</v>
      </c>
      <c r="M12" s="47">
        <v>15000</v>
      </c>
      <c r="N12" s="47">
        <v>15000</v>
      </c>
    </row>
    <row r="13" spans="1:14">
      <c r="A13" s="22" t="s">
        <v>35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>
      <c r="A14" s="28" t="s">
        <v>36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s="26" customFormat="1">
      <c r="A15" s="27" t="s">
        <v>26</v>
      </c>
      <c r="B15" s="33">
        <v>143600</v>
      </c>
      <c r="C15" s="33">
        <v>11960</v>
      </c>
      <c r="D15" s="33">
        <v>11960</v>
      </c>
      <c r="E15" s="33">
        <v>11960</v>
      </c>
      <c r="F15" s="33">
        <v>11960</v>
      </c>
      <c r="G15" s="33">
        <v>11960</v>
      </c>
      <c r="H15" s="33">
        <v>11960</v>
      </c>
      <c r="I15" s="33">
        <v>11960</v>
      </c>
      <c r="J15" s="33">
        <v>11960</v>
      </c>
      <c r="K15" s="33">
        <v>11960</v>
      </c>
      <c r="L15" s="33">
        <v>11960</v>
      </c>
      <c r="M15" s="33">
        <v>11960</v>
      </c>
      <c r="N15" s="33">
        <v>11960</v>
      </c>
    </row>
    <row r="16" spans="1:14">
      <c r="A16" s="22" t="s">
        <v>37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4">
      <c r="A17" s="28" t="s">
        <v>36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>
      <c r="A18" s="23" t="s">
        <v>28</v>
      </c>
      <c r="B18" s="29">
        <v>3212000</v>
      </c>
      <c r="C18" s="29">
        <v>3212000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</row>
    <row r="19" spans="1:14">
      <c r="A19" s="22" t="s">
        <v>38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>
      <c r="A20" s="28" t="s">
        <v>36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72">
      <c r="A21" s="37" t="s">
        <v>27</v>
      </c>
      <c r="B21" s="29">
        <v>856600</v>
      </c>
      <c r="C21" s="29">
        <v>71383.33</v>
      </c>
      <c r="D21" s="29">
        <v>71383.33</v>
      </c>
      <c r="E21" s="29">
        <v>71383.33</v>
      </c>
      <c r="F21" s="29">
        <v>71383.33</v>
      </c>
      <c r="G21" s="29">
        <v>71383.33</v>
      </c>
      <c r="H21" s="29">
        <v>71383.33</v>
      </c>
      <c r="I21" s="29">
        <v>71383.33</v>
      </c>
      <c r="J21" s="29">
        <v>71383.33</v>
      </c>
      <c r="K21" s="29">
        <v>71383.33</v>
      </c>
      <c r="L21" s="29">
        <v>71383.33</v>
      </c>
      <c r="M21" s="29">
        <v>71383.33</v>
      </c>
      <c r="N21" s="29">
        <v>71383.37</v>
      </c>
    </row>
    <row r="22" spans="1:14">
      <c r="A22" s="22" t="s">
        <v>39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4">
      <c r="A23" s="28" t="s">
        <v>36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44">
      <c r="A24" s="37" t="s">
        <v>43</v>
      </c>
      <c r="B24" s="29">
        <v>180000</v>
      </c>
      <c r="C24" s="32">
        <v>15000</v>
      </c>
      <c r="D24" s="32">
        <v>15000</v>
      </c>
      <c r="E24" s="32">
        <v>15000</v>
      </c>
      <c r="F24" s="32">
        <v>15000</v>
      </c>
      <c r="G24" s="32">
        <v>15000</v>
      </c>
      <c r="H24" s="32">
        <v>15000</v>
      </c>
      <c r="I24" s="32">
        <v>15000</v>
      </c>
      <c r="J24" s="32">
        <v>15000</v>
      </c>
      <c r="K24" s="32">
        <v>15000</v>
      </c>
      <c r="L24" s="32">
        <v>15000</v>
      </c>
      <c r="M24" s="32">
        <v>15000</v>
      </c>
      <c r="N24" s="32">
        <v>15000</v>
      </c>
    </row>
    <row r="25" spans="1:14">
      <c r="A25" s="22" t="s">
        <v>40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>
      <c r="A26" s="28" t="s">
        <v>36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20">
      <c r="A27" s="38" t="s">
        <v>44</v>
      </c>
      <c r="B27" s="29">
        <v>194900</v>
      </c>
      <c r="C27" s="29">
        <v>16240</v>
      </c>
      <c r="D27" s="29">
        <v>16240</v>
      </c>
      <c r="E27" s="29">
        <v>16240</v>
      </c>
      <c r="F27" s="29">
        <v>16240</v>
      </c>
      <c r="G27" s="29">
        <v>16240</v>
      </c>
      <c r="H27" s="29">
        <v>16240</v>
      </c>
      <c r="I27" s="29">
        <v>16240</v>
      </c>
      <c r="J27" s="29">
        <v>16240</v>
      </c>
      <c r="K27" s="29">
        <v>16240</v>
      </c>
      <c r="L27" s="29">
        <v>16240</v>
      </c>
      <c r="M27" s="29">
        <v>16240</v>
      </c>
      <c r="N27" s="29">
        <v>16240</v>
      </c>
    </row>
    <row r="28" spans="1:14" ht="144">
      <c r="A28" s="38" t="s">
        <v>46</v>
      </c>
      <c r="B28" s="29">
        <v>194900</v>
      </c>
      <c r="C28" s="29">
        <v>16240</v>
      </c>
      <c r="D28" s="29">
        <v>16240</v>
      </c>
      <c r="E28" s="29">
        <v>16240</v>
      </c>
      <c r="F28" s="29">
        <v>16240</v>
      </c>
      <c r="G28" s="29">
        <v>16240</v>
      </c>
      <c r="H28" s="29">
        <v>16240</v>
      </c>
      <c r="I28" s="29">
        <v>16240</v>
      </c>
      <c r="J28" s="29">
        <v>16240</v>
      </c>
      <c r="K28" s="29">
        <v>16240</v>
      </c>
      <c r="L28" s="29">
        <v>16240</v>
      </c>
      <c r="M28" s="29">
        <v>16240</v>
      </c>
      <c r="N28" s="29">
        <v>16240</v>
      </c>
    </row>
    <row r="29" spans="1:14" ht="120">
      <c r="A29" s="38" t="s">
        <v>45</v>
      </c>
      <c r="B29" s="29">
        <v>325700</v>
      </c>
      <c r="C29" s="29">
        <f>16240+10900</f>
        <v>27140</v>
      </c>
      <c r="D29" s="29">
        <f t="shared" ref="D29:N29" si="0">16240+10900</f>
        <v>27140</v>
      </c>
      <c r="E29" s="29">
        <f t="shared" si="0"/>
        <v>27140</v>
      </c>
      <c r="F29" s="29">
        <f t="shared" si="0"/>
        <v>27140</v>
      </c>
      <c r="G29" s="29">
        <f t="shared" si="0"/>
        <v>27140</v>
      </c>
      <c r="H29" s="29">
        <f t="shared" si="0"/>
        <v>27140</v>
      </c>
      <c r="I29" s="29">
        <f t="shared" si="0"/>
        <v>27140</v>
      </c>
      <c r="J29" s="29">
        <f t="shared" si="0"/>
        <v>27140</v>
      </c>
      <c r="K29" s="29">
        <f t="shared" si="0"/>
        <v>27140</v>
      </c>
      <c r="L29" s="29">
        <f t="shared" si="0"/>
        <v>27140</v>
      </c>
      <c r="M29" s="29">
        <f t="shared" si="0"/>
        <v>27140</v>
      </c>
      <c r="N29" s="29">
        <f t="shared" si="0"/>
        <v>27140</v>
      </c>
    </row>
    <row r="30" spans="1:14">
      <c r="A30" s="22" t="s">
        <v>41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>
      <c r="A31" s="28" t="s">
        <v>36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96">
      <c r="A32" s="37" t="s">
        <v>31</v>
      </c>
      <c r="B32" s="29">
        <v>3444000</v>
      </c>
      <c r="C32" s="29">
        <v>287000</v>
      </c>
      <c r="D32" s="29">
        <v>287000</v>
      </c>
      <c r="E32" s="29">
        <v>287000</v>
      </c>
      <c r="F32" s="29">
        <v>287000</v>
      </c>
      <c r="G32" s="29">
        <v>287000</v>
      </c>
      <c r="H32" s="29">
        <v>287000</v>
      </c>
      <c r="I32" s="29">
        <v>287000</v>
      </c>
      <c r="J32" s="29">
        <v>287000</v>
      </c>
      <c r="K32" s="29">
        <v>287000</v>
      </c>
      <c r="L32" s="29">
        <v>287000</v>
      </c>
      <c r="M32" s="29">
        <v>287000</v>
      </c>
      <c r="N32" s="29">
        <v>287000</v>
      </c>
    </row>
    <row r="33" spans="1:14">
      <c r="A33" s="23" t="s">
        <v>29</v>
      </c>
      <c r="B33" s="29">
        <v>372400</v>
      </c>
      <c r="C33" s="29">
        <v>31000</v>
      </c>
      <c r="D33" s="29">
        <v>31000</v>
      </c>
      <c r="E33" s="29">
        <v>31000</v>
      </c>
      <c r="F33" s="29">
        <v>31000</v>
      </c>
      <c r="G33" s="29">
        <v>31000</v>
      </c>
      <c r="H33" s="29">
        <v>31000</v>
      </c>
      <c r="I33" s="29">
        <v>31000</v>
      </c>
      <c r="J33" s="29">
        <v>31000</v>
      </c>
      <c r="K33" s="29">
        <v>31000</v>
      </c>
      <c r="L33" s="29">
        <v>31000</v>
      </c>
      <c r="M33" s="29">
        <v>31000</v>
      </c>
      <c r="N33" s="29">
        <v>31000</v>
      </c>
    </row>
    <row r="34" spans="1:14" ht="96">
      <c r="A34" s="37" t="s">
        <v>30</v>
      </c>
      <c r="B34" s="29">
        <v>1795600</v>
      </c>
      <c r="C34" s="29">
        <v>149633.32999999999</v>
      </c>
      <c r="D34" s="29">
        <v>149633.32999999999</v>
      </c>
      <c r="E34" s="29">
        <v>149633.32999999999</v>
      </c>
      <c r="F34" s="29">
        <v>149633.32999999999</v>
      </c>
      <c r="G34" s="29">
        <v>149633.32999999999</v>
      </c>
      <c r="H34" s="29">
        <v>149633.32999999999</v>
      </c>
      <c r="I34" s="29">
        <v>149633.32999999999</v>
      </c>
      <c r="J34" s="29">
        <v>149633.32999999999</v>
      </c>
      <c r="K34" s="29">
        <v>149633.32999999999</v>
      </c>
      <c r="L34" s="29">
        <v>149633.32999999999</v>
      </c>
      <c r="M34" s="29">
        <v>149633.32999999999</v>
      </c>
      <c r="N34" s="29">
        <v>149633.37</v>
      </c>
    </row>
    <row r="35" spans="1:14">
      <c r="A35" s="3" t="s">
        <v>32</v>
      </c>
      <c r="B35" s="34">
        <f>SUM(B8:B34)</f>
        <v>13449400</v>
      </c>
      <c r="C35" s="34">
        <f t="shared" ref="C35:N35" si="1">SUM(C8:C34)</f>
        <v>4089613.33</v>
      </c>
      <c r="D35" s="34">
        <f t="shared" si="1"/>
        <v>848163.33</v>
      </c>
      <c r="E35" s="34">
        <f t="shared" si="1"/>
        <v>848163.33</v>
      </c>
      <c r="F35" s="34">
        <f t="shared" si="1"/>
        <v>848163.33</v>
      </c>
      <c r="G35" s="34">
        <f t="shared" si="1"/>
        <v>848163.33</v>
      </c>
      <c r="H35" s="34">
        <f t="shared" si="1"/>
        <v>848163.33</v>
      </c>
      <c r="I35" s="34">
        <f t="shared" si="1"/>
        <v>877613.33</v>
      </c>
      <c r="J35" s="34">
        <f t="shared" si="1"/>
        <v>848163.33</v>
      </c>
      <c r="K35" s="34">
        <f t="shared" si="1"/>
        <v>848163.33</v>
      </c>
      <c r="L35" s="34">
        <f t="shared" si="1"/>
        <v>848163.33</v>
      </c>
      <c r="M35" s="34">
        <f t="shared" si="1"/>
        <v>848163.33</v>
      </c>
      <c r="N35" s="34">
        <f t="shared" si="1"/>
        <v>848163.37</v>
      </c>
    </row>
    <row r="36" spans="1:14">
      <c r="B36" s="14" t="e">
        <f>B35-#REF!</f>
        <v>#REF!</v>
      </c>
    </row>
  </sheetData>
  <mergeCells count="5">
    <mergeCell ref="C4:N4"/>
    <mergeCell ref="B4:B5"/>
    <mergeCell ref="A4:A5"/>
    <mergeCell ref="A1:N1"/>
    <mergeCell ref="A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4"/>
  <sheetViews>
    <sheetView zoomScale="80" zoomScaleNormal="80" zoomScaleSheetLayoutView="8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H12" sqref="H12"/>
    </sheetView>
  </sheetViews>
  <sheetFormatPr defaultRowHeight="17.25"/>
  <cols>
    <col min="1" max="1" width="64.5703125" style="94" customWidth="1"/>
    <col min="2" max="2" width="8.28515625" style="94" customWidth="1"/>
    <col min="3" max="3" width="12.7109375" style="95" customWidth="1"/>
    <col min="4" max="6" width="28.5703125" style="94" customWidth="1"/>
    <col min="7" max="7" width="11.140625" style="94" customWidth="1"/>
    <col min="8" max="8" width="11.28515625" style="94" customWidth="1"/>
    <col min="9" max="9" width="11.28515625" style="94" bestFit="1" customWidth="1"/>
    <col min="10" max="16384" width="9.140625" style="94"/>
  </cols>
  <sheetData>
    <row r="1" spans="1:9" ht="24" customHeight="1">
      <c r="F1" s="96" t="s">
        <v>63</v>
      </c>
    </row>
    <row r="2" spans="1:9" ht="24" customHeight="1"/>
    <row r="3" spans="1:9" ht="24">
      <c r="A3" s="97" t="s">
        <v>188</v>
      </c>
      <c r="B3" s="97"/>
      <c r="C3" s="97"/>
      <c r="D3" s="97"/>
      <c r="E3" s="97"/>
      <c r="F3" s="97"/>
    </row>
    <row r="4" spans="1:9" ht="24">
      <c r="A4" s="97" t="s">
        <v>174</v>
      </c>
      <c r="B4" s="97"/>
      <c r="C4" s="97"/>
      <c r="D4" s="97"/>
      <c r="E4" s="97"/>
      <c r="F4" s="97"/>
      <c r="H4" s="98" t="s">
        <v>150</v>
      </c>
      <c r="I4" s="94" t="s">
        <v>151</v>
      </c>
    </row>
    <row r="5" spans="1:9" ht="24" customHeight="1">
      <c r="A5" s="99"/>
      <c r="B5" s="100"/>
      <c r="H5" s="101">
        <f>C10</f>
        <v>5759300</v>
      </c>
      <c r="I5" s="101">
        <f>H5*30/100</f>
        <v>1727790</v>
      </c>
    </row>
    <row r="6" spans="1:9" ht="24">
      <c r="A6" s="100"/>
      <c r="B6" s="100"/>
      <c r="C6" s="102"/>
      <c r="D6" s="102"/>
      <c r="E6" s="102"/>
      <c r="F6" s="102" t="s">
        <v>23</v>
      </c>
      <c r="I6" s="101">
        <f>D10-D20</f>
        <v>5539300</v>
      </c>
    </row>
    <row r="7" spans="1:9" ht="24">
      <c r="A7" s="103" t="s">
        <v>49</v>
      </c>
      <c r="B7" s="104" t="s">
        <v>21</v>
      </c>
      <c r="C7" s="105" t="s">
        <v>32</v>
      </c>
      <c r="D7" s="106" t="s">
        <v>189</v>
      </c>
      <c r="E7" s="106" t="s">
        <v>190</v>
      </c>
      <c r="F7" s="106" t="s">
        <v>191</v>
      </c>
      <c r="I7" s="101">
        <f>I5-I6</f>
        <v>-3811510</v>
      </c>
    </row>
    <row r="8" spans="1:9" ht="24">
      <c r="A8" s="107"/>
      <c r="B8" s="108" t="s">
        <v>1</v>
      </c>
      <c r="C8" s="105"/>
      <c r="D8" s="109"/>
      <c r="E8" s="109"/>
      <c r="F8" s="109"/>
    </row>
    <row r="9" spans="1:9" ht="24">
      <c r="A9" s="110" t="s">
        <v>55</v>
      </c>
      <c r="B9" s="111"/>
      <c r="C9" s="112"/>
      <c r="D9" s="113"/>
      <c r="E9" s="113"/>
      <c r="F9" s="113"/>
    </row>
    <row r="10" spans="1:9" ht="24">
      <c r="A10" s="114" t="s">
        <v>163</v>
      </c>
      <c r="B10" s="115" t="s">
        <v>2</v>
      </c>
      <c r="C10" s="116">
        <f>C12</f>
        <v>5759300</v>
      </c>
      <c r="D10" s="116">
        <f>D12</f>
        <v>5759300</v>
      </c>
      <c r="E10" s="116">
        <f>E12</f>
        <v>0</v>
      </c>
      <c r="F10" s="116">
        <f>F12</f>
        <v>0</v>
      </c>
      <c r="G10" s="117">
        <f>C10-D10-E10-F10</f>
        <v>0</v>
      </c>
    </row>
    <row r="11" spans="1:9" ht="24">
      <c r="A11" s="118"/>
      <c r="B11" s="115" t="s">
        <v>1</v>
      </c>
      <c r="C11" s="116"/>
      <c r="D11" s="116"/>
      <c r="E11" s="116"/>
      <c r="F11" s="116"/>
    </row>
    <row r="12" spans="1:9" s="95" customFormat="1" ht="24">
      <c r="A12" s="119" t="s">
        <v>51</v>
      </c>
      <c r="B12" s="120" t="s">
        <v>2</v>
      </c>
      <c r="C12" s="121">
        <f>SUM(C16:C20)</f>
        <v>5759300</v>
      </c>
      <c r="D12" s="121">
        <f>SUM(D16:D20)</f>
        <v>5759300</v>
      </c>
      <c r="E12" s="121">
        <f>SUM(E16:E20)</f>
        <v>0</v>
      </c>
      <c r="F12" s="121">
        <f>SUM(F16:F20)</f>
        <v>0</v>
      </c>
      <c r="G12" s="117">
        <f>C12-D12-E12-F12</f>
        <v>0</v>
      </c>
    </row>
    <row r="13" spans="1:9" s="95" customFormat="1" ht="24">
      <c r="A13" s="122"/>
      <c r="B13" s="120" t="s">
        <v>1</v>
      </c>
      <c r="C13" s="121"/>
      <c r="D13" s="121"/>
      <c r="E13" s="121"/>
      <c r="F13" s="121"/>
    </row>
    <row r="14" spans="1:9" s="95" customFormat="1" ht="24">
      <c r="A14" s="123" t="s">
        <v>260</v>
      </c>
      <c r="B14" s="124"/>
      <c r="C14" s="121"/>
      <c r="D14" s="125"/>
      <c r="E14" s="125"/>
      <c r="F14" s="125"/>
    </row>
    <row r="15" spans="1:9" s="130" customFormat="1" ht="24">
      <c r="A15" s="126" t="s">
        <v>261</v>
      </c>
      <c r="B15" s="127"/>
      <c r="C15" s="128"/>
      <c r="D15" s="129"/>
      <c r="E15" s="129"/>
      <c r="F15" s="129"/>
    </row>
    <row r="16" spans="1:9" s="130" customFormat="1" ht="24">
      <c r="A16" s="131" t="s">
        <v>19</v>
      </c>
      <c r="B16" s="132" t="s">
        <v>2</v>
      </c>
      <c r="C16" s="128">
        <v>1708000</v>
      </c>
      <c r="D16" s="133">
        <v>1708000</v>
      </c>
      <c r="E16" s="133">
        <v>0</v>
      </c>
      <c r="F16" s="133">
        <v>0</v>
      </c>
      <c r="G16" s="117">
        <f>C16-D16-E16-F16</f>
        <v>0</v>
      </c>
    </row>
    <row r="17" spans="1:7" s="130" customFormat="1" ht="24">
      <c r="A17" s="131" t="s">
        <v>197</v>
      </c>
      <c r="B17" s="132" t="s">
        <v>2</v>
      </c>
      <c r="C17" s="128">
        <v>133200</v>
      </c>
      <c r="D17" s="133">
        <v>133200</v>
      </c>
      <c r="E17" s="133"/>
      <c r="F17" s="133"/>
      <c r="G17" s="117"/>
    </row>
    <row r="18" spans="1:7" s="130" customFormat="1" ht="24">
      <c r="A18" s="134" t="s">
        <v>262</v>
      </c>
      <c r="B18" s="132"/>
      <c r="C18" s="128"/>
      <c r="D18" s="133"/>
      <c r="E18" s="133"/>
      <c r="F18" s="133"/>
    </row>
    <row r="19" spans="1:7" s="130" customFormat="1" ht="24">
      <c r="A19" s="131" t="s">
        <v>15</v>
      </c>
      <c r="B19" s="132" t="s">
        <v>2</v>
      </c>
      <c r="C19" s="128">
        <v>3698100</v>
      </c>
      <c r="D19" s="133">
        <v>3698100</v>
      </c>
      <c r="E19" s="133">
        <v>0</v>
      </c>
      <c r="F19" s="133">
        <v>0</v>
      </c>
      <c r="G19" s="117">
        <f>C19-D19-E19-F19</f>
        <v>0</v>
      </c>
    </row>
    <row r="20" spans="1:7" s="130" customFormat="1" ht="24">
      <c r="A20" s="131" t="s">
        <v>166</v>
      </c>
      <c r="B20" s="132" t="s">
        <v>2</v>
      </c>
      <c r="C20" s="128">
        <v>220000</v>
      </c>
      <c r="D20" s="133">
        <v>220000</v>
      </c>
      <c r="E20" s="133"/>
      <c r="F20" s="133"/>
      <c r="G20" s="117">
        <f>C20-D20-E20-F20</f>
        <v>0</v>
      </c>
    </row>
    <row r="21" spans="1:7" ht="24">
      <c r="A21" s="135" t="s">
        <v>32</v>
      </c>
      <c r="B21" s="136" t="s">
        <v>2</v>
      </c>
      <c r="C21" s="137">
        <f>C10</f>
        <v>5759300</v>
      </c>
      <c r="D21" s="137">
        <f>D10</f>
        <v>5759300</v>
      </c>
      <c r="E21" s="137">
        <f>E10</f>
        <v>0</v>
      </c>
      <c r="F21" s="137">
        <f>F10</f>
        <v>0</v>
      </c>
      <c r="G21" s="117">
        <f>C21-D21-E21-F21</f>
        <v>0</v>
      </c>
    </row>
    <row r="22" spans="1:7" ht="24">
      <c r="A22" s="138"/>
      <c r="B22" s="136" t="s">
        <v>1</v>
      </c>
      <c r="C22" s="137"/>
      <c r="D22" s="137"/>
      <c r="E22" s="137"/>
      <c r="F22" s="137"/>
      <c r="G22" s="139"/>
    </row>
    <row r="23" spans="1:7" ht="24">
      <c r="A23" s="140"/>
      <c r="B23" s="140"/>
      <c r="G23" s="139"/>
    </row>
    <row r="24" spans="1:7" ht="24">
      <c r="A24" s="141" t="s">
        <v>0</v>
      </c>
      <c r="B24" s="140"/>
      <c r="G24" s="139"/>
    </row>
  </sheetData>
  <mergeCells count="8">
    <mergeCell ref="A21:A22"/>
    <mergeCell ref="A3:F3"/>
    <mergeCell ref="A7:A8"/>
    <mergeCell ref="C7:C8"/>
    <mergeCell ref="D7:D8"/>
    <mergeCell ref="E7:E8"/>
    <mergeCell ref="F7:F8"/>
    <mergeCell ref="A4:F4"/>
  </mergeCells>
  <printOptions horizontalCentered="1"/>
  <pageMargins left="0.19685039370078741" right="0.19685039370078741" top="0.35433070866141736" bottom="0.23622047244094491" header="0.19685039370078741" footer="0.19685039370078741"/>
  <pageSetup paperSize="9" scale="75" orientation="landscape" r:id="rId1"/>
  <headerFooter>
    <oddHeader>&amp;R&amp;"TH SarabunPSK,ธรรมดา"&amp;16แบบ สงม. 2   (สำนักงานเขต)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0"/>
  <sheetViews>
    <sheetView zoomScale="85" zoomScaleNormal="85" zoomScaleSheetLayoutView="8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F10" sqref="F10"/>
    </sheetView>
  </sheetViews>
  <sheetFormatPr defaultRowHeight="17.25"/>
  <cols>
    <col min="1" max="1" width="64.5703125" style="94" customWidth="1"/>
    <col min="2" max="2" width="8.28515625" style="94" customWidth="1"/>
    <col min="3" max="3" width="12.7109375" style="95" customWidth="1"/>
    <col min="4" max="6" width="28.5703125" style="94" customWidth="1"/>
    <col min="7" max="7" width="11.5703125" style="94" bestFit="1" customWidth="1"/>
    <col min="8" max="8" width="11.28515625" style="94" customWidth="1"/>
    <col min="9" max="9" width="11.28515625" style="94" bestFit="1" customWidth="1"/>
    <col min="10" max="16384" width="9.140625" style="94"/>
  </cols>
  <sheetData>
    <row r="1" spans="1:9" ht="24" customHeight="1">
      <c r="F1" s="96" t="s">
        <v>63</v>
      </c>
    </row>
    <row r="2" spans="1:9" ht="24">
      <c r="A2" s="97" t="s">
        <v>188</v>
      </c>
      <c r="B2" s="97"/>
      <c r="C2" s="97"/>
      <c r="D2" s="97"/>
      <c r="E2" s="97"/>
      <c r="F2" s="97"/>
    </row>
    <row r="3" spans="1:9" ht="24">
      <c r="A3" s="142" t="s">
        <v>174</v>
      </c>
      <c r="B3" s="143"/>
      <c r="H3" s="98" t="s">
        <v>150</v>
      </c>
      <c r="I3" s="94" t="s">
        <v>151</v>
      </c>
    </row>
    <row r="4" spans="1:9" ht="24" customHeight="1">
      <c r="A4" s="99" t="s">
        <v>50</v>
      </c>
      <c r="B4" s="100"/>
      <c r="H4" s="101">
        <f>C11-C21-C24-C25-C30</f>
        <v>1781600</v>
      </c>
      <c r="I4" s="101">
        <f>H4*30/100</f>
        <v>534480</v>
      </c>
    </row>
    <row r="5" spans="1:9" ht="24">
      <c r="A5" s="100"/>
      <c r="B5" s="100"/>
      <c r="C5" s="102"/>
      <c r="D5" s="102"/>
      <c r="E5" s="102"/>
      <c r="F5" s="102" t="s">
        <v>23</v>
      </c>
      <c r="I5" s="101">
        <f>D11-D21-D24-D25-D30</f>
        <v>532800</v>
      </c>
    </row>
    <row r="6" spans="1:9" ht="24">
      <c r="A6" s="103" t="s">
        <v>49</v>
      </c>
      <c r="B6" s="104" t="s">
        <v>21</v>
      </c>
      <c r="C6" s="105" t="s">
        <v>32</v>
      </c>
      <c r="D6" s="106" t="s">
        <v>189</v>
      </c>
      <c r="E6" s="106" t="s">
        <v>190</v>
      </c>
      <c r="F6" s="106" t="s">
        <v>191</v>
      </c>
      <c r="I6" s="101">
        <f>I4-I5</f>
        <v>1680</v>
      </c>
    </row>
    <row r="7" spans="1:9" ht="24">
      <c r="A7" s="107"/>
      <c r="B7" s="108" t="s">
        <v>1</v>
      </c>
      <c r="C7" s="105"/>
      <c r="D7" s="109"/>
      <c r="E7" s="109"/>
      <c r="F7" s="109"/>
    </row>
    <row r="8" spans="1:9" ht="24">
      <c r="A8" s="110" t="s">
        <v>55</v>
      </c>
      <c r="B8" s="111"/>
      <c r="C8" s="112"/>
      <c r="D8" s="113"/>
      <c r="E8" s="113"/>
      <c r="F8" s="113"/>
    </row>
    <row r="9" spans="1:9" ht="24">
      <c r="A9" s="114" t="s">
        <v>56</v>
      </c>
      <c r="B9" s="115" t="s">
        <v>2</v>
      </c>
      <c r="C9" s="116">
        <f>C11</f>
        <v>6043800</v>
      </c>
      <c r="D9" s="116">
        <f>D11</f>
        <v>4795000</v>
      </c>
      <c r="E9" s="116">
        <f>E11</f>
        <v>793400</v>
      </c>
      <c r="F9" s="116">
        <f>F11</f>
        <v>455400</v>
      </c>
      <c r="G9" s="117">
        <f>C9-D9-E9-F9</f>
        <v>0</v>
      </c>
    </row>
    <row r="10" spans="1:9" ht="24">
      <c r="A10" s="118"/>
      <c r="B10" s="115" t="s">
        <v>1</v>
      </c>
      <c r="C10" s="116"/>
      <c r="D10" s="116"/>
      <c r="E10" s="116"/>
      <c r="F10" s="116"/>
    </row>
    <row r="11" spans="1:9" s="95" customFormat="1" ht="24">
      <c r="A11" s="119" t="s">
        <v>152</v>
      </c>
      <c r="B11" s="120" t="s">
        <v>2</v>
      </c>
      <c r="C11" s="121">
        <f>SUM(C15:C34)</f>
        <v>6043800</v>
      </c>
      <c r="D11" s="121">
        <f>SUM(D15:D34)</f>
        <v>4795000</v>
      </c>
      <c r="E11" s="121">
        <f>SUM(E15:E34)</f>
        <v>793400</v>
      </c>
      <c r="F11" s="121">
        <f>SUM(F15:F34)</f>
        <v>455400</v>
      </c>
      <c r="G11" s="117">
        <f>C11-D11-E11-F11</f>
        <v>0</v>
      </c>
    </row>
    <row r="12" spans="1:9" s="95" customFormat="1" ht="24">
      <c r="A12" s="122"/>
      <c r="B12" s="120" t="s">
        <v>1</v>
      </c>
      <c r="C12" s="121"/>
      <c r="D12" s="121"/>
      <c r="E12" s="121"/>
      <c r="F12" s="121"/>
    </row>
    <row r="13" spans="1:9" s="95" customFormat="1" ht="24">
      <c r="A13" s="123" t="s">
        <v>260</v>
      </c>
      <c r="B13" s="124"/>
      <c r="C13" s="121"/>
      <c r="D13" s="125"/>
      <c r="E13" s="125"/>
      <c r="F13" s="125"/>
    </row>
    <row r="14" spans="1:9" s="130" customFormat="1" ht="24">
      <c r="A14" s="126" t="s">
        <v>261</v>
      </c>
      <c r="B14" s="127"/>
      <c r="C14" s="128"/>
      <c r="D14" s="129"/>
      <c r="E14" s="129"/>
      <c r="F14" s="129"/>
    </row>
    <row r="15" spans="1:9" s="130" customFormat="1" ht="24">
      <c r="A15" s="131" t="s">
        <v>20</v>
      </c>
      <c r="B15" s="132" t="s">
        <v>2</v>
      </c>
      <c r="C15" s="128">
        <v>384400</v>
      </c>
      <c r="D15" s="133">
        <v>130000</v>
      </c>
      <c r="E15" s="133">
        <v>130000</v>
      </c>
      <c r="F15" s="133">
        <v>124400</v>
      </c>
      <c r="G15" s="117">
        <f>C15-D15-E15-F15</f>
        <v>0</v>
      </c>
    </row>
    <row r="16" spans="1:9" s="130" customFormat="1" ht="24">
      <c r="A16" s="131" t="s">
        <v>88</v>
      </c>
      <c r="B16" s="132" t="s">
        <v>2</v>
      </c>
      <c r="C16" s="128">
        <v>221400</v>
      </c>
      <c r="D16" s="133">
        <v>15000</v>
      </c>
      <c r="E16" s="133">
        <v>105000</v>
      </c>
      <c r="F16" s="133">
        <v>101400</v>
      </c>
      <c r="G16" s="117">
        <f>C16-D16-E16-F16</f>
        <v>0</v>
      </c>
    </row>
    <row r="17" spans="1:7" s="130" customFormat="1" ht="24">
      <c r="A17" s="131" t="s">
        <v>194</v>
      </c>
      <c r="B17" s="132" t="s">
        <v>2</v>
      </c>
      <c r="C17" s="128">
        <v>292000</v>
      </c>
      <c r="D17" s="133">
        <v>99000</v>
      </c>
      <c r="E17" s="133">
        <v>99200</v>
      </c>
      <c r="F17" s="133">
        <v>93800</v>
      </c>
      <c r="G17" s="117">
        <f>C17-D17-E17-F17</f>
        <v>0</v>
      </c>
    </row>
    <row r="18" spans="1:7" s="130" customFormat="1" ht="24">
      <c r="A18" s="134" t="s">
        <v>262</v>
      </c>
      <c r="B18" s="132"/>
      <c r="C18" s="128"/>
      <c r="D18" s="133"/>
      <c r="E18" s="133"/>
      <c r="F18" s="133"/>
    </row>
    <row r="19" spans="1:7" s="130" customFormat="1" ht="24">
      <c r="A19" s="131" t="s">
        <v>18</v>
      </c>
      <c r="B19" s="132" t="s">
        <v>2</v>
      </c>
      <c r="C19" s="128">
        <v>148700</v>
      </c>
      <c r="D19" s="133">
        <v>80000</v>
      </c>
      <c r="E19" s="133">
        <v>68700</v>
      </c>
      <c r="F19" s="133">
        <v>0</v>
      </c>
      <c r="G19" s="117">
        <f>C19-D19-E19-F19</f>
        <v>0</v>
      </c>
    </row>
    <row r="20" spans="1:7" s="130" customFormat="1" ht="24">
      <c r="A20" s="131" t="s">
        <v>16</v>
      </c>
      <c r="B20" s="132" t="s">
        <v>2</v>
      </c>
      <c r="C20" s="128">
        <v>80500</v>
      </c>
      <c r="D20" s="133">
        <v>0</v>
      </c>
      <c r="E20" s="133">
        <v>80500</v>
      </c>
      <c r="F20" s="133">
        <v>0</v>
      </c>
      <c r="G20" s="117">
        <f>C20-D20-E20-F20</f>
        <v>0</v>
      </c>
    </row>
    <row r="21" spans="1:7" s="130" customFormat="1" ht="24">
      <c r="A21" s="131" t="s">
        <v>14</v>
      </c>
      <c r="B21" s="132" t="s">
        <v>2</v>
      </c>
      <c r="C21" s="128">
        <v>4800</v>
      </c>
      <c r="D21" s="133">
        <v>4800</v>
      </c>
      <c r="E21" s="133">
        <v>0</v>
      </c>
      <c r="F21" s="133">
        <v>0</v>
      </c>
      <c r="G21" s="117">
        <f>C21-D21-E21-F21</f>
        <v>0</v>
      </c>
    </row>
    <row r="22" spans="1:7" s="130" customFormat="1" ht="24">
      <c r="A22" s="131" t="s">
        <v>103</v>
      </c>
      <c r="B22" s="132" t="s">
        <v>2</v>
      </c>
      <c r="C22" s="128">
        <v>3000</v>
      </c>
      <c r="D22" s="133">
        <v>1000</v>
      </c>
      <c r="E22" s="133">
        <v>2000</v>
      </c>
      <c r="F22" s="133">
        <v>0</v>
      </c>
      <c r="G22" s="117">
        <f t="shared" ref="G22:G34" si="0">C22-D22-E22-F22</f>
        <v>0</v>
      </c>
    </row>
    <row r="23" spans="1:7" s="130" customFormat="1" ht="24">
      <c r="A23" s="131" t="s">
        <v>13</v>
      </c>
      <c r="B23" s="132" t="s">
        <v>2</v>
      </c>
      <c r="C23" s="128">
        <v>22800</v>
      </c>
      <c r="D23" s="133">
        <v>22800</v>
      </c>
      <c r="E23" s="133">
        <v>0</v>
      </c>
      <c r="F23" s="133">
        <v>0</v>
      </c>
      <c r="G23" s="117">
        <f t="shared" si="0"/>
        <v>0</v>
      </c>
    </row>
    <row r="24" spans="1:7" s="130" customFormat="1" ht="24">
      <c r="A24" s="131" t="s">
        <v>11</v>
      </c>
      <c r="B24" s="132" t="s">
        <v>2</v>
      </c>
      <c r="C24" s="128">
        <v>4012800</v>
      </c>
      <c r="D24" s="133">
        <v>4012800</v>
      </c>
      <c r="E24" s="133">
        <v>0</v>
      </c>
      <c r="F24" s="133">
        <v>0</v>
      </c>
      <c r="G24" s="117">
        <f t="shared" si="0"/>
        <v>0</v>
      </c>
    </row>
    <row r="25" spans="1:7" s="130" customFormat="1" ht="24">
      <c r="A25" s="131" t="s">
        <v>10</v>
      </c>
      <c r="B25" s="132" t="s">
        <v>2</v>
      </c>
      <c r="C25" s="128">
        <v>216000</v>
      </c>
      <c r="D25" s="133">
        <v>216000</v>
      </c>
      <c r="E25" s="133">
        <v>0</v>
      </c>
      <c r="F25" s="133">
        <v>0</v>
      </c>
      <c r="G25" s="117">
        <f t="shared" si="0"/>
        <v>0</v>
      </c>
    </row>
    <row r="26" spans="1:7" s="130" customFormat="1" ht="24">
      <c r="A26" s="144" t="s">
        <v>263</v>
      </c>
      <c r="B26" s="132"/>
      <c r="C26" s="128"/>
      <c r="D26" s="133"/>
      <c r="E26" s="133"/>
      <c r="F26" s="133"/>
      <c r="G26" s="117"/>
    </row>
    <row r="27" spans="1:7" s="130" customFormat="1" ht="24">
      <c r="A27" s="131" t="s">
        <v>192</v>
      </c>
      <c r="B27" s="132" t="s">
        <v>2</v>
      </c>
      <c r="C27" s="128">
        <v>175800</v>
      </c>
      <c r="D27" s="133">
        <v>0</v>
      </c>
      <c r="E27" s="133">
        <v>70000</v>
      </c>
      <c r="F27" s="133">
        <v>105800</v>
      </c>
      <c r="G27" s="117">
        <f t="shared" si="0"/>
        <v>0</v>
      </c>
    </row>
    <row r="28" spans="1:7" s="130" customFormat="1" ht="24">
      <c r="A28" s="131" t="s">
        <v>9</v>
      </c>
      <c r="B28" s="132" t="s">
        <v>2</v>
      </c>
      <c r="C28" s="128">
        <v>155000</v>
      </c>
      <c r="D28" s="133">
        <v>75000</v>
      </c>
      <c r="E28" s="133">
        <v>80000</v>
      </c>
      <c r="F28" s="133">
        <v>0</v>
      </c>
      <c r="G28" s="117">
        <f t="shared" si="0"/>
        <v>0</v>
      </c>
    </row>
    <row r="29" spans="1:7" s="130" customFormat="1" ht="24">
      <c r="A29" s="131" t="s">
        <v>8</v>
      </c>
      <c r="B29" s="132" t="s">
        <v>2</v>
      </c>
      <c r="C29" s="128">
        <v>53600</v>
      </c>
      <c r="D29" s="133">
        <v>20000</v>
      </c>
      <c r="E29" s="133">
        <v>33600</v>
      </c>
      <c r="F29" s="133">
        <v>0</v>
      </c>
      <c r="G29" s="117">
        <f t="shared" si="0"/>
        <v>0</v>
      </c>
    </row>
    <row r="30" spans="1:7" s="130" customFormat="1" ht="24">
      <c r="A30" s="131" t="s">
        <v>7</v>
      </c>
      <c r="B30" s="132" t="s">
        <v>2</v>
      </c>
      <c r="C30" s="128">
        <v>28600</v>
      </c>
      <c r="D30" s="133">
        <v>28600</v>
      </c>
      <c r="E30" s="133">
        <v>0</v>
      </c>
      <c r="F30" s="133">
        <v>0</v>
      </c>
      <c r="G30" s="117">
        <f t="shared" si="0"/>
        <v>0</v>
      </c>
    </row>
    <row r="31" spans="1:7" s="130" customFormat="1" ht="24">
      <c r="A31" s="131" t="s">
        <v>6</v>
      </c>
      <c r="B31" s="132" t="s">
        <v>2</v>
      </c>
      <c r="C31" s="128">
        <v>172000</v>
      </c>
      <c r="D31" s="133">
        <v>80000</v>
      </c>
      <c r="E31" s="133">
        <v>92000</v>
      </c>
      <c r="F31" s="133">
        <v>0</v>
      </c>
      <c r="G31" s="117">
        <f t="shared" si="0"/>
        <v>0</v>
      </c>
    </row>
    <row r="32" spans="1:7" s="130" customFormat="1" ht="24">
      <c r="A32" s="145" t="s">
        <v>5</v>
      </c>
      <c r="B32" s="132" t="s">
        <v>2</v>
      </c>
      <c r="C32" s="128">
        <v>2400</v>
      </c>
      <c r="D32" s="133">
        <v>0</v>
      </c>
      <c r="E32" s="133">
        <v>2400</v>
      </c>
      <c r="F32" s="133">
        <v>0</v>
      </c>
      <c r="G32" s="117">
        <f t="shared" si="0"/>
        <v>0</v>
      </c>
    </row>
    <row r="33" spans="1:7" s="130" customFormat="1" ht="24">
      <c r="A33" s="131" t="s">
        <v>4</v>
      </c>
      <c r="B33" s="127" t="s">
        <v>2</v>
      </c>
      <c r="C33" s="146">
        <v>10000</v>
      </c>
      <c r="D33" s="129">
        <v>10000</v>
      </c>
      <c r="E33" s="129">
        <v>0</v>
      </c>
      <c r="F33" s="129">
        <v>0</v>
      </c>
      <c r="G33" s="117">
        <f t="shared" si="0"/>
        <v>0</v>
      </c>
    </row>
    <row r="34" spans="1:7" s="130" customFormat="1" ht="24">
      <c r="A34" s="131" t="s">
        <v>193</v>
      </c>
      <c r="B34" s="132" t="s">
        <v>2</v>
      </c>
      <c r="C34" s="128">
        <v>60000</v>
      </c>
      <c r="D34" s="133">
        <v>0</v>
      </c>
      <c r="E34" s="133">
        <v>30000</v>
      </c>
      <c r="F34" s="133">
        <v>30000</v>
      </c>
      <c r="G34" s="117">
        <f t="shared" si="0"/>
        <v>0</v>
      </c>
    </row>
    <row r="35" spans="1:7" s="139" customFormat="1" ht="27" customHeight="1">
      <c r="A35" s="147" t="s">
        <v>57</v>
      </c>
      <c r="B35" s="148" t="s">
        <v>2</v>
      </c>
      <c r="C35" s="149">
        <f>C9</f>
        <v>6043800</v>
      </c>
      <c r="D35" s="149">
        <f>D9</f>
        <v>4795000</v>
      </c>
      <c r="E35" s="149">
        <f>E9</f>
        <v>793400</v>
      </c>
      <c r="F35" s="149">
        <f>F9</f>
        <v>455400</v>
      </c>
      <c r="G35" s="117">
        <f>C35-D35-E35-F35</f>
        <v>0</v>
      </c>
    </row>
    <row r="36" spans="1:7" s="139" customFormat="1" ht="28.5" customHeight="1">
      <c r="A36" s="150"/>
      <c r="B36" s="148" t="s">
        <v>1</v>
      </c>
      <c r="C36" s="149"/>
      <c r="D36" s="149"/>
      <c r="E36" s="149"/>
      <c r="F36" s="149"/>
      <c r="G36" s="151"/>
    </row>
    <row r="37" spans="1:7" ht="24">
      <c r="A37" s="135" t="s">
        <v>32</v>
      </c>
      <c r="B37" s="136" t="s">
        <v>2</v>
      </c>
      <c r="C37" s="137">
        <f>C35</f>
        <v>6043800</v>
      </c>
      <c r="D37" s="137">
        <f>D35</f>
        <v>4795000</v>
      </c>
      <c r="E37" s="137">
        <f>E35</f>
        <v>793400</v>
      </c>
      <c r="F37" s="137">
        <f>F35</f>
        <v>455400</v>
      </c>
      <c r="G37" s="117">
        <f>C37-D37-E37-F37</f>
        <v>0</v>
      </c>
    </row>
    <row r="38" spans="1:7" ht="24">
      <c r="A38" s="138"/>
      <c r="B38" s="136" t="s">
        <v>1</v>
      </c>
      <c r="C38" s="137"/>
      <c r="D38" s="137"/>
      <c r="E38" s="137"/>
      <c r="F38" s="137"/>
      <c r="G38" s="139"/>
    </row>
    <row r="39" spans="1:7" ht="24">
      <c r="A39" s="140"/>
      <c r="B39" s="140"/>
      <c r="G39" s="139"/>
    </row>
    <row r="40" spans="1:7" ht="24">
      <c r="A40" s="141" t="s">
        <v>0</v>
      </c>
      <c r="B40" s="140"/>
      <c r="G40" s="139"/>
    </row>
  </sheetData>
  <mergeCells count="8">
    <mergeCell ref="A2:F2"/>
    <mergeCell ref="A35:A36"/>
    <mergeCell ref="A37:A38"/>
    <mergeCell ref="A6:A7"/>
    <mergeCell ref="C6:C7"/>
    <mergeCell ref="D6:D7"/>
    <mergeCell ref="E6:E7"/>
    <mergeCell ref="F6:F7"/>
  </mergeCells>
  <printOptions horizontalCentered="1"/>
  <pageMargins left="0.19685039370078741" right="0.19685039370078741" top="0.35433070866141736" bottom="0.23622047244094491" header="0.19685039370078741" footer="0.19685039370078741"/>
  <pageSetup paperSize="9" scale="72" orientation="landscape" r:id="rId1"/>
  <headerFooter>
    <oddHeader>&amp;R&amp;"TH SarabunPSK,ธรรมดา"&amp;16แบบ สงม. 2   (สำนักงานเขต)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1"/>
  <sheetViews>
    <sheetView zoomScale="66" zoomScaleNormal="66" zoomScaleSheetLayoutView="80" workbookViewId="0">
      <pane xSplit="2" ySplit="8" topLeftCell="C15" activePane="bottomRight" state="frozen"/>
      <selection pane="topRight" activeCell="C1" sqref="C1"/>
      <selection pane="bottomLeft" activeCell="A7" sqref="A7"/>
      <selection pane="bottomRight" activeCell="I17" sqref="I17"/>
    </sheetView>
  </sheetViews>
  <sheetFormatPr defaultRowHeight="15"/>
  <cols>
    <col min="1" max="1" width="64.5703125" customWidth="1"/>
    <col min="2" max="2" width="8.28515625" customWidth="1"/>
    <col min="3" max="3" width="12.7109375" style="4" customWidth="1"/>
    <col min="4" max="6" width="28.5703125" customWidth="1"/>
    <col min="7" max="7" width="11.28515625" bestFit="1" customWidth="1"/>
    <col min="8" max="8" width="12.42578125" customWidth="1"/>
    <col min="9" max="9" width="10.85546875" style="74" customWidth="1"/>
  </cols>
  <sheetData>
    <row r="1" spans="1:9" ht="24" customHeight="1">
      <c r="F1" s="70" t="s">
        <v>63</v>
      </c>
    </row>
    <row r="2" spans="1:9" ht="24" customHeight="1"/>
    <row r="3" spans="1:9" ht="24">
      <c r="A3" s="88" t="s">
        <v>188</v>
      </c>
      <c r="B3" s="88"/>
      <c r="C3" s="88"/>
      <c r="D3" s="88"/>
      <c r="E3" s="88"/>
      <c r="F3" s="88"/>
    </row>
    <row r="4" spans="1:9" ht="24">
      <c r="A4" s="40" t="s">
        <v>174</v>
      </c>
      <c r="B4" s="12"/>
      <c r="H4" s="72" t="s">
        <v>150</v>
      </c>
      <c r="I4" s="74" t="s">
        <v>151</v>
      </c>
    </row>
    <row r="5" spans="1:9" ht="24" customHeight="1">
      <c r="A5" s="43" t="s">
        <v>64</v>
      </c>
      <c r="B5" s="11"/>
    </row>
    <row r="6" spans="1:9" ht="24">
      <c r="A6" s="11"/>
      <c r="B6" s="11"/>
      <c r="C6" s="49"/>
      <c r="D6" s="10"/>
      <c r="E6" s="10"/>
      <c r="F6" s="49" t="s">
        <v>23</v>
      </c>
      <c r="G6" s="79" t="s">
        <v>182</v>
      </c>
    </row>
    <row r="7" spans="1:9" ht="24">
      <c r="A7" s="89" t="s">
        <v>49</v>
      </c>
      <c r="B7" s="9" t="s">
        <v>21</v>
      </c>
      <c r="C7" s="91" t="s">
        <v>32</v>
      </c>
      <c r="D7" s="83" t="s">
        <v>189</v>
      </c>
      <c r="E7" s="83" t="s">
        <v>190</v>
      </c>
      <c r="F7" s="83" t="s">
        <v>191</v>
      </c>
      <c r="H7" s="73">
        <f>C12-C20-C25</f>
        <v>766300</v>
      </c>
      <c r="I7" s="74">
        <f>H7*30/100</f>
        <v>229890</v>
      </c>
    </row>
    <row r="8" spans="1:9" ht="24">
      <c r="A8" s="90"/>
      <c r="B8" s="8" t="s">
        <v>1</v>
      </c>
      <c r="C8" s="91"/>
      <c r="D8" s="84"/>
      <c r="E8" s="84"/>
      <c r="F8" s="84"/>
      <c r="I8" s="74">
        <f>D12-D20-D25</f>
        <v>219100</v>
      </c>
    </row>
    <row r="9" spans="1:9" ht="24">
      <c r="A9" s="44" t="s">
        <v>55</v>
      </c>
      <c r="B9" s="45"/>
      <c r="C9" s="66"/>
      <c r="D9" s="67"/>
      <c r="E9" s="67"/>
      <c r="F9" s="67"/>
      <c r="I9" s="74">
        <f>I7-I8</f>
        <v>10790</v>
      </c>
    </row>
    <row r="10" spans="1:9" ht="24">
      <c r="A10" s="15" t="s">
        <v>65</v>
      </c>
      <c r="B10" s="7" t="s">
        <v>2</v>
      </c>
      <c r="C10" s="52">
        <f>C12</f>
        <v>1157300</v>
      </c>
      <c r="D10" s="52">
        <f>D12</f>
        <v>610100</v>
      </c>
      <c r="E10" s="52">
        <f>E12</f>
        <v>304000</v>
      </c>
      <c r="F10" s="52">
        <f>F12</f>
        <v>243200</v>
      </c>
      <c r="G10" s="71">
        <f>C10-D10-E10-F10</f>
        <v>0</v>
      </c>
    </row>
    <row r="11" spans="1:9" ht="24">
      <c r="A11" s="16"/>
      <c r="B11" s="7" t="s">
        <v>1</v>
      </c>
      <c r="C11" s="52"/>
      <c r="D11" s="53"/>
      <c r="E11" s="53"/>
      <c r="F11" s="53"/>
    </row>
    <row r="12" spans="1:9" s="4" customFormat="1" ht="24">
      <c r="A12" s="50" t="s">
        <v>152</v>
      </c>
      <c r="B12" s="51" t="s">
        <v>2</v>
      </c>
      <c r="C12" s="54">
        <f>SUM(C16:C25)</f>
        <v>1157300</v>
      </c>
      <c r="D12" s="54">
        <f>SUM(D16:D25)</f>
        <v>610100</v>
      </c>
      <c r="E12" s="54">
        <f>SUM(E16:E25)</f>
        <v>304000</v>
      </c>
      <c r="F12" s="54">
        <f>SUM(F16:F25)</f>
        <v>243200</v>
      </c>
      <c r="G12" s="71">
        <f>C12-D12-E12-F12</f>
        <v>0</v>
      </c>
      <c r="I12" s="75"/>
    </row>
    <row r="13" spans="1:9" s="4" customFormat="1" ht="24">
      <c r="A13" s="17"/>
      <c r="B13" s="69" t="s">
        <v>1</v>
      </c>
      <c r="C13" s="54"/>
      <c r="D13" s="55"/>
      <c r="E13" s="55"/>
      <c r="F13" s="55"/>
      <c r="I13" s="75"/>
    </row>
    <row r="14" spans="1:9" s="4" customFormat="1" ht="24">
      <c r="A14" s="18" t="s">
        <v>52</v>
      </c>
      <c r="B14" s="68"/>
      <c r="C14" s="54"/>
      <c r="D14" s="58"/>
      <c r="E14" s="58"/>
      <c r="F14" s="58"/>
      <c r="I14" s="75"/>
    </row>
    <row r="15" spans="1:9" s="5" customFormat="1" ht="24">
      <c r="A15" s="41" t="s">
        <v>24</v>
      </c>
      <c r="B15" s="42"/>
      <c r="C15" s="56"/>
      <c r="D15" s="59"/>
      <c r="E15" s="59"/>
      <c r="F15" s="59"/>
      <c r="I15" s="76"/>
    </row>
    <row r="16" spans="1:9" s="5" customFormat="1" ht="24">
      <c r="A16" s="19" t="s">
        <v>20</v>
      </c>
      <c r="B16" s="6" t="s">
        <v>2</v>
      </c>
      <c r="C16" s="56">
        <v>452400</v>
      </c>
      <c r="D16" s="57">
        <v>155000</v>
      </c>
      <c r="E16" s="57">
        <v>152000</v>
      </c>
      <c r="F16" s="57">
        <v>145400</v>
      </c>
      <c r="G16" s="71">
        <f>C16-D16-E16-F16</f>
        <v>0</v>
      </c>
      <c r="I16" s="76"/>
    </row>
    <row r="17" spans="1:11" s="5" customFormat="1" ht="24">
      <c r="A17" s="20" t="s">
        <v>25</v>
      </c>
      <c r="B17" s="6"/>
      <c r="C17" s="56"/>
      <c r="D17" s="57"/>
      <c r="E17" s="57"/>
      <c r="F17" s="57"/>
      <c r="I17" s="76"/>
    </row>
    <row r="18" spans="1:11" s="5" customFormat="1" ht="24">
      <c r="A18" s="19" t="s">
        <v>16</v>
      </c>
      <c r="B18" s="6" t="s">
        <v>2</v>
      </c>
      <c r="C18" s="56">
        <v>18100</v>
      </c>
      <c r="D18" s="57">
        <v>18100</v>
      </c>
      <c r="E18" s="57">
        <v>0</v>
      </c>
      <c r="F18" s="57">
        <v>0</v>
      </c>
      <c r="G18" s="71">
        <f>C18-D18-E18-F18</f>
        <v>0</v>
      </c>
      <c r="I18" s="76"/>
    </row>
    <row r="19" spans="1:11" s="5" customFormat="1" ht="24">
      <c r="A19" s="19" t="s">
        <v>13</v>
      </c>
      <c r="B19" s="6" t="s">
        <v>2</v>
      </c>
      <c r="C19" s="56">
        <v>22000</v>
      </c>
      <c r="D19" s="57">
        <v>0</v>
      </c>
      <c r="E19" s="57">
        <v>22000</v>
      </c>
      <c r="F19" s="57">
        <v>0</v>
      </c>
      <c r="G19" s="71">
        <f>C19-D19-E19-F19</f>
        <v>0</v>
      </c>
      <c r="I19" s="76"/>
    </row>
    <row r="20" spans="1:11" s="5" customFormat="1" ht="24">
      <c r="A20" s="19" t="s">
        <v>10</v>
      </c>
      <c r="B20" s="6" t="s">
        <v>2</v>
      </c>
      <c r="C20" s="56">
        <v>388800</v>
      </c>
      <c r="D20" s="57">
        <v>388800</v>
      </c>
      <c r="E20" s="57">
        <v>0</v>
      </c>
      <c r="F20" s="57">
        <v>0</v>
      </c>
      <c r="G20" s="71">
        <f>C20-D20-E20-F20</f>
        <v>0</v>
      </c>
      <c r="I20" s="76"/>
      <c r="K20" s="130"/>
    </row>
    <row r="21" spans="1:11" s="5" customFormat="1" ht="24">
      <c r="A21" s="21" t="s">
        <v>53</v>
      </c>
      <c r="B21" s="6"/>
      <c r="C21" s="56"/>
      <c r="D21" s="57"/>
      <c r="E21" s="57"/>
      <c r="F21" s="57"/>
      <c r="I21" s="76"/>
    </row>
    <row r="22" spans="1:11" s="5" customFormat="1" ht="24">
      <c r="A22" s="19" t="s">
        <v>175</v>
      </c>
      <c r="B22" s="6" t="s">
        <v>2</v>
      </c>
      <c r="C22" s="56">
        <v>227800</v>
      </c>
      <c r="D22" s="57">
        <v>0</v>
      </c>
      <c r="E22" s="57">
        <v>130000</v>
      </c>
      <c r="F22" s="57">
        <v>97800</v>
      </c>
      <c r="G22" s="71">
        <f>C22-D22-E22-F22</f>
        <v>0</v>
      </c>
      <c r="I22" s="76"/>
    </row>
    <row r="23" spans="1:11" s="5" customFormat="1" ht="24">
      <c r="A23" s="19" t="s">
        <v>9</v>
      </c>
      <c r="B23" s="6" t="s">
        <v>2</v>
      </c>
      <c r="C23" s="56">
        <v>34000</v>
      </c>
      <c r="D23" s="57">
        <v>34000</v>
      </c>
      <c r="E23" s="57">
        <v>0</v>
      </c>
      <c r="F23" s="57">
        <v>0</v>
      </c>
      <c r="G23" s="71">
        <f>C23-D23-E23-F23</f>
        <v>0</v>
      </c>
      <c r="I23" s="76"/>
    </row>
    <row r="24" spans="1:11" s="5" customFormat="1" ht="24">
      <c r="A24" s="19" t="s">
        <v>8</v>
      </c>
      <c r="B24" s="6" t="s">
        <v>2</v>
      </c>
      <c r="C24" s="56">
        <v>12000</v>
      </c>
      <c r="D24" s="57">
        <v>12000</v>
      </c>
      <c r="E24" s="57">
        <v>0</v>
      </c>
      <c r="F24" s="57">
        <v>0</v>
      </c>
      <c r="G24" s="71">
        <f>C24-D24-E24-F24</f>
        <v>0</v>
      </c>
      <c r="I24" s="76"/>
    </row>
    <row r="25" spans="1:11" s="5" customFormat="1" ht="24">
      <c r="A25" s="19" t="s">
        <v>7</v>
      </c>
      <c r="B25" s="6" t="s">
        <v>2</v>
      </c>
      <c r="C25" s="56">
        <v>2200</v>
      </c>
      <c r="D25" s="57">
        <v>2200</v>
      </c>
      <c r="E25" s="57">
        <v>0</v>
      </c>
      <c r="F25" s="57">
        <v>0</v>
      </c>
      <c r="G25" s="71">
        <f>C25-D25-E25-F25</f>
        <v>0</v>
      </c>
      <c r="I25" s="76"/>
    </row>
    <row r="26" spans="1:11" s="65" customFormat="1" ht="24">
      <c r="A26" s="92" t="s">
        <v>57</v>
      </c>
      <c r="B26" s="62" t="s">
        <v>2</v>
      </c>
      <c r="C26" s="63">
        <f>C10</f>
        <v>1157300</v>
      </c>
      <c r="D26" s="63">
        <f>D10</f>
        <v>610100</v>
      </c>
      <c r="E26" s="63">
        <f>E10</f>
        <v>304000</v>
      </c>
      <c r="F26" s="63">
        <f>F10</f>
        <v>243200</v>
      </c>
      <c r="G26" s="71">
        <f>C26-D26-E26-F26</f>
        <v>0</v>
      </c>
      <c r="I26" s="77"/>
    </row>
    <row r="27" spans="1:11" s="65" customFormat="1" ht="24">
      <c r="A27" s="93"/>
      <c r="B27" s="62" t="s">
        <v>1</v>
      </c>
      <c r="C27" s="63"/>
      <c r="D27" s="64"/>
      <c r="E27" s="64"/>
      <c r="F27" s="64"/>
      <c r="I27" s="77"/>
    </row>
    <row r="28" spans="1:11" s="13" customFormat="1" ht="24">
      <c r="A28" s="86" t="s">
        <v>32</v>
      </c>
      <c r="B28" s="3" t="s">
        <v>2</v>
      </c>
      <c r="C28" s="60">
        <f>+C26</f>
        <v>1157300</v>
      </c>
      <c r="D28" s="60">
        <f>+D26</f>
        <v>610100</v>
      </c>
      <c r="E28" s="60">
        <f>+E26</f>
        <v>304000</v>
      </c>
      <c r="F28" s="60">
        <f>+F26</f>
        <v>243200</v>
      </c>
      <c r="G28" s="71">
        <f>C28-D28-E28-F28</f>
        <v>0</v>
      </c>
      <c r="I28" s="78"/>
    </row>
    <row r="29" spans="1:11" s="13" customFormat="1" ht="24">
      <c r="A29" s="87"/>
      <c r="B29" s="3" t="s">
        <v>1</v>
      </c>
      <c r="C29" s="60"/>
      <c r="D29" s="61"/>
      <c r="E29" s="61"/>
      <c r="F29" s="61"/>
      <c r="I29" s="78"/>
    </row>
    <row r="30" spans="1:11" s="13" customFormat="1" ht="9.6" customHeight="1">
      <c r="A30" s="1"/>
      <c r="B30" s="1"/>
      <c r="C30" s="4"/>
      <c r="D30"/>
      <c r="E30"/>
      <c r="F30"/>
      <c r="I30" s="78"/>
    </row>
    <row r="31" spans="1:11" s="13" customFormat="1" ht="28.5" customHeight="1">
      <c r="A31" s="2" t="s">
        <v>0</v>
      </c>
      <c r="B31" s="1"/>
      <c r="C31" s="4"/>
      <c r="D31"/>
      <c r="E31"/>
      <c r="F31"/>
      <c r="I31" s="78"/>
    </row>
  </sheetData>
  <mergeCells count="8">
    <mergeCell ref="A26:A27"/>
    <mergeCell ref="A28:A29"/>
    <mergeCell ref="A3:F3"/>
    <mergeCell ref="A7:A8"/>
    <mergeCell ref="C7:C8"/>
    <mergeCell ref="D7:D8"/>
    <mergeCell ref="E7:E8"/>
    <mergeCell ref="F7:F8"/>
  </mergeCells>
  <printOptions horizontalCentered="1"/>
  <pageMargins left="0.19685039370078741" right="0.19685039370078741" top="0.35433070866141736" bottom="0.23622047244094491" header="0.19685039370078741" footer="0.19685039370078741"/>
  <pageSetup paperSize="9" scale="75" orientation="landscape" r:id="rId1"/>
  <headerFooter>
    <oddHeader>&amp;R&amp;"TH SarabunPSK,ธรรมดา"&amp;16แบบ สงม. 2   (สำนักงานเขต)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1"/>
  <sheetViews>
    <sheetView zoomScale="66" zoomScaleNormal="66" zoomScaleSheetLayoutView="80" workbookViewId="0">
      <pane xSplit="2" ySplit="8" topLeftCell="C12" activePane="bottomRight" state="frozen"/>
      <selection pane="topRight" activeCell="C1" sqref="C1"/>
      <selection pane="bottomLeft" activeCell="A7" sqref="A7"/>
      <selection pane="bottomRight" activeCell="I14" sqref="I14"/>
    </sheetView>
  </sheetViews>
  <sheetFormatPr defaultRowHeight="17.25"/>
  <cols>
    <col min="1" max="1" width="64.5703125" style="94" customWidth="1"/>
    <col min="2" max="2" width="8.28515625" style="94" customWidth="1"/>
    <col min="3" max="3" width="12.7109375" style="95" customWidth="1"/>
    <col min="4" max="6" width="28.5703125" style="94" customWidth="1"/>
    <col min="7" max="7" width="9.42578125" style="94" customWidth="1"/>
    <col min="8" max="8" width="11.7109375" style="94" customWidth="1"/>
    <col min="9" max="9" width="10.85546875" style="94" customWidth="1"/>
    <col min="10" max="16384" width="9.140625" style="94"/>
  </cols>
  <sheetData>
    <row r="1" spans="1:9" ht="24" customHeight="1">
      <c r="F1" s="96" t="s">
        <v>63</v>
      </c>
    </row>
    <row r="2" spans="1:9" ht="24" customHeight="1"/>
    <row r="3" spans="1:9" ht="24">
      <c r="A3" s="97" t="s">
        <v>188</v>
      </c>
      <c r="B3" s="97"/>
      <c r="C3" s="97"/>
      <c r="D3" s="97"/>
      <c r="E3" s="97"/>
      <c r="F3" s="97"/>
    </row>
    <row r="4" spans="1:9" ht="24">
      <c r="A4" s="142" t="s">
        <v>174</v>
      </c>
      <c r="B4" s="143"/>
      <c r="H4" s="98" t="s">
        <v>150</v>
      </c>
      <c r="I4" s="94" t="s">
        <v>151</v>
      </c>
    </row>
    <row r="5" spans="1:9" ht="24" customHeight="1">
      <c r="A5" s="99" t="s">
        <v>66</v>
      </c>
      <c r="B5" s="100"/>
      <c r="H5" s="101">
        <f>C12-C20-C25</f>
        <v>466700</v>
      </c>
      <c r="I5" s="101">
        <f>H5*30/100</f>
        <v>140010</v>
      </c>
    </row>
    <row r="6" spans="1:9" ht="24">
      <c r="A6" s="100"/>
      <c r="B6" s="100"/>
      <c r="C6" s="102"/>
      <c r="D6" s="102"/>
      <c r="E6" s="102"/>
      <c r="F6" s="102" t="s">
        <v>23</v>
      </c>
      <c r="I6" s="101">
        <f>D12-D20-D25</f>
        <v>182800</v>
      </c>
    </row>
    <row r="7" spans="1:9" ht="24">
      <c r="A7" s="103" t="s">
        <v>49</v>
      </c>
      <c r="B7" s="104" t="s">
        <v>21</v>
      </c>
      <c r="C7" s="105" t="s">
        <v>32</v>
      </c>
      <c r="D7" s="106" t="s">
        <v>189</v>
      </c>
      <c r="E7" s="106" t="s">
        <v>190</v>
      </c>
      <c r="F7" s="106" t="s">
        <v>191</v>
      </c>
    </row>
    <row r="8" spans="1:9" ht="24">
      <c r="A8" s="107"/>
      <c r="B8" s="108" t="s">
        <v>1</v>
      </c>
      <c r="C8" s="105"/>
      <c r="D8" s="109"/>
      <c r="E8" s="109"/>
      <c r="F8" s="109"/>
      <c r="I8" s="101">
        <f>I5-I6</f>
        <v>-42790</v>
      </c>
    </row>
    <row r="9" spans="1:9" ht="24">
      <c r="A9" s="110" t="s">
        <v>55</v>
      </c>
      <c r="B9" s="111"/>
      <c r="C9" s="112"/>
      <c r="D9" s="113"/>
      <c r="E9" s="113"/>
      <c r="F9" s="113"/>
    </row>
    <row r="10" spans="1:9" ht="24">
      <c r="A10" s="114" t="s">
        <v>67</v>
      </c>
      <c r="B10" s="115" t="s">
        <v>2</v>
      </c>
      <c r="C10" s="116">
        <f>C12</f>
        <v>665500</v>
      </c>
      <c r="D10" s="116">
        <f>D12</f>
        <v>381600</v>
      </c>
      <c r="E10" s="116">
        <f>E12</f>
        <v>283900</v>
      </c>
      <c r="F10" s="116">
        <f>F12</f>
        <v>0</v>
      </c>
      <c r="G10" s="117">
        <f>C10-D10-E10-F10</f>
        <v>0</v>
      </c>
    </row>
    <row r="11" spans="1:9" ht="24">
      <c r="A11" s="118"/>
      <c r="B11" s="115" t="s">
        <v>1</v>
      </c>
      <c r="C11" s="116"/>
      <c r="D11" s="116"/>
      <c r="E11" s="116"/>
      <c r="F11" s="116"/>
    </row>
    <row r="12" spans="1:9" s="95" customFormat="1" ht="24">
      <c r="A12" s="119" t="s">
        <v>152</v>
      </c>
      <c r="B12" s="120" t="s">
        <v>2</v>
      </c>
      <c r="C12" s="121">
        <f>SUM(C16:C25)</f>
        <v>665500</v>
      </c>
      <c r="D12" s="121">
        <f>SUM(D16:D25)</f>
        <v>381600</v>
      </c>
      <c r="E12" s="121">
        <f>SUM(E16:E25)</f>
        <v>283900</v>
      </c>
      <c r="F12" s="121">
        <f>SUM(F16:F25)</f>
        <v>0</v>
      </c>
      <c r="G12" s="117">
        <f>C12-D12-E12-F12</f>
        <v>0</v>
      </c>
    </row>
    <row r="13" spans="1:9" s="95" customFormat="1" ht="24">
      <c r="A13" s="122"/>
      <c r="B13" s="120" t="s">
        <v>1</v>
      </c>
      <c r="C13" s="121"/>
      <c r="D13" s="121"/>
      <c r="E13" s="121"/>
      <c r="F13" s="121"/>
    </row>
    <row r="14" spans="1:9" s="95" customFormat="1" ht="24">
      <c r="A14" s="123" t="s">
        <v>260</v>
      </c>
      <c r="B14" s="124"/>
      <c r="C14" s="121"/>
      <c r="D14" s="125"/>
      <c r="E14" s="125"/>
      <c r="F14" s="125"/>
    </row>
    <row r="15" spans="1:9" s="130" customFormat="1" ht="24">
      <c r="A15" s="126" t="s">
        <v>261</v>
      </c>
      <c r="B15" s="127"/>
      <c r="C15" s="128"/>
      <c r="D15" s="129"/>
      <c r="E15" s="129"/>
      <c r="F15" s="129"/>
    </row>
    <row r="16" spans="1:9" s="130" customFormat="1" ht="24">
      <c r="A16" s="131" t="s">
        <v>20</v>
      </c>
      <c r="B16" s="132" t="s">
        <v>2</v>
      </c>
      <c r="C16" s="128">
        <v>294400</v>
      </c>
      <c r="D16" s="133">
        <v>140000</v>
      </c>
      <c r="E16" s="133">
        <v>154400</v>
      </c>
      <c r="F16" s="133">
        <v>0</v>
      </c>
      <c r="G16" s="117">
        <f>C16-D16-E16-F16</f>
        <v>0</v>
      </c>
    </row>
    <row r="17" spans="1:7" s="130" customFormat="1" ht="24">
      <c r="A17" s="134" t="s">
        <v>262</v>
      </c>
      <c r="B17" s="132"/>
      <c r="C17" s="128"/>
      <c r="D17" s="133"/>
      <c r="E17" s="133"/>
      <c r="F17" s="133"/>
    </row>
    <row r="18" spans="1:7" s="130" customFormat="1" ht="24">
      <c r="A18" s="131" t="s">
        <v>68</v>
      </c>
      <c r="B18" s="132" t="s">
        <v>2</v>
      </c>
      <c r="C18" s="128">
        <v>13100</v>
      </c>
      <c r="D18" s="133">
        <v>10000</v>
      </c>
      <c r="E18" s="133">
        <v>3100</v>
      </c>
      <c r="F18" s="133">
        <v>0</v>
      </c>
      <c r="G18" s="117">
        <f>C18-D18-E18-F18</f>
        <v>0</v>
      </c>
    </row>
    <row r="19" spans="1:7" s="130" customFormat="1" ht="24">
      <c r="A19" s="131" t="s">
        <v>13</v>
      </c>
      <c r="B19" s="132" t="s">
        <v>2</v>
      </c>
      <c r="C19" s="128">
        <v>12800</v>
      </c>
      <c r="D19" s="133">
        <v>12800</v>
      </c>
      <c r="E19" s="133">
        <v>0</v>
      </c>
      <c r="F19" s="133">
        <v>0</v>
      </c>
      <c r="G19" s="117">
        <f>C19-D19-E19-F19</f>
        <v>0</v>
      </c>
    </row>
    <row r="20" spans="1:7" s="130" customFormat="1" ht="24">
      <c r="A20" s="131" t="s">
        <v>10</v>
      </c>
      <c r="B20" s="132" t="s">
        <v>2</v>
      </c>
      <c r="C20" s="128">
        <v>194400</v>
      </c>
      <c r="D20" s="133">
        <v>194400</v>
      </c>
      <c r="E20" s="133">
        <v>0</v>
      </c>
      <c r="F20" s="133">
        <v>0</v>
      </c>
      <c r="G20" s="117">
        <f>C20-D20-E20-F20</f>
        <v>0</v>
      </c>
    </row>
    <row r="21" spans="1:7" s="130" customFormat="1" ht="24">
      <c r="A21" s="144" t="s">
        <v>263</v>
      </c>
      <c r="B21" s="132"/>
      <c r="C21" s="128"/>
      <c r="D21" s="133"/>
      <c r="E21" s="133"/>
      <c r="F21" s="133"/>
    </row>
    <row r="22" spans="1:7" s="130" customFormat="1" ht="24">
      <c r="A22" s="131" t="s">
        <v>175</v>
      </c>
      <c r="B22" s="132" t="s">
        <v>2</v>
      </c>
      <c r="C22" s="128">
        <v>77400</v>
      </c>
      <c r="D22" s="133">
        <v>0</v>
      </c>
      <c r="E22" s="133">
        <v>77400</v>
      </c>
      <c r="F22" s="133">
        <v>0</v>
      </c>
      <c r="G22" s="117">
        <f>C22-D22-E22-F22</f>
        <v>0</v>
      </c>
    </row>
    <row r="23" spans="1:7" s="130" customFormat="1" ht="24">
      <c r="A23" s="131" t="s">
        <v>9</v>
      </c>
      <c r="B23" s="132" t="s">
        <v>2</v>
      </c>
      <c r="C23" s="128">
        <v>60200</v>
      </c>
      <c r="D23" s="133">
        <v>20000</v>
      </c>
      <c r="E23" s="133">
        <v>40200</v>
      </c>
      <c r="F23" s="133">
        <v>0</v>
      </c>
      <c r="G23" s="117">
        <f>C23-D23-E23-F23</f>
        <v>0</v>
      </c>
    </row>
    <row r="24" spans="1:7" s="130" customFormat="1" ht="24">
      <c r="A24" s="131" t="s">
        <v>8</v>
      </c>
      <c r="B24" s="132" t="s">
        <v>2</v>
      </c>
      <c r="C24" s="128">
        <v>8800</v>
      </c>
      <c r="D24" s="133">
        <v>0</v>
      </c>
      <c r="E24" s="133">
        <v>8800</v>
      </c>
      <c r="F24" s="133">
        <v>0</v>
      </c>
      <c r="G24" s="117">
        <f>C24-D24-E24-F24</f>
        <v>0</v>
      </c>
    </row>
    <row r="25" spans="1:7" s="130" customFormat="1" ht="24">
      <c r="A25" s="131" t="s">
        <v>7</v>
      </c>
      <c r="B25" s="132" t="s">
        <v>2</v>
      </c>
      <c r="C25" s="128">
        <v>4400</v>
      </c>
      <c r="D25" s="133">
        <v>4400</v>
      </c>
      <c r="E25" s="133">
        <v>0</v>
      </c>
      <c r="F25" s="133">
        <v>0</v>
      </c>
      <c r="G25" s="117">
        <f>C25-D25-E25-F25</f>
        <v>0</v>
      </c>
    </row>
    <row r="26" spans="1:7" s="151" customFormat="1" ht="24">
      <c r="A26" s="147" t="s">
        <v>57</v>
      </c>
      <c r="B26" s="148" t="s">
        <v>2</v>
      </c>
      <c r="C26" s="149">
        <f>C10</f>
        <v>665500</v>
      </c>
      <c r="D26" s="149">
        <f>D10</f>
        <v>381600</v>
      </c>
      <c r="E26" s="149">
        <f>E10</f>
        <v>283900</v>
      </c>
      <c r="F26" s="149">
        <f>F10</f>
        <v>0</v>
      </c>
      <c r="G26" s="117">
        <f>C26-D26-E26-F26</f>
        <v>0</v>
      </c>
    </row>
    <row r="27" spans="1:7" s="151" customFormat="1" ht="24">
      <c r="A27" s="150"/>
      <c r="B27" s="148" t="s">
        <v>1</v>
      </c>
      <c r="C27" s="149"/>
      <c r="D27" s="149"/>
      <c r="E27" s="149"/>
      <c r="F27" s="149"/>
    </row>
    <row r="28" spans="1:7" s="139" customFormat="1" ht="24">
      <c r="A28" s="135" t="s">
        <v>32</v>
      </c>
      <c r="B28" s="136" t="s">
        <v>2</v>
      </c>
      <c r="C28" s="137">
        <f>C26</f>
        <v>665500</v>
      </c>
      <c r="D28" s="137">
        <f>D26</f>
        <v>381600</v>
      </c>
      <c r="E28" s="137">
        <f>E26</f>
        <v>283900</v>
      </c>
      <c r="F28" s="137">
        <f>F26</f>
        <v>0</v>
      </c>
      <c r="G28" s="117">
        <f>C28-D28-E28-F28</f>
        <v>0</v>
      </c>
    </row>
    <row r="29" spans="1:7" s="139" customFormat="1" ht="24">
      <c r="A29" s="138"/>
      <c r="B29" s="136" t="s">
        <v>1</v>
      </c>
      <c r="C29" s="137"/>
      <c r="D29" s="137"/>
      <c r="E29" s="137"/>
      <c r="F29" s="137"/>
    </row>
    <row r="30" spans="1:7" s="139" customFormat="1" ht="9.6" customHeight="1">
      <c r="A30" s="140"/>
      <c r="B30" s="140"/>
      <c r="C30" s="95"/>
      <c r="D30" s="94"/>
      <c r="E30" s="94"/>
      <c r="F30" s="94"/>
    </row>
    <row r="31" spans="1:7" s="139" customFormat="1" ht="28.5" customHeight="1">
      <c r="A31" s="141" t="s">
        <v>0</v>
      </c>
      <c r="B31" s="140"/>
      <c r="C31" s="95"/>
      <c r="D31" s="94"/>
      <c r="E31" s="94"/>
      <c r="F31" s="94"/>
    </row>
  </sheetData>
  <mergeCells count="8">
    <mergeCell ref="A26:A27"/>
    <mergeCell ref="A28:A29"/>
    <mergeCell ref="A3:F3"/>
    <mergeCell ref="A7:A8"/>
    <mergeCell ref="C7:C8"/>
    <mergeCell ref="D7:D8"/>
    <mergeCell ref="E7:E8"/>
    <mergeCell ref="F7:F8"/>
  </mergeCells>
  <printOptions horizontalCentered="1"/>
  <pageMargins left="0.19685039370078741" right="0.19685039370078741" top="0.35433070866141736" bottom="0.23622047244094491" header="0.19685039370078741" footer="0.19685039370078741"/>
  <pageSetup paperSize="9" scale="75" orientation="landscape" r:id="rId1"/>
  <headerFooter>
    <oddHeader>&amp;R&amp;"TH SarabunPSK,ธรรมดา"&amp;16แบบ สงม. 2   (สำนักงานเขต)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1"/>
  <sheetViews>
    <sheetView view="pageBreakPreview" zoomScale="80" zoomScaleNormal="69" zoomScaleSheetLayoutView="8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G20" sqref="G20"/>
    </sheetView>
  </sheetViews>
  <sheetFormatPr defaultRowHeight="17.25"/>
  <cols>
    <col min="1" max="1" width="64.5703125" style="94" customWidth="1"/>
    <col min="2" max="2" width="8.28515625" style="94" customWidth="1"/>
    <col min="3" max="3" width="12.7109375" style="95" customWidth="1"/>
    <col min="4" max="6" width="28.5703125" style="94" customWidth="1"/>
    <col min="7" max="7" width="9.5703125" style="94" bestFit="1" customWidth="1"/>
    <col min="8" max="8" width="13.42578125" style="94" customWidth="1"/>
    <col min="9" max="9" width="11.140625" style="94" customWidth="1"/>
    <col min="10" max="16384" width="9.140625" style="94"/>
  </cols>
  <sheetData>
    <row r="1" spans="1:9" ht="24" customHeight="1">
      <c r="F1" s="96" t="s">
        <v>63</v>
      </c>
    </row>
    <row r="2" spans="1:9" ht="24" customHeight="1"/>
    <row r="3" spans="1:9" ht="24">
      <c r="A3" s="97" t="s">
        <v>188</v>
      </c>
      <c r="B3" s="97"/>
      <c r="C3" s="97"/>
      <c r="D3" s="97"/>
      <c r="E3" s="97"/>
      <c r="F3" s="97"/>
    </row>
    <row r="4" spans="1:9" ht="24">
      <c r="A4" s="142" t="s">
        <v>174</v>
      </c>
      <c r="B4" s="143"/>
      <c r="H4" s="98" t="s">
        <v>150</v>
      </c>
      <c r="I4" s="94" t="s">
        <v>151</v>
      </c>
    </row>
    <row r="5" spans="1:9" ht="24" customHeight="1">
      <c r="A5" s="99" t="s">
        <v>69</v>
      </c>
      <c r="B5" s="100"/>
      <c r="H5" s="101">
        <f>C12-C20-C25</f>
        <v>473400</v>
      </c>
      <c r="I5" s="101">
        <f>H5*30/100</f>
        <v>142020</v>
      </c>
    </row>
    <row r="6" spans="1:9" ht="24">
      <c r="A6" s="100"/>
      <c r="B6" s="100"/>
      <c r="C6" s="102"/>
      <c r="D6" s="102"/>
      <c r="E6" s="102"/>
      <c r="F6" s="102" t="s">
        <v>23</v>
      </c>
      <c r="I6" s="101">
        <f>D12-D20-D25</f>
        <v>144000</v>
      </c>
    </row>
    <row r="7" spans="1:9" ht="24">
      <c r="A7" s="103" t="s">
        <v>49</v>
      </c>
      <c r="B7" s="104" t="s">
        <v>21</v>
      </c>
      <c r="C7" s="105" t="s">
        <v>32</v>
      </c>
      <c r="D7" s="106" t="s">
        <v>189</v>
      </c>
      <c r="E7" s="106" t="s">
        <v>190</v>
      </c>
      <c r="F7" s="106" t="s">
        <v>191</v>
      </c>
      <c r="I7" s="101">
        <f>I5-I6</f>
        <v>-1980</v>
      </c>
    </row>
    <row r="8" spans="1:9" ht="24">
      <c r="A8" s="107"/>
      <c r="B8" s="108" t="s">
        <v>1</v>
      </c>
      <c r="C8" s="105"/>
      <c r="D8" s="109"/>
      <c r="E8" s="109"/>
      <c r="F8" s="109"/>
    </row>
    <row r="9" spans="1:9" ht="24">
      <c r="A9" s="110" t="s">
        <v>55</v>
      </c>
      <c r="B9" s="111"/>
      <c r="C9" s="112"/>
      <c r="D9" s="113"/>
      <c r="E9" s="113"/>
      <c r="F9" s="113"/>
    </row>
    <row r="10" spans="1:9" ht="24">
      <c r="A10" s="114" t="s">
        <v>70</v>
      </c>
      <c r="B10" s="115" t="s">
        <v>2</v>
      </c>
      <c r="C10" s="116">
        <f>C12</f>
        <v>1241000</v>
      </c>
      <c r="D10" s="116">
        <f>D12</f>
        <v>911600</v>
      </c>
      <c r="E10" s="116">
        <f>E12</f>
        <v>329400</v>
      </c>
      <c r="F10" s="116">
        <f>F12</f>
        <v>0</v>
      </c>
      <c r="G10" s="117">
        <f>C10-D10-E10-F10</f>
        <v>0</v>
      </c>
    </row>
    <row r="11" spans="1:9" ht="24">
      <c r="A11" s="118"/>
      <c r="B11" s="115" t="s">
        <v>1</v>
      </c>
      <c r="C11" s="116"/>
      <c r="D11" s="116"/>
      <c r="E11" s="116"/>
      <c r="F11" s="116"/>
    </row>
    <row r="12" spans="1:9" s="95" customFormat="1" ht="24">
      <c r="A12" s="119" t="s">
        <v>152</v>
      </c>
      <c r="B12" s="120" t="s">
        <v>2</v>
      </c>
      <c r="C12" s="121">
        <f>SUM(C16:C25)</f>
        <v>1241000</v>
      </c>
      <c r="D12" s="121">
        <f>SUM(D16:D25)</f>
        <v>911600</v>
      </c>
      <c r="E12" s="121">
        <f>SUM(E16:E25)</f>
        <v>329400</v>
      </c>
      <c r="F12" s="121">
        <f>SUM(F16:F25)</f>
        <v>0</v>
      </c>
    </row>
    <row r="13" spans="1:9" s="95" customFormat="1" ht="24">
      <c r="A13" s="122"/>
      <c r="B13" s="120" t="s">
        <v>1</v>
      </c>
      <c r="C13" s="121"/>
      <c r="D13" s="121"/>
      <c r="E13" s="121"/>
      <c r="F13" s="121"/>
    </row>
    <row r="14" spans="1:9" s="95" customFormat="1" ht="24">
      <c r="A14" s="123" t="s">
        <v>260</v>
      </c>
      <c r="B14" s="124"/>
      <c r="C14" s="121"/>
      <c r="D14" s="125"/>
      <c r="E14" s="125"/>
      <c r="F14" s="125"/>
    </row>
    <row r="15" spans="1:9" s="130" customFormat="1" ht="24">
      <c r="A15" s="126" t="s">
        <v>261</v>
      </c>
      <c r="B15" s="127"/>
      <c r="C15" s="128"/>
      <c r="D15" s="129"/>
      <c r="E15" s="129"/>
      <c r="F15" s="129"/>
    </row>
    <row r="16" spans="1:9" s="130" customFormat="1" ht="24">
      <c r="A16" s="131" t="s">
        <v>20</v>
      </c>
      <c r="B16" s="132" t="s">
        <v>2</v>
      </c>
      <c r="C16" s="128">
        <v>144000</v>
      </c>
      <c r="D16" s="133">
        <v>144000</v>
      </c>
      <c r="E16" s="133">
        <v>0</v>
      </c>
      <c r="F16" s="133">
        <v>0</v>
      </c>
      <c r="G16" s="117">
        <f>C16-D16-E16-F16</f>
        <v>0</v>
      </c>
    </row>
    <row r="17" spans="1:7" s="130" customFormat="1" ht="24">
      <c r="A17" s="134" t="s">
        <v>262</v>
      </c>
      <c r="B17" s="132"/>
      <c r="C17" s="128"/>
      <c r="D17" s="133"/>
      <c r="E17" s="133"/>
      <c r="F17" s="133"/>
    </row>
    <row r="18" spans="1:7" s="130" customFormat="1" ht="24">
      <c r="A18" s="131" t="s">
        <v>16</v>
      </c>
      <c r="B18" s="132" t="s">
        <v>2</v>
      </c>
      <c r="C18" s="128">
        <v>36200</v>
      </c>
      <c r="D18" s="133">
        <v>0</v>
      </c>
      <c r="E18" s="133">
        <v>36200</v>
      </c>
      <c r="F18" s="133">
        <v>0</v>
      </c>
      <c r="G18" s="117">
        <f>C18-D18-E18-F18</f>
        <v>0</v>
      </c>
    </row>
    <row r="19" spans="1:7" s="130" customFormat="1" ht="24">
      <c r="A19" s="131" t="s">
        <v>13</v>
      </c>
      <c r="B19" s="132" t="s">
        <v>2</v>
      </c>
      <c r="C19" s="128">
        <v>12000</v>
      </c>
      <c r="D19" s="133">
        <v>0</v>
      </c>
      <c r="E19" s="133">
        <v>12000</v>
      </c>
      <c r="F19" s="133">
        <v>0</v>
      </c>
      <c r="G19" s="117">
        <f>C19-D19-E19-F19</f>
        <v>0</v>
      </c>
    </row>
    <row r="20" spans="1:7" s="130" customFormat="1" ht="24">
      <c r="A20" s="131" t="s">
        <v>10</v>
      </c>
      <c r="B20" s="132" t="s">
        <v>2</v>
      </c>
      <c r="C20" s="128">
        <v>763200</v>
      </c>
      <c r="D20" s="133">
        <v>763200</v>
      </c>
      <c r="E20" s="133">
        <v>0</v>
      </c>
      <c r="F20" s="133">
        <v>0</v>
      </c>
      <c r="G20" s="117">
        <f>C20-D20-E20-F20</f>
        <v>0</v>
      </c>
    </row>
    <row r="21" spans="1:7" s="130" customFormat="1" ht="24">
      <c r="A21" s="144" t="s">
        <v>263</v>
      </c>
      <c r="B21" s="132"/>
      <c r="C21" s="128"/>
      <c r="D21" s="133"/>
      <c r="E21" s="133"/>
      <c r="F21" s="133"/>
    </row>
    <row r="22" spans="1:7" s="130" customFormat="1" ht="24">
      <c r="A22" s="131" t="s">
        <v>175</v>
      </c>
      <c r="B22" s="132" t="s">
        <v>2</v>
      </c>
      <c r="C22" s="128">
        <v>147000</v>
      </c>
      <c r="D22" s="133">
        <v>0</v>
      </c>
      <c r="E22" s="133">
        <v>147000</v>
      </c>
      <c r="F22" s="133">
        <v>0</v>
      </c>
      <c r="G22" s="117">
        <f>C22-D22-E22-F22</f>
        <v>0</v>
      </c>
    </row>
    <row r="23" spans="1:7" s="130" customFormat="1" ht="24">
      <c r="A23" s="131" t="s">
        <v>9</v>
      </c>
      <c r="B23" s="132" t="s">
        <v>2</v>
      </c>
      <c r="C23" s="128">
        <v>98000</v>
      </c>
      <c r="D23" s="133">
        <v>0</v>
      </c>
      <c r="E23" s="133">
        <v>98000</v>
      </c>
      <c r="F23" s="133">
        <v>0</v>
      </c>
      <c r="G23" s="117">
        <f>C23-D23-E23-F23</f>
        <v>0</v>
      </c>
    </row>
    <row r="24" spans="1:7" s="130" customFormat="1" ht="24">
      <c r="A24" s="131" t="s">
        <v>8</v>
      </c>
      <c r="B24" s="132" t="s">
        <v>2</v>
      </c>
      <c r="C24" s="128">
        <v>36200</v>
      </c>
      <c r="D24" s="133">
        <v>0</v>
      </c>
      <c r="E24" s="133">
        <v>36200</v>
      </c>
      <c r="F24" s="133">
        <v>0</v>
      </c>
      <c r="G24" s="117">
        <f>C24-D24-E24-F24</f>
        <v>0</v>
      </c>
    </row>
    <row r="25" spans="1:7" s="130" customFormat="1" ht="24">
      <c r="A25" s="131" t="s">
        <v>7</v>
      </c>
      <c r="B25" s="132" t="s">
        <v>2</v>
      </c>
      <c r="C25" s="128">
        <v>4400</v>
      </c>
      <c r="D25" s="133">
        <v>4400</v>
      </c>
      <c r="E25" s="133">
        <v>0</v>
      </c>
      <c r="F25" s="133">
        <v>0</v>
      </c>
      <c r="G25" s="117">
        <f>C25-D25-E25-F25</f>
        <v>0</v>
      </c>
    </row>
    <row r="26" spans="1:7" s="151" customFormat="1" ht="24">
      <c r="A26" s="147" t="s">
        <v>57</v>
      </c>
      <c r="B26" s="148" t="s">
        <v>2</v>
      </c>
      <c r="C26" s="149">
        <f>C10</f>
        <v>1241000</v>
      </c>
      <c r="D26" s="149">
        <f>D10</f>
        <v>911600</v>
      </c>
      <c r="E26" s="149">
        <f>E10</f>
        <v>329400</v>
      </c>
      <c r="F26" s="149">
        <f>F10</f>
        <v>0</v>
      </c>
      <c r="G26" s="117">
        <f>C26-D26-E26-F26</f>
        <v>0</v>
      </c>
    </row>
    <row r="27" spans="1:7" s="151" customFormat="1" ht="24">
      <c r="A27" s="150"/>
      <c r="B27" s="148" t="s">
        <v>1</v>
      </c>
      <c r="C27" s="149"/>
      <c r="D27" s="149"/>
      <c r="E27" s="149"/>
      <c r="F27" s="149"/>
    </row>
    <row r="28" spans="1:7" s="139" customFormat="1" ht="24">
      <c r="A28" s="135" t="s">
        <v>32</v>
      </c>
      <c r="B28" s="136" t="s">
        <v>2</v>
      </c>
      <c r="C28" s="137">
        <f>+C26</f>
        <v>1241000</v>
      </c>
      <c r="D28" s="137">
        <f>+D26</f>
        <v>911600</v>
      </c>
      <c r="E28" s="137">
        <f>+E26</f>
        <v>329400</v>
      </c>
      <c r="F28" s="137">
        <f>+F26</f>
        <v>0</v>
      </c>
      <c r="G28" s="117">
        <f>C28-D28-E28-F28</f>
        <v>0</v>
      </c>
    </row>
    <row r="29" spans="1:7" s="139" customFormat="1" ht="24">
      <c r="A29" s="138"/>
      <c r="B29" s="136" t="s">
        <v>1</v>
      </c>
      <c r="C29" s="137"/>
      <c r="D29" s="137"/>
      <c r="E29" s="137"/>
      <c r="F29" s="137"/>
    </row>
    <row r="30" spans="1:7" s="139" customFormat="1" ht="9.6" customHeight="1">
      <c r="A30" s="140"/>
      <c r="B30" s="140"/>
      <c r="C30" s="95"/>
      <c r="D30" s="94"/>
      <c r="E30" s="94"/>
      <c r="F30" s="94"/>
    </row>
    <row r="31" spans="1:7" s="139" customFormat="1" ht="28.5" customHeight="1">
      <c r="A31" s="141" t="s">
        <v>0</v>
      </c>
      <c r="B31" s="140"/>
      <c r="C31" s="95"/>
      <c r="D31" s="94"/>
      <c r="E31" s="94"/>
      <c r="F31" s="94"/>
    </row>
  </sheetData>
  <mergeCells count="8">
    <mergeCell ref="A26:A27"/>
    <mergeCell ref="A28:A29"/>
    <mergeCell ref="A3:F3"/>
    <mergeCell ref="A7:A8"/>
    <mergeCell ref="C7:C8"/>
    <mergeCell ref="D7:D8"/>
    <mergeCell ref="E7:E8"/>
    <mergeCell ref="F7:F8"/>
  </mergeCells>
  <printOptions horizontalCentered="1"/>
  <pageMargins left="0.19685039370078741" right="0.19685039370078741" top="0.35433070866141736" bottom="0.23622047244094491" header="0.19685039370078741" footer="0.19685039370078741"/>
  <pageSetup paperSize="9" scale="75" orientation="landscape" r:id="rId1"/>
  <headerFooter>
    <oddHeader>&amp;R&amp;"TH SarabunPSK,ธรรมดา"&amp;16แบบ สงม. 2   (สำนักงานเขต)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86"/>
  <sheetViews>
    <sheetView zoomScale="66" zoomScaleNormal="66" zoomScaleSheetLayoutView="80" workbookViewId="0">
      <pane xSplit="2" ySplit="8" topLeftCell="C63" activePane="bottomRight" state="frozen"/>
      <selection pane="topRight" activeCell="C1" sqref="C1"/>
      <selection pane="bottomLeft" activeCell="A7" sqref="A7"/>
      <selection pane="bottomRight" activeCell="J66" sqref="J66"/>
    </sheetView>
  </sheetViews>
  <sheetFormatPr defaultRowHeight="17.25"/>
  <cols>
    <col min="1" max="1" width="64.5703125" style="94" customWidth="1"/>
    <col min="2" max="2" width="8.28515625" style="94" customWidth="1"/>
    <col min="3" max="3" width="12.7109375" style="95" customWidth="1"/>
    <col min="4" max="6" width="28.5703125" style="94" customWidth="1"/>
    <col min="7" max="7" width="12.28515625" style="94" bestFit="1" customWidth="1"/>
    <col min="8" max="8" width="12.42578125" style="152" customWidth="1"/>
    <col min="9" max="9" width="11.5703125" style="152" customWidth="1"/>
    <col min="10" max="16" width="9.140625" style="94"/>
    <col min="17" max="17" width="10.140625" style="94" bestFit="1" customWidth="1"/>
    <col min="18" max="18" width="9.140625" style="94"/>
    <col min="19" max="19" width="10.140625" style="94" bestFit="1" customWidth="1"/>
    <col min="20" max="16384" width="9.140625" style="94"/>
  </cols>
  <sheetData>
    <row r="1" spans="1:9" ht="24" customHeight="1">
      <c r="F1" s="96" t="s">
        <v>63</v>
      </c>
    </row>
    <row r="2" spans="1:9" ht="24" customHeight="1"/>
    <row r="3" spans="1:9" ht="24">
      <c r="A3" s="97" t="s">
        <v>188</v>
      </c>
      <c r="B3" s="97"/>
      <c r="C3" s="97"/>
      <c r="D3" s="97"/>
      <c r="E3" s="97"/>
      <c r="F3" s="97"/>
    </row>
    <row r="4" spans="1:9" ht="24">
      <c r="A4" s="142" t="s">
        <v>174</v>
      </c>
      <c r="B4" s="143"/>
      <c r="H4" s="152" t="s">
        <v>150</v>
      </c>
      <c r="I4" s="152" t="s">
        <v>151</v>
      </c>
    </row>
    <row r="5" spans="1:9" ht="24" customHeight="1">
      <c r="A5" s="99" t="s">
        <v>77</v>
      </c>
      <c r="B5" s="100"/>
      <c r="H5" s="152">
        <f>C12-C24</f>
        <v>15478600</v>
      </c>
      <c r="I5" s="152">
        <f>H5*30/100</f>
        <v>4643580</v>
      </c>
    </row>
    <row r="6" spans="1:9" ht="24">
      <c r="A6" s="100"/>
      <c r="B6" s="100"/>
      <c r="C6" s="102"/>
      <c r="D6" s="102"/>
      <c r="E6" s="102"/>
      <c r="F6" s="102" t="s">
        <v>23</v>
      </c>
      <c r="I6" s="152">
        <f>D12-D24</f>
        <v>5037000</v>
      </c>
    </row>
    <row r="7" spans="1:9" ht="24">
      <c r="A7" s="103" t="s">
        <v>49</v>
      </c>
      <c r="B7" s="104" t="s">
        <v>21</v>
      </c>
      <c r="C7" s="105" t="s">
        <v>32</v>
      </c>
      <c r="D7" s="106" t="s">
        <v>189</v>
      </c>
      <c r="E7" s="106" t="s">
        <v>190</v>
      </c>
      <c r="F7" s="106" t="s">
        <v>191</v>
      </c>
      <c r="I7" s="152">
        <f>I5-I6</f>
        <v>-393420</v>
      </c>
    </row>
    <row r="8" spans="1:9" ht="24">
      <c r="A8" s="107"/>
      <c r="B8" s="108" t="s">
        <v>1</v>
      </c>
      <c r="C8" s="105"/>
      <c r="D8" s="109"/>
      <c r="E8" s="109"/>
      <c r="F8" s="109"/>
    </row>
    <row r="9" spans="1:9" ht="24">
      <c r="A9" s="110" t="s">
        <v>55</v>
      </c>
      <c r="B9" s="111"/>
      <c r="C9" s="112"/>
      <c r="D9" s="113"/>
      <c r="E9" s="113"/>
      <c r="F9" s="113"/>
    </row>
    <row r="10" spans="1:9" ht="24">
      <c r="A10" s="114" t="s">
        <v>78</v>
      </c>
      <c r="B10" s="115" t="s">
        <v>2</v>
      </c>
      <c r="C10" s="116">
        <f>C12+C25</f>
        <v>16686400</v>
      </c>
      <c r="D10" s="116">
        <f>D12+D25</f>
        <v>6244800</v>
      </c>
      <c r="E10" s="116">
        <f>E12+E25</f>
        <v>7297200</v>
      </c>
      <c r="F10" s="116">
        <f>F12+F25</f>
        <v>3144400</v>
      </c>
      <c r="G10" s="117">
        <f>C10-D10-E10-F10</f>
        <v>0</v>
      </c>
    </row>
    <row r="11" spans="1:9" ht="24">
      <c r="A11" s="118"/>
      <c r="B11" s="115" t="s">
        <v>1</v>
      </c>
      <c r="C11" s="116"/>
      <c r="D11" s="116"/>
      <c r="E11" s="116"/>
      <c r="F11" s="116"/>
    </row>
    <row r="12" spans="1:9" s="95" customFormat="1" ht="24">
      <c r="A12" s="119" t="s">
        <v>152</v>
      </c>
      <c r="B12" s="120" t="s">
        <v>2</v>
      </c>
      <c r="C12" s="121">
        <f>SUM(C16:C24)</f>
        <v>15483000</v>
      </c>
      <c r="D12" s="121">
        <f>SUM(D16:D24)</f>
        <v>5041400</v>
      </c>
      <c r="E12" s="121">
        <f>SUM(E16:E24)</f>
        <v>7297200</v>
      </c>
      <c r="F12" s="121">
        <f>SUM(F16:F24)</f>
        <v>3144400</v>
      </c>
      <c r="G12" s="117">
        <f>C12-D12-E12-F12</f>
        <v>0</v>
      </c>
      <c r="H12" s="153"/>
      <c r="I12" s="153"/>
    </row>
    <row r="13" spans="1:9" s="95" customFormat="1" ht="24">
      <c r="A13" s="122"/>
      <c r="B13" s="120" t="s">
        <v>1</v>
      </c>
      <c r="C13" s="121"/>
      <c r="D13" s="121"/>
      <c r="E13" s="121"/>
      <c r="F13" s="121"/>
      <c r="H13" s="153"/>
      <c r="I13" s="153"/>
    </row>
    <row r="14" spans="1:9" s="95" customFormat="1" ht="24">
      <c r="A14" s="123" t="s">
        <v>260</v>
      </c>
      <c r="B14" s="124"/>
      <c r="C14" s="121"/>
      <c r="D14" s="125"/>
      <c r="E14" s="125"/>
      <c r="F14" s="125"/>
      <c r="H14" s="153"/>
      <c r="I14" s="153"/>
    </row>
    <row r="15" spans="1:9" s="130" customFormat="1" ht="24">
      <c r="A15" s="126" t="s">
        <v>261</v>
      </c>
      <c r="B15" s="127"/>
      <c r="C15" s="128"/>
      <c r="D15" s="129"/>
      <c r="E15" s="129"/>
      <c r="F15" s="129"/>
      <c r="H15" s="154"/>
      <c r="I15" s="154"/>
    </row>
    <row r="16" spans="1:9" s="130" customFormat="1" ht="24">
      <c r="A16" s="131" t="s">
        <v>20</v>
      </c>
      <c r="B16" s="132" t="s">
        <v>2</v>
      </c>
      <c r="C16" s="128">
        <v>15221400</v>
      </c>
      <c r="D16" s="133">
        <v>5027000</v>
      </c>
      <c r="E16" s="133">
        <v>7050000</v>
      </c>
      <c r="F16" s="133">
        <v>3144400</v>
      </c>
      <c r="G16" s="117">
        <f>C16-D16-E16-F16</f>
        <v>0</v>
      </c>
      <c r="H16" s="154"/>
      <c r="I16" s="154"/>
    </row>
    <row r="17" spans="1:9" s="130" customFormat="1" ht="24">
      <c r="A17" s="134" t="s">
        <v>262</v>
      </c>
      <c r="B17" s="132"/>
      <c r="C17" s="128"/>
      <c r="D17" s="133"/>
      <c r="E17" s="133"/>
      <c r="F17" s="133"/>
      <c r="H17" s="154"/>
      <c r="I17" s="154"/>
    </row>
    <row r="18" spans="1:9" s="130" customFormat="1" ht="24">
      <c r="A18" s="131" t="s">
        <v>16</v>
      </c>
      <c r="B18" s="132" t="s">
        <v>2</v>
      </c>
      <c r="C18" s="128">
        <v>36200</v>
      </c>
      <c r="D18" s="133">
        <v>0</v>
      </c>
      <c r="E18" s="133">
        <v>36200</v>
      </c>
      <c r="F18" s="133">
        <v>0</v>
      </c>
      <c r="G18" s="117">
        <f>C18-D18-E18-F18</f>
        <v>0</v>
      </c>
      <c r="H18" s="154"/>
      <c r="I18" s="154"/>
    </row>
    <row r="19" spans="1:9" s="130" customFormat="1" ht="24">
      <c r="A19" s="131" t="s">
        <v>13</v>
      </c>
      <c r="B19" s="132" t="s">
        <v>2</v>
      </c>
      <c r="C19" s="128">
        <v>22000</v>
      </c>
      <c r="D19" s="133">
        <v>0</v>
      </c>
      <c r="E19" s="133">
        <v>22000</v>
      </c>
      <c r="F19" s="133">
        <v>0</v>
      </c>
      <c r="G19" s="117">
        <f>C19-D19-E19-F19</f>
        <v>0</v>
      </c>
      <c r="H19" s="154"/>
      <c r="I19" s="154"/>
    </row>
    <row r="20" spans="1:9" s="130" customFormat="1" ht="24">
      <c r="A20" s="144" t="s">
        <v>263</v>
      </c>
      <c r="B20" s="132"/>
      <c r="C20" s="128"/>
      <c r="D20" s="133"/>
      <c r="E20" s="133"/>
      <c r="F20" s="133"/>
      <c r="H20" s="154"/>
      <c r="I20" s="154"/>
    </row>
    <row r="21" spans="1:9" s="130" customFormat="1" ht="24">
      <c r="A21" s="131" t="s">
        <v>175</v>
      </c>
      <c r="B21" s="132" t="s">
        <v>2</v>
      </c>
      <c r="C21" s="128">
        <v>125000</v>
      </c>
      <c r="D21" s="133">
        <v>0</v>
      </c>
      <c r="E21" s="133">
        <v>125000</v>
      </c>
      <c r="F21" s="133">
        <v>0</v>
      </c>
      <c r="G21" s="117">
        <f>C21-D21-E21-F21</f>
        <v>0</v>
      </c>
      <c r="H21" s="154"/>
      <c r="I21" s="154"/>
    </row>
    <row r="22" spans="1:9" s="130" customFormat="1" ht="24">
      <c r="A22" s="131" t="s">
        <v>9</v>
      </c>
      <c r="B22" s="132" t="s">
        <v>2</v>
      </c>
      <c r="C22" s="128">
        <v>50000</v>
      </c>
      <c r="D22" s="133">
        <v>0</v>
      </c>
      <c r="E22" s="133">
        <v>50000</v>
      </c>
      <c r="F22" s="133">
        <v>0</v>
      </c>
      <c r="G22" s="117">
        <f>C22-D22-E22-F22</f>
        <v>0</v>
      </c>
      <c r="H22" s="154"/>
      <c r="I22" s="154"/>
    </row>
    <row r="23" spans="1:9" s="130" customFormat="1" ht="24">
      <c r="A23" s="131" t="s">
        <v>8</v>
      </c>
      <c r="B23" s="132" t="s">
        <v>2</v>
      </c>
      <c r="C23" s="128">
        <v>24000</v>
      </c>
      <c r="D23" s="133">
        <v>10000</v>
      </c>
      <c r="E23" s="133">
        <v>14000</v>
      </c>
      <c r="F23" s="133">
        <v>0</v>
      </c>
      <c r="G23" s="117">
        <f>C23-D23-E23-F23</f>
        <v>0</v>
      </c>
      <c r="H23" s="154"/>
      <c r="I23" s="154"/>
    </row>
    <row r="24" spans="1:9" s="130" customFormat="1" ht="24">
      <c r="A24" s="131" t="s">
        <v>7</v>
      </c>
      <c r="B24" s="132" t="s">
        <v>2</v>
      </c>
      <c r="C24" s="128">
        <v>4400</v>
      </c>
      <c r="D24" s="133">
        <v>4400</v>
      </c>
      <c r="E24" s="133">
        <v>0</v>
      </c>
      <c r="F24" s="133">
        <v>0</v>
      </c>
      <c r="G24" s="117">
        <f>C24-D24-E24-F24</f>
        <v>0</v>
      </c>
      <c r="H24" s="154"/>
      <c r="I24" s="154"/>
    </row>
    <row r="25" spans="1:9" s="130" customFormat="1" ht="24">
      <c r="A25" s="155" t="s">
        <v>153</v>
      </c>
      <c r="B25" s="156" t="s">
        <v>2</v>
      </c>
      <c r="C25" s="157">
        <f>C27</f>
        <v>1203400</v>
      </c>
      <c r="D25" s="157">
        <f>D27</f>
        <v>1203400</v>
      </c>
      <c r="E25" s="157">
        <f>E27</f>
        <v>0</v>
      </c>
      <c r="F25" s="157">
        <f>F27+F29</f>
        <v>0</v>
      </c>
      <c r="G25" s="117"/>
      <c r="H25" s="154"/>
      <c r="I25" s="154"/>
    </row>
    <row r="26" spans="1:9" s="130" customFormat="1" ht="24">
      <c r="A26" s="158"/>
      <c r="B26" s="120" t="s">
        <v>1</v>
      </c>
      <c r="C26" s="157"/>
      <c r="D26" s="133"/>
      <c r="E26" s="133"/>
      <c r="F26" s="133"/>
      <c r="G26" s="117"/>
      <c r="H26" s="154"/>
      <c r="I26" s="154"/>
    </row>
    <row r="27" spans="1:9" s="130" customFormat="1" ht="24">
      <c r="A27" s="159" t="s">
        <v>198</v>
      </c>
      <c r="B27" s="160" t="s">
        <v>2</v>
      </c>
      <c r="C27" s="121">
        <v>1203400</v>
      </c>
      <c r="D27" s="161">
        <v>1203400</v>
      </c>
      <c r="E27" s="161">
        <v>0</v>
      </c>
      <c r="F27" s="161">
        <v>0</v>
      </c>
      <c r="G27" s="117"/>
      <c r="H27" s="154"/>
      <c r="I27" s="154"/>
    </row>
    <row r="28" spans="1:9" s="130" customFormat="1" ht="24">
      <c r="A28" s="162" t="s">
        <v>199</v>
      </c>
      <c r="B28" s="160" t="s">
        <v>1</v>
      </c>
      <c r="C28" s="121"/>
      <c r="D28" s="161"/>
      <c r="E28" s="161"/>
      <c r="F28" s="161"/>
      <c r="G28" s="117"/>
      <c r="H28" s="154"/>
      <c r="I28" s="154"/>
    </row>
    <row r="29" spans="1:9" ht="24">
      <c r="A29" s="114" t="s">
        <v>79</v>
      </c>
      <c r="B29" s="115" t="s">
        <v>2</v>
      </c>
      <c r="C29" s="116">
        <f>C31</f>
        <v>1191200</v>
      </c>
      <c r="D29" s="116">
        <f>D31</f>
        <v>701300</v>
      </c>
      <c r="E29" s="116">
        <f>E31</f>
        <v>489900</v>
      </c>
      <c r="F29" s="116">
        <f>F31</f>
        <v>0</v>
      </c>
      <c r="G29" s="163">
        <f>C29-D29-E29-F29</f>
        <v>0</v>
      </c>
      <c r="H29" s="164">
        <f>C31-C37</f>
        <v>639900</v>
      </c>
      <c r="I29" s="152">
        <f>H29*30/100</f>
        <v>191970</v>
      </c>
    </row>
    <row r="30" spans="1:9" ht="24">
      <c r="A30" s="118"/>
      <c r="B30" s="115" t="s">
        <v>1</v>
      </c>
      <c r="C30" s="116"/>
      <c r="D30" s="116"/>
      <c r="E30" s="116"/>
      <c r="F30" s="116"/>
      <c r="I30" s="152">
        <f>D31-D37</f>
        <v>150000</v>
      </c>
    </row>
    <row r="31" spans="1:9" s="95" customFormat="1" ht="24">
      <c r="A31" s="119" t="s">
        <v>152</v>
      </c>
      <c r="B31" s="120" t="s">
        <v>2</v>
      </c>
      <c r="C31" s="121">
        <f>SUM(C34:C37)</f>
        <v>1191200</v>
      </c>
      <c r="D31" s="121">
        <f>SUM(D34:D37)</f>
        <v>701300</v>
      </c>
      <c r="E31" s="121">
        <f>SUM(E34:E37)</f>
        <v>489900</v>
      </c>
      <c r="F31" s="121">
        <f>SUM(F34:F37)</f>
        <v>0</v>
      </c>
      <c r="G31" s="117">
        <f>C31-D31-E31-F31</f>
        <v>0</v>
      </c>
      <c r="H31" s="153"/>
      <c r="I31" s="153">
        <f>I29-I30</f>
        <v>41970</v>
      </c>
    </row>
    <row r="32" spans="1:9" s="95" customFormat="1" ht="24">
      <c r="A32" s="122"/>
      <c r="B32" s="120" t="s">
        <v>1</v>
      </c>
      <c r="C32" s="121"/>
      <c r="D32" s="121"/>
      <c r="E32" s="121"/>
      <c r="F32" s="121"/>
      <c r="H32" s="153"/>
      <c r="I32" s="153"/>
    </row>
    <row r="33" spans="1:9" s="95" customFormat="1" ht="24">
      <c r="A33" s="123" t="s">
        <v>260</v>
      </c>
      <c r="B33" s="124"/>
      <c r="C33" s="121"/>
      <c r="D33" s="125"/>
      <c r="E33" s="125"/>
      <c r="F33" s="125"/>
      <c r="H33" s="153"/>
      <c r="I33" s="153"/>
    </row>
    <row r="34" spans="1:9" s="130" customFormat="1" ht="24">
      <c r="A34" s="144" t="s">
        <v>263</v>
      </c>
      <c r="B34" s="132"/>
      <c r="C34" s="128"/>
      <c r="D34" s="133"/>
      <c r="E34" s="133"/>
      <c r="F34" s="133"/>
      <c r="H34" s="154"/>
      <c r="I34" s="154"/>
    </row>
    <row r="35" spans="1:9" s="130" customFormat="1" ht="24">
      <c r="A35" s="131" t="s">
        <v>73</v>
      </c>
      <c r="B35" s="132" t="s">
        <v>2</v>
      </c>
      <c r="C35" s="128">
        <v>415500</v>
      </c>
      <c r="D35" s="133">
        <v>150000</v>
      </c>
      <c r="E35" s="133">
        <v>265500</v>
      </c>
      <c r="F35" s="133">
        <v>0</v>
      </c>
      <c r="G35" s="117">
        <f>C35-D35-E35-F35</f>
        <v>0</v>
      </c>
      <c r="H35" s="154"/>
      <c r="I35" s="154"/>
    </row>
    <row r="36" spans="1:9" s="130" customFormat="1" ht="24">
      <c r="A36" s="131" t="s">
        <v>74</v>
      </c>
      <c r="B36" s="132" t="s">
        <v>2</v>
      </c>
      <c r="C36" s="128">
        <v>224400</v>
      </c>
      <c r="D36" s="133">
        <v>0</v>
      </c>
      <c r="E36" s="133">
        <v>224400</v>
      </c>
      <c r="F36" s="133">
        <v>0</v>
      </c>
      <c r="G36" s="117">
        <f>C36-D36-E36-F36</f>
        <v>0</v>
      </c>
      <c r="H36" s="154"/>
      <c r="I36" s="154"/>
    </row>
    <row r="37" spans="1:9" s="130" customFormat="1" ht="24">
      <c r="A37" s="145" t="s">
        <v>76</v>
      </c>
      <c r="B37" s="132" t="s">
        <v>2</v>
      </c>
      <c r="C37" s="128">
        <v>551300</v>
      </c>
      <c r="D37" s="133">
        <v>551300</v>
      </c>
      <c r="E37" s="133">
        <v>0</v>
      </c>
      <c r="F37" s="133">
        <v>0</v>
      </c>
      <c r="G37" s="117">
        <f>C37-D37-E37-F37</f>
        <v>0</v>
      </c>
      <c r="H37" s="154"/>
      <c r="I37" s="154"/>
    </row>
    <row r="38" spans="1:9" s="130" customFormat="1" ht="24">
      <c r="A38" s="114" t="s">
        <v>80</v>
      </c>
      <c r="B38" s="115" t="s">
        <v>2</v>
      </c>
      <c r="C38" s="116">
        <f>C40+C59</f>
        <v>9305100</v>
      </c>
      <c r="D38" s="116">
        <f>D40+D59</f>
        <v>3014900</v>
      </c>
      <c r="E38" s="116">
        <f>E40+E59</f>
        <v>5090200</v>
      </c>
      <c r="F38" s="116">
        <f>F40+F59</f>
        <v>1200000</v>
      </c>
      <c r="G38" s="117">
        <f>C38-D38-E38-F38</f>
        <v>0</v>
      </c>
      <c r="H38" s="154">
        <f>C40-C54-C58</f>
        <v>8686900</v>
      </c>
      <c r="I38" s="154">
        <f>H38*30/100</f>
        <v>2606070</v>
      </c>
    </row>
    <row r="39" spans="1:9" s="130" customFormat="1" ht="24">
      <c r="A39" s="118"/>
      <c r="B39" s="115" t="s">
        <v>1</v>
      </c>
      <c r="C39" s="116"/>
      <c r="D39" s="116"/>
      <c r="E39" s="116"/>
      <c r="F39" s="116"/>
      <c r="H39" s="154"/>
      <c r="I39" s="154">
        <f>D40-D54-D58</f>
        <v>2496700</v>
      </c>
    </row>
    <row r="40" spans="1:9" s="130" customFormat="1" ht="24">
      <c r="A40" s="119" t="s">
        <v>152</v>
      </c>
      <c r="B40" s="120" t="s">
        <v>2</v>
      </c>
      <c r="C40" s="121">
        <f>SUM(C44:C58)</f>
        <v>9205100</v>
      </c>
      <c r="D40" s="121">
        <f>SUM(D44:D58)</f>
        <v>3014900</v>
      </c>
      <c r="E40" s="121">
        <f>SUM(E44:E58)</f>
        <v>4990200</v>
      </c>
      <c r="F40" s="121">
        <f>SUM(F44:F58)</f>
        <v>1200000</v>
      </c>
      <c r="G40" s="117">
        <f>C40-D40-E40-F40</f>
        <v>0</v>
      </c>
      <c r="H40" s="154"/>
      <c r="I40" s="154">
        <f>I38-I39</f>
        <v>109370</v>
      </c>
    </row>
    <row r="41" spans="1:9" s="130" customFormat="1" ht="24">
      <c r="A41" s="122"/>
      <c r="B41" s="120" t="s">
        <v>1</v>
      </c>
      <c r="C41" s="121"/>
      <c r="D41" s="133"/>
      <c r="E41" s="133"/>
      <c r="F41" s="133"/>
      <c r="H41" s="154" t="s">
        <v>164</v>
      </c>
      <c r="I41" s="154">
        <f>I7+I31+I40</f>
        <v>-242080</v>
      </c>
    </row>
    <row r="42" spans="1:9" s="130" customFormat="1" ht="24">
      <c r="A42" s="123" t="s">
        <v>260</v>
      </c>
      <c r="B42" s="124"/>
      <c r="C42" s="121"/>
      <c r="D42" s="133"/>
      <c r="E42" s="133"/>
      <c r="F42" s="133"/>
      <c r="H42" s="154"/>
      <c r="I42" s="154"/>
    </row>
    <row r="43" spans="1:9" s="130" customFormat="1" ht="24">
      <c r="A43" s="126" t="s">
        <v>261</v>
      </c>
      <c r="B43" s="127"/>
      <c r="C43" s="128"/>
      <c r="D43" s="133"/>
      <c r="E43" s="133"/>
      <c r="F43" s="133"/>
      <c r="H43" s="154"/>
      <c r="I43" s="154"/>
    </row>
    <row r="44" spans="1:9" s="130" customFormat="1" ht="24">
      <c r="A44" s="131" t="s">
        <v>81</v>
      </c>
      <c r="B44" s="132" t="s">
        <v>2</v>
      </c>
      <c r="C44" s="128">
        <v>6600000</v>
      </c>
      <c r="D44" s="133">
        <v>2170000</v>
      </c>
      <c r="E44" s="133">
        <v>3230000</v>
      </c>
      <c r="F44" s="133">
        <v>1200000</v>
      </c>
      <c r="G44" s="117">
        <f>C44-D44-E44-F44</f>
        <v>0</v>
      </c>
      <c r="H44" s="154"/>
      <c r="I44" s="154"/>
    </row>
    <row r="45" spans="1:9" s="130" customFormat="1" ht="24">
      <c r="A45" s="131" t="s">
        <v>82</v>
      </c>
      <c r="B45" s="132" t="s">
        <v>2</v>
      </c>
      <c r="C45" s="128">
        <v>429000</v>
      </c>
      <c r="D45" s="133">
        <v>140000</v>
      </c>
      <c r="E45" s="133">
        <v>289000</v>
      </c>
      <c r="F45" s="133">
        <v>0</v>
      </c>
      <c r="G45" s="117">
        <f>C45-D45-E45-F45</f>
        <v>0</v>
      </c>
      <c r="H45" s="154"/>
      <c r="I45" s="154"/>
    </row>
    <row r="46" spans="1:9" s="130" customFormat="1" ht="24">
      <c r="A46" s="131" t="s">
        <v>200</v>
      </c>
      <c r="B46" s="132" t="s">
        <v>2</v>
      </c>
      <c r="C46" s="128">
        <v>170100</v>
      </c>
      <c r="D46" s="133">
        <v>56700</v>
      </c>
      <c r="E46" s="133">
        <v>113400</v>
      </c>
      <c r="F46" s="133">
        <v>0</v>
      </c>
      <c r="G46" s="117">
        <f>C46-D46-E46-F46</f>
        <v>0</v>
      </c>
      <c r="H46" s="154"/>
      <c r="I46" s="154"/>
    </row>
    <row r="47" spans="1:9" s="130" customFormat="1" ht="24">
      <c r="A47" s="134" t="s">
        <v>262</v>
      </c>
      <c r="B47" s="132"/>
      <c r="C47" s="128"/>
      <c r="D47" s="133"/>
      <c r="E47" s="133"/>
      <c r="F47" s="133"/>
      <c r="H47" s="154"/>
      <c r="I47" s="154"/>
    </row>
    <row r="48" spans="1:9" s="130" customFormat="1" ht="24">
      <c r="A48" s="131" t="s">
        <v>16</v>
      </c>
      <c r="B48" s="132" t="s">
        <v>2</v>
      </c>
      <c r="C48" s="128">
        <v>736800</v>
      </c>
      <c r="D48" s="133">
        <v>0</v>
      </c>
      <c r="E48" s="133">
        <v>736800</v>
      </c>
      <c r="F48" s="133">
        <v>0</v>
      </c>
      <c r="G48" s="117">
        <f>C48-D48-E48-F48</f>
        <v>0</v>
      </c>
      <c r="H48" s="154"/>
      <c r="I48" s="154"/>
    </row>
    <row r="49" spans="1:9" s="130" customFormat="1" ht="24">
      <c r="A49" s="131" t="s">
        <v>71</v>
      </c>
      <c r="B49" s="132" t="s">
        <v>2</v>
      </c>
      <c r="C49" s="128">
        <v>2000</v>
      </c>
      <c r="D49" s="133">
        <v>0</v>
      </c>
      <c r="E49" s="133">
        <v>2000</v>
      </c>
      <c r="F49" s="133">
        <v>0</v>
      </c>
      <c r="G49" s="117">
        <f>C49-D49-E49-F49</f>
        <v>0</v>
      </c>
      <c r="H49" s="154"/>
      <c r="I49" s="154"/>
    </row>
    <row r="50" spans="1:9" s="130" customFormat="1" ht="24">
      <c r="A50" s="144" t="s">
        <v>263</v>
      </c>
      <c r="B50" s="132"/>
      <c r="C50" s="128"/>
      <c r="D50" s="133"/>
      <c r="E50" s="133"/>
      <c r="F50" s="133"/>
      <c r="H50" s="154"/>
      <c r="I50" s="154"/>
    </row>
    <row r="51" spans="1:9" s="130" customFormat="1" ht="24">
      <c r="A51" s="131" t="s">
        <v>8</v>
      </c>
      <c r="B51" s="132" t="s">
        <v>2</v>
      </c>
      <c r="C51" s="128">
        <v>141900</v>
      </c>
      <c r="D51" s="133">
        <v>10000</v>
      </c>
      <c r="E51" s="133">
        <v>131900</v>
      </c>
      <c r="F51" s="133">
        <v>0</v>
      </c>
      <c r="G51" s="117">
        <f t="shared" ref="G51:G63" si="0">C51-D51-E51-F51</f>
        <v>0</v>
      </c>
      <c r="H51" s="154"/>
      <c r="I51" s="154"/>
    </row>
    <row r="52" spans="1:9" s="130" customFormat="1" ht="24">
      <c r="A52" s="131" t="s">
        <v>72</v>
      </c>
      <c r="B52" s="132" t="s">
        <v>2</v>
      </c>
      <c r="C52" s="128">
        <v>1200</v>
      </c>
      <c r="D52" s="133">
        <v>0</v>
      </c>
      <c r="E52" s="133">
        <v>1200</v>
      </c>
      <c r="F52" s="133">
        <v>0</v>
      </c>
      <c r="G52" s="117">
        <f t="shared" si="0"/>
        <v>0</v>
      </c>
      <c r="H52" s="154"/>
      <c r="I52" s="154"/>
    </row>
    <row r="53" spans="1:9" s="130" customFormat="1" ht="24">
      <c r="A53" s="131" t="s">
        <v>73</v>
      </c>
      <c r="B53" s="132" t="s">
        <v>2</v>
      </c>
      <c r="C53" s="128">
        <v>346800</v>
      </c>
      <c r="D53" s="133">
        <v>120000</v>
      </c>
      <c r="E53" s="133">
        <v>226800</v>
      </c>
      <c r="F53" s="133">
        <v>0</v>
      </c>
      <c r="G53" s="117">
        <f t="shared" si="0"/>
        <v>0</v>
      </c>
      <c r="H53" s="154"/>
      <c r="I53" s="154"/>
    </row>
    <row r="54" spans="1:9" s="130" customFormat="1" ht="24">
      <c r="A54" s="131" t="s">
        <v>7</v>
      </c>
      <c r="B54" s="132" t="s">
        <v>2</v>
      </c>
      <c r="C54" s="128">
        <v>237600</v>
      </c>
      <c r="D54" s="133">
        <v>237600</v>
      </c>
      <c r="E54" s="133">
        <v>0</v>
      </c>
      <c r="F54" s="133">
        <v>0</v>
      </c>
      <c r="G54" s="117"/>
      <c r="H54" s="154"/>
      <c r="I54" s="154"/>
    </row>
    <row r="55" spans="1:9" s="130" customFormat="1" ht="24">
      <c r="A55" s="145" t="s">
        <v>74</v>
      </c>
      <c r="B55" s="132" t="s">
        <v>2</v>
      </c>
      <c r="C55" s="128">
        <v>120100</v>
      </c>
      <c r="D55" s="133">
        <v>0</v>
      </c>
      <c r="E55" s="133">
        <v>120100</v>
      </c>
      <c r="F55" s="133">
        <v>0</v>
      </c>
      <c r="G55" s="117">
        <f t="shared" si="0"/>
        <v>0</v>
      </c>
      <c r="H55" s="154"/>
      <c r="I55" s="154"/>
    </row>
    <row r="56" spans="1:9" s="130" customFormat="1" ht="24">
      <c r="A56" s="165"/>
      <c r="B56" s="166"/>
      <c r="C56" s="167"/>
      <c r="D56" s="168"/>
      <c r="E56" s="168"/>
      <c r="F56" s="168"/>
      <c r="G56" s="117"/>
      <c r="H56" s="154"/>
      <c r="I56" s="154"/>
    </row>
    <row r="57" spans="1:9" s="130" customFormat="1" ht="24">
      <c r="A57" s="131" t="s">
        <v>75</v>
      </c>
      <c r="B57" s="127" t="s">
        <v>2</v>
      </c>
      <c r="C57" s="146">
        <v>139000</v>
      </c>
      <c r="D57" s="129">
        <v>0</v>
      </c>
      <c r="E57" s="129">
        <v>139000</v>
      </c>
      <c r="F57" s="129">
        <v>0</v>
      </c>
      <c r="G57" s="117">
        <f t="shared" si="0"/>
        <v>0</v>
      </c>
      <c r="H57" s="154"/>
      <c r="I57" s="154"/>
    </row>
    <row r="58" spans="1:9" s="130" customFormat="1" ht="24">
      <c r="A58" s="145" t="s">
        <v>76</v>
      </c>
      <c r="B58" s="132" t="s">
        <v>2</v>
      </c>
      <c r="C58" s="128">
        <v>280600</v>
      </c>
      <c r="D58" s="133">
        <v>280600</v>
      </c>
      <c r="E58" s="133">
        <v>0</v>
      </c>
      <c r="F58" s="133">
        <v>0</v>
      </c>
      <c r="G58" s="117">
        <f t="shared" si="0"/>
        <v>0</v>
      </c>
      <c r="H58" s="154"/>
      <c r="I58" s="154"/>
    </row>
    <row r="59" spans="1:9" s="130" customFormat="1" ht="24">
      <c r="A59" s="155" t="s">
        <v>153</v>
      </c>
      <c r="B59" s="156" t="s">
        <v>2</v>
      </c>
      <c r="C59" s="157">
        <f>C61</f>
        <v>100000</v>
      </c>
      <c r="D59" s="157">
        <f>D61</f>
        <v>0</v>
      </c>
      <c r="E59" s="157">
        <f>E61</f>
        <v>100000</v>
      </c>
      <c r="F59" s="157">
        <f>F61</f>
        <v>0</v>
      </c>
      <c r="G59" s="117">
        <f t="shared" si="0"/>
        <v>0</v>
      </c>
      <c r="H59" s="154"/>
      <c r="I59" s="154"/>
    </row>
    <row r="60" spans="1:9" s="130" customFormat="1" ht="24">
      <c r="A60" s="158"/>
      <c r="B60" s="120" t="s">
        <v>1</v>
      </c>
      <c r="C60" s="157"/>
      <c r="D60" s="133"/>
      <c r="E60" s="133"/>
      <c r="F60" s="133"/>
      <c r="H60" s="154"/>
      <c r="I60" s="154"/>
    </row>
    <row r="61" spans="1:9" ht="24">
      <c r="A61" s="159" t="s">
        <v>85</v>
      </c>
      <c r="B61" s="160" t="s">
        <v>2</v>
      </c>
      <c r="C61" s="121">
        <v>100000</v>
      </c>
      <c r="D61" s="161">
        <v>0</v>
      </c>
      <c r="E61" s="161">
        <v>100000</v>
      </c>
      <c r="F61" s="161">
        <v>0</v>
      </c>
      <c r="G61" s="117">
        <f>C61-D61-E61-F61</f>
        <v>0</v>
      </c>
    </row>
    <row r="62" spans="1:9" ht="24">
      <c r="A62" s="169" t="s">
        <v>3</v>
      </c>
      <c r="B62" s="160" t="s">
        <v>1</v>
      </c>
      <c r="C62" s="121"/>
      <c r="D62" s="161"/>
      <c r="E62" s="161"/>
      <c r="F62" s="161"/>
      <c r="I62" s="152">
        <f>I10+I59</f>
        <v>0</v>
      </c>
    </row>
    <row r="63" spans="1:9" s="130" customFormat="1" ht="24">
      <c r="A63" s="114" t="s">
        <v>83</v>
      </c>
      <c r="B63" s="115" t="s">
        <v>2</v>
      </c>
      <c r="C63" s="116">
        <f>C65</f>
        <v>7584300</v>
      </c>
      <c r="D63" s="116">
        <f>D65</f>
        <v>4133600</v>
      </c>
      <c r="E63" s="116">
        <f>E65</f>
        <v>2519600</v>
      </c>
      <c r="F63" s="116">
        <f>F65</f>
        <v>931100</v>
      </c>
      <c r="G63" s="117">
        <f t="shared" si="0"/>
        <v>0</v>
      </c>
      <c r="H63" s="154">
        <f>C65-C78-C73-C80</f>
        <v>4583200</v>
      </c>
      <c r="I63" s="154">
        <f>H63*30/100</f>
        <v>1374960</v>
      </c>
    </row>
    <row r="64" spans="1:9" s="130" customFormat="1" ht="24">
      <c r="A64" s="118"/>
      <c r="B64" s="115" t="s">
        <v>1</v>
      </c>
      <c r="C64" s="116"/>
      <c r="D64" s="116"/>
      <c r="E64" s="116"/>
      <c r="F64" s="116"/>
      <c r="H64" s="154"/>
      <c r="I64" s="154">
        <f>D65-D73-D78-D80</f>
        <v>1132500</v>
      </c>
    </row>
    <row r="65" spans="1:9" s="130" customFormat="1" ht="24">
      <c r="A65" s="119" t="s">
        <v>152</v>
      </c>
      <c r="B65" s="120" t="s">
        <v>2</v>
      </c>
      <c r="C65" s="121">
        <f>SUM(C69:C80)</f>
        <v>7584300</v>
      </c>
      <c r="D65" s="121">
        <f>SUM(D69:D80)</f>
        <v>4133600</v>
      </c>
      <c r="E65" s="121">
        <f>SUM(E69:E80)</f>
        <v>2519600</v>
      </c>
      <c r="F65" s="121">
        <f>SUM(F69:F80)</f>
        <v>931100</v>
      </c>
      <c r="G65" s="117">
        <f>C65-D65-E65-F65</f>
        <v>0</v>
      </c>
      <c r="H65" s="154"/>
      <c r="I65" s="154">
        <f>I63-I64</f>
        <v>242460</v>
      </c>
    </row>
    <row r="66" spans="1:9" s="130" customFormat="1" ht="24">
      <c r="A66" s="122"/>
      <c r="B66" s="120" t="s">
        <v>1</v>
      </c>
      <c r="C66" s="121"/>
      <c r="D66" s="133"/>
      <c r="E66" s="133"/>
      <c r="F66" s="133"/>
      <c r="H66" s="154" t="s">
        <v>165</v>
      </c>
      <c r="I66" s="154">
        <f>I7+I31+I40+I65</f>
        <v>380</v>
      </c>
    </row>
    <row r="67" spans="1:9" s="130" customFormat="1" ht="24">
      <c r="A67" s="123" t="s">
        <v>260</v>
      </c>
      <c r="B67" s="124"/>
      <c r="C67" s="121"/>
      <c r="D67" s="133"/>
      <c r="E67" s="133"/>
      <c r="F67" s="133"/>
      <c r="H67" s="154"/>
      <c r="I67" s="154"/>
    </row>
    <row r="68" spans="1:9" s="130" customFormat="1" ht="24">
      <c r="A68" s="126" t="s">
        <v>261</v>
      </c>
      <c r="B68" s="127"/>
      <c r="C68" s="128"/>
      <c r="D68" s="133"/>
      <c r="E68" s="133"/>
      <c r="F68" s="133"/>
      <c r="H68" s="154"/>
      <c r="I68" s="154"/>
    </row>
    <row r="69" spans="1:9" s="130" customFormat="1" ht="24">
      <c r="A69" s="131" t="s">
        <v>20</v>
      </c>
      <c r="B69" s="132" t="s">
        <v>2</v>
      </c>
      <c r="C69" s="128">
        <v>2137600</v>
      </c>
      <c r="D69" s="133">
        <v>712500</v>
      </c>
      <c r="E69" s="133">
        <v>1000000</v>
      </c>
      <c r="F69" s="133">
        <v>425100</v>
      </c>
      <c r="G69" s="117">
        <f>C69-D69-E69-F69</f>
        <v>0</v>
      </c>
      <c r="H69" s="154"/>
      <c r="I69" s="154"/>
    </row>
    <row r="70" spans="1:9" s="130" customFormat="1" ht="24">
      <c r="A70" s="134" t="s">
        <v>262</v>
      </c>
      <c r="B70" s="132"/>
      <c r="C70" s="128"/>
      <c r="D70" s="133"/>
      <c r="E70" s="133"/>
      <c r="F70" s="133"/>
      <c r="H70" s="154"/>
      <c r="I70" s="154"/>
    </row>
    <row r="71" spans="1:9" s="130" customFormat="1" ht="24">
      <c r="A71" s="131" t="s">
        <v>16</v>
      </c>
      <c r="B71" s="132" t="s">
        <v>2</v>
      </c>
      <c r="C71" s="128">
        <v>433200</v>
      </c>
      <c r="D71" s="133">
        <v>30000</v>
      </c>
      <c r="E71" s="133">
        <v>403200</v>
      </c>
      <c r="F71" s="133">
        <v>0</v>
      </c>
      <c r="G71" s="117">
        <f>C71-D71-E71-F71</f>
        <v>0</v>
      </c>
      <c r="H71" s="154"/>
      <c r="I71" s="154"/>
    </row>
    <row r="72" spans="1:9" s="130" customFormat="1" ht="24">
      <c r="A72" s="131" t="s">
        <v>71</v>
      </c>
      <c r="B72" s="132" t="s">
        <v>2</v>
      </c>
      <c r="C72" s="128">
        <v>67000</v>
      </c>
      <c r="D72" s="133">
        <v>10000</v>
      </c>
      <c r="E72" s="133">
        <v>37000</v>
      </c>
      <c r="F72" s="133">
        <v>20000</v>
      </c>
      <c r="G72" s="117">
        <f>C72-D72-E72-F72</f>
        <v>0</v>
      </c>
      <c r="H72" s="154"/>
      <c r="I72" s="154"/>
    </row>
    <row r="73" spans="1:9" s="130" customFormat="1" ht="24">
      <c r="A73" s="131" t="s">
        <v>10</v>
      </c>
      <c r="B73" s="132" t="s">
        <v>2</v>
      </c>
      <c r="C73" s="128">
        <v>2692800</v>
      </c>
      <c r="D73" s="133">
        <v>2692800</v>
      </c>
      <c r="E73" s="133">
        <v>0</v>
      </c>
      <c r="F73" s="133">
        <v>0</v>
      </c>
      <c r="G73" s="117">
        <f>C73-D73-E73-F73</f>
        <v>0</v>
      </c>
      <c r="H73" s="154"/>
      <c r="I73" s="154"/>
    </row>
    <row r="74" spans="1:9" s="130" customFormat="1" ht="24">
      <c r="A74" s="144" t="s">
        <v>263</v>
      </c>
      <c r="B74" s="132"/>
      <c r="C74" s="128"/>
      <c r="D74" s="133"/>
      <c r="E74" s="133"/>
      <c r="F74" s="133"/>
      <c r="H74" s="154"/>
      <c r="I74" s="154"/>
    </row>
    <row r="75" spans="1:9" s="130" customFormat="1" ht="24">
      <c r="A75" s="131" t="s">
        <v>8</v>
      </c>
      <c r="B75" s="132" t="s">
        <v>2</v>
      </c>
      <c r="C75" s="128">
        <v>127400</v>
      </c>
      <c r="D75" s="133">
        <v>0</v>
      </c>
      <c r="E75" s="133">
        <v>127400</v>
      </c>
      <c r="F75" s="133">
        <v>0</v>
      </c>
      <c r="G75" s="117">
        <f t="shared" ref="G75:G80" si="1">C75-D75-E75-F75</f>
        <v>0</v>
      </c>
      <c r="H75" s="154"/>
      <c r="I75" s="154"/>
    </row>
    <row r="76" spans="1:9" s="130" customFormat="1" ht="24">
      <c r="A76" s="131" t="s">
        <v>154</v>
      </c>
      <c r="B76" s="132" t="s">
        <v>2</v>
      </c>
      <c r="C76" s="128">
        <v>40200</v>
      </c>
      <c r="D76" s="133">
        <v>0</v>
      </c>
      <c r="E76" s="133">
        <v>40200</v>
      </c>
      <c r="F76" s="133">
        <v>0</v>
      </c>
      <c r="G76" s="117">
        <f t="shared" si="1"/>
        <v>0</v>
      </c>
      <c r="H76" s="154"/>
      <c r="I76" s="154"/>
    </row>
    <row r="77" spans="1:9" s="130" customFormat="1" ht="24">
      <c r="A77" s="131" t="s">
        <v>84</v>
      </c>
      <c r="B77" s="132" t="s">
        <v>2</v>
      </c>
      <c r="C77" s="128">
        <v>1666000</v>
      </c>
      <c r="D77" s="133">
        <v>380000</v>
      </c>
      <c r="E77" s="133">
        <v>800000</v>
      </c>
      <c r="F77" s="133">
        <v>486000</v>
      </c>
      <c r="G77" s="117">
        <f t="shared" si="1"/>
        <v>0</v>
      </c>
      <c r="H77" s="154"/>
      <c r="I77" s="154"/>
    </row>
    <row r="78" spans="1:9" s="130" customFormat="1" ht="24">
      <c r="A78" s="131" t="s">
        <v>7</v>
      </c>
      <c r="B78" s="132" t="s">
        <v>2</v>
      </c>
      <c r="C78" s="128">
        <v>39600</v>
      </c>
      <c r="D78" s="133">
        <v>39600</v>
      </c>
      <c r="E78" s="133">
        <v>0</v>
      </c>
      <c r="F78" s="133">
        <v>0</v>
      </c>
      <c r="G78" s="117">
        <f>C78-D78-E78-F78</f>
        <v>0</v>
      </c>
      <c r="H78" s="154"/>
      <c r="I78" s="154"/>
    </row>
    <row r="79" spans="1:9" s="130" customFormat="1" ht="24">
      <c r="A79" s="131" t="s">
        <v>74</v>
      </c>
      <c r="B79" s="132" t="s">
        <v>2</v>
      </c>
      <c r="C79" s="128">
        <v>111800</v>
      </c>
      <c r="D79" s="133">
        <v>0</v>
      </c>
      <c r="E79" s="133">
        <v>111800</v>
      </c>
      <c r="F79" s="133">
        <v>0</v>
      </c>
      <c r="G79" s="117">
        <f t="shared" si="1"/>
        <v>0</v>
      </c>
      <c r="H79" s="154"/>
      <c r="I79" s="154"/>
    </row>
    <row r="80" spans="1:9" s="130" customFormat="1" ht="24">
      <c r="A80" s="145" t="s">
        <v>76</v>
      </c>
      <c r="B80" s="132" t="s">
        <v>2</v>
      </c>
      <c r="C80" s="128">
        <v>268700</v>
      </c>
      <c r="D80" s="133">
        <v>268700</v>
      </c>
      <c r="E80" s="133">
        <v>0</v>
      </c>
      <c r="F80" s="133">
        <v>0</v>
      </c>
      <c r="G80" s="117">
        <f t="shared" si="1"/>
        <v>0</v>
      </c>
      <c r="H80" s="154"/>
      <c r="I80" s="154"/>
    </row>
    <row r="81" spans="1:9" s="151" customFormat="1" ht="24">
      <c r="A81" s="147" t="s">
        <v>57</v>
      </c>
      <c r="B81" s="148" t="s">
        <v>2</v>
      </c>
      <c r="C81" s="149">
        <f>C10+C29+C38+C63</f>
        <v>34767000</v>
      </c>
      <c r="D81" s="149">
        <f>D10+D29+D38+D63</f>
        <v>14094600</v>
      </c>
      <c r="E81" s="149">
        <f>E10+E29+E38+E63</f>
        <v>15396900</v>
      </c>
      <c r="F81" s="149">
        <f>F10+F29+F38+F63</f>
        <v>5275500</v>
      </c>
      <c r="G81" s="117">
        <f>C81-D81-E81-F81</f>
        <v>0</v>
      </c>
      <c r="H81" s="170"/>
      <c r="I81" s="170"/>
    </row>
    <row r="82" spans="1:9" s="151" customFormat="1" ht="24">
      <c r="A82" s="150"/>
      <c r="B82" s="148" t="s">
        <v>1</v>
      </c>
      <c r="C82" s="149"/>
      <c r="D82" s="149"/>
      <c r="E82" s="149"/>
      <c r="F82" s="149"/>
      <c r="H82" s="170"/>
      <c r="I82" s="170"/>
    </row>
    <row r="83" spans="1:9" s="139" customFormat="1" ht="24">
      <c r="A83" s="135" t="s">
        <v>32</v>
      </c>
      <c r="B83" s="136" t="s">
        <v>2</v>
      </c>
      <c r="C83" s="137">
        <f>C81</f>
        <v>34767000</v>
      </c>
      <c r="D83" s="137">
        <f>D81</f>
        <v>14094600</v>
      </c>
      <c r="E83" s="137">
        <f>E81</f>
        <v>15396900</v>
      </c>
      <c r="F83" s="137">
        <f>F81</f>
        <v>5275500</v>
      </c>
      <c r="G83" s="117">
        <f>C83-D83-E83-F83</f>
        <v>0</v>
      </c>
      <c r="H83" s="171"/>
      <c r="I83" s="171"/>
    </row>
    <row r="84" spans="1:9" s="139" customFormat="1" ht="24">
      <c r="A84" s="138"/>
      <c r="B84" s="136" t="s">
        <v>1</v>
      </c>
      <c r="C84" s="137"/>
      <c r="D84" s="137"/>
      <c r="E84" s="137"/>
      <c r="F84" s="137"/>
      <c r="H84" s="171"/>
      <c r="I84" s="171"/>
    </row>
    <row r="85" spans="1:9" s="139" customFormat="1" ht="9.6" customHeight="1">
      <c r="A85" s="140"/>
      <c r="B85" s="140"/>
      <c r="C85" s="95"/>
      <c r="D85" s="94"/>
      <c r="E85" s="94"/>
      <c r="F85" s="94"/>
      <c r="H85" s="171"/>
      <c r="I85" s="171"/>
    </row>
    <row r="86" spans="1:9" s="139" customFormat="1" ht="28.5" customHeight="1">
      <c r="A86" s="141" t="s">
        <v>0</v>
      </c>
      <c r="B86" s="140"/>
      <c r="C86" s="95"/>
      <c r="D86" s="94"/>
      <c r="E86" s="94"/>
      <c r="F86" s="94"/>
      <c r="H86" s="171"/>
      <c r="I86" s="171"/>
    </row>
  </sheetData>
  <mergeCells count="8">
    <mergeCell ref="A81:A82"/>
    <mergeCell ref="A83:A84"/>
    <mergeCell ref="A3:F3"/>
    <mergeCell ref="A7:A8"/>
    <mergeCell ref="C7:C8"/>
    <mergeCell ref="D7:D8"/>
    <mergeCell ref="E7:E8"/>
    <mergeCell ref="F7:F8"/>
  </mergeCells>
  <printOptions horizontalCentered="1"/>
  <pageMargins left="0.19685039370078741" right="0.19685039370078741" top="0.35433070866141736" bottom="0.23622047244094491" header="0.19685039370078741" footer="0.19685039370078741"/>
  <pageSetup paperSize="9" scale="75" orientation="landscape" r:id="rId1"/>
  <headerFooter>
    <oddHeader>&amp;R&amp;"TH SarabunPSK,ธรรมดา"&amp;16แบบ สงม. 2   (สำนักงานเขต)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8"/>
  <sheetViews>
    <sheetView zoomScale="69" zoomScaleNormal="69" zoomScaleSheetLayoutView="8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H9" sqref="H9"/>
    </sheetView>
  </sheetViews>
  <sheetFormatPr defaultRowHeight="17.25"/>
  <cols>
    <col min="1" max="1" width="64.5703125" style="94" customWidth="1"/>
    <col min="2" max="2" width="8.28515625" style="94" customWidth="1"/>
    <col min="3" max="3" width="12.7109375" style="95" customWidth="1"/>
    <col min="4" max="6" width="28.5703125" style="94" customWidth="1"/>
    <col min="7" max="7" width="11.28515625" style="94" bestFit="1" customWidth="1"/>
    <col min="8" max="8" width="12.140625" style="94" customWidth="1"/>
    <col min="9" max="9" width="11.85546875" style="94" customWidth="1"/>
    <col min="10" max="16384" width="9.140625" style="94"/>
  </cols>
  <sheetData>
    <row r="1" spans="1:9" ht="24" customHeight="1">
      <c r="F1" s="96" t="s">
        <v>63</v>
      </c>
    </row>
    <row r="2" spans="1:9" ht="24" customHeight="1"/>
    <row r="3" spans="1:9" ht="24">
      <c r="A3" s="97" t="s">
        <v>188</v>
      </c>
      <c r="B3" s="97"/>
      <c r="C3" s="97"/>
      <c r="D3" s="97"/>
      <c r="E3" s="97"/>
      <c r="F3" s="97"/>
    </row>
    <row r="4" spans="1:9" ht="24">
      <c r="A4" s="142" t="s">
        <v>174</v>
      </c>
      <c r="B4" s="143"/>
      <c r="H4" s="98" t="s">
        <v>150</v>
      </c>
      <c r="I4" s="94" t="s">
        <v>151</v>
      </c>
    </row>
    <row r="5" spans="1:9" ht="24" customHeight="1">
      <c r="A5" s="99" t="s">
        <v>86</v>
      </c>
      <c r="B5" s="100"/>
      <c r="H5" s="101">
        <f>C12-C25-C24</f>
        <v>4544300</v>
      </c>
      <c r="I5" s="101">
        <f>H5*30/100</f>
        <v>1363290</v>
      </c>
    </row>
    <row r="6" spans="1:9" ht="24">
      <c r="A6" s="100"/>
      <c r="B6" s="100"/>
      <c r="C6" s="102"/>
      <c r="D6" s="102"/>
      <c r="E6" s="102"/>
      <c r="F6" s="102" t="s">
        <v>23</v>
      </c>
      <c r="I6" s="101">
        <f>D12-D25</f>
        <v>1365300</v>
      </c>
    </row>
    <row r="7" spans="1:9" ht="24">
      <c r="A7" s="103" t="s">
        <v>49</v>
      </c>
      <c r="B7" s="104" t="s">
        <v>21</v>
      </c>
      <c r="C7" s="105" t="s">
        <v>32</v>
      </c>
      <c r="D7" s="106" t="s">
        <v>189</v>
      </c>
      <c r="E7" s="106" t="s">
        <v>190</v>
      </c>
      <c r="F7" s="106" t="s">
        <v>191</v>
      </c>
      <c r="I7" s="101">
        <f>I5-I6</f>
        <v>-2010</v>
      </c>
    </row>
    <row r="8" spans="1:9" ht="24">
      <c r="A8" s="107"/>
      <c r="B8" s="108" t="s">
        <v>1</v>
      </c>
      <c r="C8" s="105"/>
      <c r="D8" s="109"/>
      <c r="E8" s="109"/>
      <c r="F8" s="109"/>
    </row>
    <row r="9" spans="1:9" ht="24">
      <c r="A9" s="110" t="s">
        <v>55</v>
      </c>
      <c r="B9" s="111"/>
      <c r="C9" s="112"/>
      <c r="D9" s="113"/>
      <c r="E9" s="113"/>
      <c r="F9" s="113"/>
    </row>
    <row r="10" spans="1:9" ht="24">
      <c r="A10" s="114" t="s">
        <v>87</v>
      </c>
      <c r="B10" s="115" t="s">
        <v>2</v>
      </c>
      <c r="C10" s="116">
        <f>C12</f>
        <v>4783300</v>
      </c>
      <c r="D10" s="116">
        <f>D12</f>
        <v>1595500</v>
      </c>
      <c r="E10" s="116">
        <f>E12</f>
        <v>1853400</v>
      </c>
      <c r="F10" s="116">
        <f>F12</f>
        <v>1334400</v>
      </c>
      <c r="G10" s="117">
        <f>C10-D10-E10-F10</f>
        <v>0</v>
      </c>
    </row>
    <row r="11" spans="1:9" ht="24">
      <c r="A11" s="118"/>
      <c r="B11" s="115" t="s">
        <v>1</v>
      </c>
      <c r="C11" s="116"/>
      <c r="D11" s="116"/>
      <c r="E11" s="116"/>
      <c r="F11" s="116"/>
    </row>
    <row r="12" spans="1:9" s="95" customFormat="1" ht="24">
      <c r="A12" s="119" t="s">
        <v>152</v>
      </c>
      <c r="B12" s="120" t="s">
        <v>2</v>
      </c>
      <c r="C12" s="121">
        <f>SUM(C16:C25)</f>
        <v>4783300</v>
      </c>
      <c r="D12" s="121">
        <f>SUM(D16:D25)</f>
        <v>1595500</v>
      </c>
      <c r="E12" s="121">
        <f>SUM(E16:E25)</f>
        <v>1853400</v>
      </c>
      <c r="F12" s="121">
        <f>SUM(F16:F25)</f>
        <v>1334400</v>
      </c>
      <c r="G12" s="117">
        <f>C12-D12-E12-F12</f>
        <v>0</v>
      </c>
    </row>
    <row r="13" spans="1:9" s="95" customFormat="1" ht="24">
      <c r="A13" s="122"/>
      <c r="B13" s="120" t="s">
        <v>1</v>
      </c>
      <c r="C13" s="121"/>
      <c r="D13" s="121"/>
      <c r="E13" s="121"/>
      <c r="F13" s="121"/>
    </row>
    <row r="14" spans="1:9" s="95" customFormat="1" ht="24">
      <c r="A14" s="123" t="s">
        <v>260</v>
      </c>
      <c r="B14" s="124"/>
      <c r="C14" s="121"/>
      <c r="D14" s="125"/>
      <c r="E14" s="125"/>
      <c r="F14" s="125"/>
    </row>
    <row r="15" spans="1:9" s="130" customFormat="1" ht="24">
      <c r="A15" s="126" t="s">
        <v>261</v>
      </c>
      <c r="B15" s="127"/>
      <c r="C15" s="128"/>
      <c r="D15" s="129"/>
      <c r="E15" s="129"/>
      <c r="F15" s="129"/>
    </row>
    <row r="16" spans="1:9" s="130" customFormat="1" ht="24">
      <c r="A16" s="131" t="s">
        <v>20</v>
      </c>
      <c r="B16" s="132" t="s">
        <v>2</v>
      </c>
      <c r="C16" s="128">
        <v>4334400</v>
      </c>
      <c r="D16" s="133">
        <v>1299000</v>
      </c>
      <c r="E16" s="133">
        <v>1701000</v>
      </c>
      <c r="F16" s="133">
        <v>1334400</v>
      </c>
      <c r="G16" s="117">
        <f>C16-D16-E16-F16</f>
        <v>0</v>
      </c>
    </row>
    <row r="17" spans="1:9" s="130" customFormat="1" ht="24">
      <c r="A17" s="134" t="s">
        <v>262</v>
      </c>
      <c r="B17" s="132"/>
      <c r="C17" s="128"/>
      <c r="D17" s="133"/>
      <c r="E17" s="133"/>
      <c r="F17" s="133"/>
    </row>
    <row r="18" spans="1:9" s="130" customFormat="1" ht="24">
      <c r="A18" s="131" t="s">
        <v>177</v>
      </c>
      <c r="B18" s="132" t="s">
        <v>2</v>
      </c>
      <c r="C18" s="128">
        <v>86400</v>
      </c>
      <c r="D18" s="133">
        <v>0</v>
      </c>
      <c r="E18" s="133">
        <v>86400</v>
      </c>
      <c r="F18" s="133">
        <v>0</v>
      </c>
      <c r="G18" s="117">
        <f>C18-D18-E18-F18</f>
        <v>0</v>
      </c>
    </row>
    <row r="19" spans="1:9" s="130" customFormat="1" ht="24">
      <c r="A19" s="131" t="s">
        <v>13</v>
      </c>
      <c r="B19" s="172" t="s">
        <v>2</v>
      </c>
      <c r="C19" s="173">
        <v>20000</v>
      </c>
      <c r="D19" s="174">
        <v>0</v>
      </c>
      <c r="E19" s="174">
        <v>20000</v>
      </c>
      <c r="F19" s="174">
        <v>0</v>
      </c>
      <c r="G19" s="117">
        <f>C19-D19-E19-F19</f>
        <v>0</v>
      </c>
    </row>
    <row r="20" spans="1:9" s="130" customFormat="1" ht="24">
      <c r="A20" s="144" t="s">
        <v>263</v>
      </c>
      <c r="B20" s="132"/>
      <c r="C20" s="128"/>
      <c r="D20" s="133"/>
      <c r="E20" s="133"/>
      <c r="F20" s="133"/>
    </row>
    <row r="21" spans="1:9" s="130" customFormat="1" ht="24">
      <c r="A21" s="131" t="s">
        <v>175</v>
      </c>
      <c r="B21" s="132" t="s">
        <v>2</v>
      </c>
      <c r="C21" s="128">
        <v>26000</v>
      </c>
      <c r="D21" s="133">
        <v>0</v>
      </c>
      <c r="E21" s="133">
        <v>26000</v>
      </c>
      <c r="F21" s="133">
        <v>0</v>
      </c>
      <c r="G21" s="117">
        <f>C21-D21-E21-F21</f>
        <v>0</v>
      </c>
    </row>
    <row r="22" spans="1:9" s="130" customFormat="1" ht="24">
      <c r="A22" s="131" t="s">
        <v>9</v>
      </c>
      <c r="B22" s="132" t="s">
        <v>2</v>
      </c>
      <c r="C22" s="128">
        <v>20000</v>
      </c>
      <c r="D22" s="133">
        <v>0</v>
      </c>
      <c r="E22" s="133">
        <v>20000</v>
      </c>
      <c r="F22" s="133">
        <v>0</v>
      </c>
      <c r="G22" s="117">
        <f>C22-D22-E22-F22</f>
        <v>0</v>
      </c>
    </row>
    <row r="23" spans="1:9" s="130" customFormat="1" ht="24">
      <c r="A23" s="131" t="s">
        <v>8</v>
      </c>
      <c r="B23" s="132" t="s">
        <v>2</v>
      </c>
      <c r="C23" s="128">
        <v>57500</v>
      </c>
      <c r="D23" s="133">
        <v>57500</v>
      </c>
      <c r="E23" s="133">
        <v>0</v>
      </c>
      <c r="F23" s="133">
        <v>0</v>
      </c>
    </row>
    <row r="24" spans="1:9" s="130" customFormat="1" ht="24">
      <c r="A24" s="131" t="s">
        <v>7</v>
      </c>
      <c r="B24" s="132" t="s">
        <v>2</v>
      </c>
      <c r="C24" s="128">
        <v>8800</v>
      </c>
      <c r="D24" s="133">
        <v>8800</v>
      </c>
      <c r="E24" s="133">
        <v>0</v>
      </c>
      <c r="F24" s="133">
        <v>0</v>
      </c>
      <c r="G24" s="117">
        <f>C24-D24-E24-F24</f>
        <v>0</v>
      </c>
    </row>
    <row r="25" spans="1:9" s="130" customFormat="1" ht="24">
      <c r="A25" s="145" t="s">
        <v>176</v>
      </c>
      <c r="B25" s="132" t="s">
        <v>2</v>
      </c>
      <c r="C25" s="128">
        <v>230200</v>
      </c>
      <c r="D25" s="133">
        <v>230200</v>
      </c>
      <c r="E25" s="133">
        <v>0</v>
      </c>
      <c r="F25" s="133">
        <v>0</v>
      </c>
      <c r="G25" s="117">
        <f>C25-D25-E25-F25</f>
        <v>0</v>
      </c>
    </row>
    <row r="26" spans="1:9" ht="24">
      <c r="A26" s="114" t="s">
        <v>89</v>
      </c>
      <c r="B26" s="115" t="s">
        <v>2</v>
      </c>
      <c r="C26" s="116">
        <f>C28</f>
        <v>7000</v>
      </c>
      <c r="D26" s="116">
        <f>D28</f>
        <v>0</v>
      </c>
      <c r="E26" s="116">
        <f>E28</f>
        <v>7000</v>
      </c>
      <c r="F26" s="116">
        <f>F28</f>
        <v>0</v>
      </c>
      <c r="G26" s="117">
        <f>C26-D26-E26-F26</f>
        <v>0</v>
      </c>
      <c r="H26" s="101">
        <f>C28</f>
        <v>7000</v>
      </c>
      <c r="I26" s="101">
        <f>H26*30/100</f>
        <v>2100</v>
      </c>
    </row>
    <row r="27" spans="1:9" ht="24">
      <c r="A27" s="118"/>
      <c r="B27" s="115" t="s">
        <v>1</v>
      </c>
      <c r="C27" s="116"/>
      <c r="D27" s="116"/>
      <c r="E27" s="116"/>
      <c r="F27" s="116"/>
      <c r="I27" s="101">
        <f>D28</f>
        <v>0</v>
      </c>
    </row>
    <row r="28" spans="1:9" s="95" customFormat="1" ht="24">
      <c r="A28" s="119" t="s">
        <v>152</v>
      </c>
      <c r="B28" s="120" t="s">
        <v>2</v>
      </c>
      <c r="C28" s="121">
        <f>SUM(C32:C32)</f>
        <v>7000</v>
      </c>
      <c r="D28" s="121">
        <f>SUM(D32:D32)</f>
        <v>0</v>
      </c>
      <c r="E28" s="121">
        <f>SUM(E32:E32)</f>
        <v>7000</v>
      </c>
      <c r="F28" s="121">
        <f>SUM(F32:F32)</f>
        <v>0</v>
      </c>
      <c r="G28" s="117">
        <f>C28-D28-E28-F28</f>
        <v>0</v>
      </c>
      <c r="I28" s="175">
        <f>I26-I27</f>
        <v>2100</v>
      </c>
    </row>
    <row r="29" spans="1:9" s="95" customFormat="1" ht="24">
      <c r="A29" s="122"/>
      <c r="B29" s="120" t="s">
        <v>1</v>
      </c>
      <c r="C29" s="121"/>
      <c r="D29" s="121"/>
      <c r="E29" s="121"/>
      <c r="F29" s="121"/>
      <c r="H29" s="95" t="s">
        <v>170</v>
      </c>
      <c r="I29" s="175">
        <f>I7+I28</f>
        <v>90</v>
      </c>
    </row>
    <row r="30" spans="1:9" s="95" customFormat="1" ht="24">
      <c r="A30" s="123" t="s">
        <v>260</v>
      </c>
      <c r="B30" s="124"/>
      <c r="C30" s="121"/>
      <c r="D30" s="125"/>
      <c r="E30" s="125"/>
      <c r="F30" s="125"/>
    </row>
    <row r="31" spans="1:9" s="130" customFormat="1" ht="24">
      <c r="A31" s="126" t="s">
        <v>261</v>
      </c>
      <c r="B31" s="127"/>
      <c r="C31" s="128"/>
      <c r="D31" s="129"/>
      <c r="E31" s="129"/>
      <c r="F31" s="129"/>
    </row>
    <row r="32" spans="1:9" s="130" customFormat="1" ht="24">
      <c r="A32" s="131" t="s">
        <v>88</v>
      </c>
      <c r="B32" s="132" t="s">
        <v>2</v>
      </c>
      <c r="C32" s="128">
        <v>7000</v>
      </c>
      <c r="D32" s="133">
        <v>0</v>
      </c>
      <c r="E32" s="133">
        <v>7000</v>
      </c>
      <c r="F32" s="133">
        <v>0</v>
      </c>
      <c r="G32" s="117">
        <f>C32-D32-E32-F32</f>
        <v>0</v>
      </c>
    </row>
    <row r="33" spans="1:7" s="151" customFormat="1" ht="24">
      <c r="A33" s="147" t="s">
        <v>57</v>
      </c>
      <c r="B33" s="148" t="s">
        <v>2</v>
      </c>
      <c r="C33" s="149">
        <f>C10+C26</f>
        <v>4790300</v>
      </c>
      <c r="D33" s="149">
        <f>D10+D26</f>
        <v>1595500</v>
      </c>
      <c r="E33" s="149">
        <f>E10+E26</f>
        <v>1860400</v>
      </c>
      <c r="F33" s="149">
        <f>F10+F26</f>
        <v>1334400</v>
      </c>
      <c r="G33" s="117">
        <f>C33-D33-E33-F33</f>
        <v>0</v>
      </c>
    </row>
    <row r="34" spans="1:7" s="151" customFormat="1" ht="24">
      <c r="A34" s="150"/>
      <c r="B34" s="148" t="s">
        <v>1</v>
      </c>
      <c r="C34" s="149"/>
      <c r="D34" s="149"/>
      <c r="E34" s="149"/>
      <c r="F34" s="149"/>
    </row>
    <row r="35" spans="1:7" s="139" customFormat="1" ht="24">
      <c r="A35" s="135" t="s">
        <v>32</v>
      </c>
      <c r="B35" s="136" t="s">
        <v>2</v>
      </c>
      <c r="C35" s="137">
        <f>C33</f>
        <v>4790300</v>
      </c>
      <c r="D35" s="137">
        <f>D33</f>
        <v>1595500</v>
      </c>
      <c r="E35" s="137">
        <f>E33</f>
        <v>1860400</v>
      </c>
      <c r="F35" s="137">
        <f>F33</f>
        <v>1334400</v>
      </c>
      <c r="G35" s="117">
        <f>C35-D35-E35-F35</f>
        <v>0</v>
      </c>
    </row>
    <row r="36" spans="1:7" s="139" customFormat="1" ht="24">
      <c r="A36" s="138"/>
      <c r="B36" s="136" t="s">
        <v>1</v>
      </c>
      <c r="C36" s="137"/>
      <c r="D36" s="137"/>
      <c r="E36" s="137"/>
      <c r="F36" s="137"/>
    </row>
    <row r="37" spans="1:7" s="139" customFormat="1" ht="9.6" customHeight="1">
      <c r="A37" s="140"/>
      <c r="B37" s="140"/>
      <c r="C37" s="95"/>
      <c r="D37" s="94"/>
      <c r="E37" s="94"/>
      <c r="F37" s="94"/>
    </row>
    <row r="38" spans="1:7" s="139" customFormat="1" ht="28.5" customHeight="1">
      <c r="A38" s="141" t="s">
        <v>0</v>
      </c>
      <c r="B38" s="140"/>
      <c r="C38" s="95"/>
      <c r="D38" s="94"/>
      <c r="E38" s="94"/>
      <c r="F38" s="94"/>
    </row>
  </sheetData>
  <mergeCells count="8">
    <mergeCell ref="A33:A34"/>
    <mergeCell ref="A35:A36"/>
    <mergeCell ref="A3:F3"/>
    <mergeCell ref="A7:A8"/>
    <mergeCell ref="C7:C8"/>
    <mergeCell ref="D7:D8"/>
    <mergeCell ref="E7:E8"/>
    <mergeCell ref="F7:F8"/>
  </mergeCells>
  <printOptions horizontalCentered="1"/>
  <pageMargins left="0.19685039370078741" right="0.19685039370078741" top="0.35433070866141736" bottom="0.23622047244094491" header="0.19685039370078741" footer="0.19685039370078741"/>
  <pageSetup paperSize="9" scale="75" orientation="landscape" r:id="rId1"/>
  <headerFooter>
    <oddHeader>&amp;R&amp;"TH SarabunPSK,ธรรมดา"&amp;16แบบ สงม. 2   (สำนักงานเขต)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13</vt:i4>
      </vt:variant>
      <vt:variant>
        <vt:lpstr>ช่วงที่มีชื่อ</vt:lpstr>
      </vt:variant>
      <vt:variant>
        <vt:i4>24</vt:i4>
      </vt:variant>
    </vt:vector>
  </HeadingPairs>
  <TitlesOfParts>
    <vt:vector size="37" baseType="lpstr">
      <vt:lpstr>สงม.1</vt:lpstr>
      <vt:lpstr>สัญญา</vt:lpstr>
      <vt:lpstr>บุคลากร</vt:lpstr>
      <vt:lpstr>ปกครอง </vt:lpstr>
      <vt:lpstr>ทะเบียน</vt:lpstr>
      <vt:lpstr>คลัง</vt:lpstr>
      <vt:lpstr>รายได้</vt:lpstr>
      <vt:lpstr>รักษา</vt:lpstr>
      <vt:lpstr>เทศกิจ</vt:lpstr>
      <vt:lpstr>โยธา</vt:lpstr>
      <vt:lpstr>พัฒนา</vt:lpstr>
      <vt:lpstr>สิ่งแวดล้อม</vt:lpstr>
      <vt:lpstr>ศึกษา</vt:lpstr>
      <vt:lpstr>คลัง!Print_Area</vt:lpstr>
      <vt:lpstr>ทะเบียน!Print_Area</vt:lpstr>
      <vt:lpstr>เทศกิจ!Print_Area</vt:lpstr>
      <vt:lpstr>บุคลากร!Print_Area</vt:lpstr>
      <vt:lpstr>'ปกครอง '!Print_Area</vt:lpstr>
      <vt:lpstr>พัฒนา!Print_Area</vt:lpstr>
      <vt:lpstr>โยธา!Print_Area</vt:lpstr>
      <vt:lpstr>รักษา!Print_Area</vt:lpstr>
      <vt:lpstr>รายได้!Print_Area</vt:lpstr>
      <vt:lpstr>ศึกษา!Print_Area</vt:lpstr>
      <vt:lpstr>สงม.1!Print_Area</vt:lpstr>
      <vt:lpstr>สิ่งแวดล้อม!Print_Area</vt:lpstr>
      <vt:lpstr>คลัง!Print_Titles</vt:lpstr>
      <vt:lpstr>ทะเบียน!Print_Titles</vt:lpstr>
      <vt:lpstr>เทศกิจ!Print_Titles</vt:lpstr>
      <vt:lpstr>บุคลากร!Print_Titles</vt:lpstr>
      <vt:lpstr>'ปกครอง '!Print_Titles</vt:lpstr>
      <vt:lpstr>พัฒนา!Print_Titles</vt:lpstr>
      <vt:lpstr>โยธา!Print_Titles</vt:lpstr>
      <vt:lpstr>รักษา!Print_Titles</vt:lpstr>
      <vt:lpstr>รายได้!Print_Titles</vt:lpstr>
      <vt:lpstr>ศึกษา!Print_Titles</vt:lpstr>
      <vt:lpstr>สงม.1!Print_Titles</vt:lpstr>
      <vt:lpstr>สิ่งแวดล้อม!Print_Titles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finace</dc:creator>
  <cp:lastModifiedBy>bma03375@bangkok365.onmicrosoft.com</cp:lastModifiedBy>
  <cp:lastPrinted>2023-10-18T04:26:26Z</cp:lastPrinted>
  <dcterms:created xsi:type="dcterms:W3CDTF">2020-09-19T05:34:07Z</dcterms:created>
  <dcterms:modified xsi:type="dcterms:W3CDTF">2024-04-17T07:25:31Z</dcterms:modified>
</cp:coreProperties>
</file>