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D2DFA0A-4D11-4692-9432-EEA12423219E}" xr6:coauthVersionLast="47" xr6:coauthVersionMax="47" xr10:uidLastSave="{00000000-0000-0000-0000-000000000000}"/>
  <bookViews>
    <workbookView xWindow="-120" yWindow="-120" windowWidth="29040" windowHeight="15720" xr2:uid="{4B9854E3-491B-4AC1-8863-825928E01C75}"/>
  </bookViews>
  <sheets>
    <sheet name="เงินอุดหนุน" sheetId="1" r:id="rId1"/>
    <sheet name="รร.วัดนิม" sheetId="2" r:id="rId2"/>
    <sheet name="รร.วัดจันทร์" sheetId="3" r:id="rId3"/>
    <sheet name="รร.วัดอ่างแก้ว" sheetId="4" r:id="rId4"/>
    <sheet name="รร.วัดชัย" sheetId="5" r:id="rId5"/>
    <sheet name="รร.วัดมะพร้าว" sheetId="6" r:id="rId6"/>
    <sheet name="รร.วัดทอง" sheetId="7" r:id="rId7"/>
    <sheet name="รร.วัดโคนอน" sheetId="8" r:id="rId8"/>
    <sheet name="รร.วัดกำแพง" sheetId="10" r:id="rId9"/>
    <sheet name="รร.วัดวิจิตร" sheetId="9" r:id="rId10"/>
    <sheet name="รร.วัดตะล่อม" sheetId="11" r:id="rId11"/>
    <sheet name="รร.วัดโตนด" sheetId="12" r:id="rId12"/>
    <sheet name="รร.วัดประดู่" sheetId="13" r:id="rId13"/>
    <sheet name="รร.บางจาก" sheetId="14" r:id="rId14"/>
  </sheets>
  <definedNames>
    <definedName name="_xlnm.Print_Area" localSheetId="0">เงินอุดหนุน!$A$1:$K$24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10" i="1"/>
  <c r="I11" i="1"/>
  <c r="I12" i="1"/>
  <c r="I13" i="1"/>
  <c r="I14" i="1"/>
  <c r="I15" i="1"/>
  <c r="I16" i="1"/>
  <c r="I17" i="1"/>
  <c r="I18" i="1"/>
  <c r="I19" i="1"/>
  <c r="I20" i="1"/>
  <c r="I21" i="1"/>
  <c r="I9" i="1"/>
  <c r="G9" i="1"/>
  <c r="D21" i="1"/>
  <c r="D20" i="1"/>
  <c r="D19" i="1"/>
  <c r="D18" i="1"/>
  <c r="D16" i="1"/>
  <c r="D15" i="1"/>
  <c r="D14" i="1"/>
  <c r="D13" i="1"/>
  <c r="D11" i="1"/>
  <c r="D10" i="1"/>
  <c r="D9" i="1"/>
  <c r="F10" i="6"/>
  <c r="D10" i="6"/>
  <c r="F10" i="13" l="1"/>
  <c r="E9" i="14"/>
  <c r="B9" i="14"/>
  <c r="E9" i="13"/>
  <c r="B9" i="13"/>
  <c r="E9" i="12"/>
  <c r="B9" i="12"/>
  <c r="E9" i="11"/>
  <c r="B9" i="11"/>
  <c r="E9" i="10"/>
  <c r="B9" i="10"/>
  <c r="E9" i="8"/>
  <c r="B9" i="8"/>
  <c r="E9" i="7"/>
  <c r="B9" i="7"/>
  <c r="E9" i="6"/>
  <c r="D9" i="6"/>
  <c r="B9" i="6"/>
  <c r="E9" i="4"/>
  <c r="B9" i="4"/>
  <c r="E9" i="3"/>
  <c r="B9" i="3"/>
  <c r="E9" i="2"/>
  <c r="B9" i="2"/>
  <c r="F10" i="3" l="1"/>
  <c r="D10" i="3"/>
  <c r="E10" i="2"/>
  <c r="E12" i="2" s="1"/>
  <c r="C10" i="2"/>
  <c r="E12" i="14"/>
  <c r="C12" i="14"/>
  <c r="B12" i="14"/>
  <c r="D11" i="14"/>
  <c r="F11" i="14" s="1"/>
  <c r="D9" i="14"/>
  <c r="F9" i="14" s="1"/>
  <c r="D8" i="14"/>
  <c r="E12" i="13"/>
  <c r="C12" i="13"/>
  <c r="B12" i="13"/>
  <c r="D11" i="13"/>
  <c r="F11" i="13" s="1"/>
  <c r="D9" i="13"/>
  <c r="F9" i="13" s="1"/>
  <c r="D8" i="13"/>
  <c r="D12" i="13" s="1"/>
  <c r="E12" i="12"/>
  <c r="C12" i="12"/>
  <c r="B12" i="12"/>
  <c r="D11" i="12"/>
  <c r="F11" i="12" s="1"/>
  <c r="D9" i="12"/>
  <c r="F9" i="12" s="1"/>
  <c r="D8" i="12"/>
  <c r="E12" i="11"/>
  <c r="C12" i="11"/>
  <c r="B12" i="11"/>
  <c r="D11" i="11"/>
  <c r="F11" i="11" s="1"/>
  <c r="D9" i="11"/>
  <c r="F9" i="11" s="1"/>
  <c r="D8" i="11"/>
  <c r="E12" i="9"/>
  <c r="C12" i="9"/>
  <c r="B12" i="9"/>
  <c r="D11" i="9"/>
  <c r="F11" i="9" s="1"/>
  <c r="D10" i="9"/>
  <c r="F10" i="9" s="1"/>
  <c r="D9" i="9"/>
  <c r="F9" i="9" s="1"/>
  <c r="D8" i="9"/>
  <c r="D12" i="9" s="1"/>
  <c r="E12" i="10"/>
  <c r="C12" i="10"/>
  <c r="B12" i="10"/>
  <c r="D11" i="10"/>
  <c r="F11" i="10" s="1"/>
  <c r="F10" i="10"/>
  <c r="D9" i="10"/>
  <c r="F9" i="10" s="1"/>
  <c r="D8" i="10"/>
  <c r="D12" i="10" s="1"/>
  <c r="E12" i="8"/>
  <c r="C12" i="8"/>
  <c r="B12" i="8"/>
  <c r="D11" i="8"/>
  <c r="F11" i="8" s="1"/>
  <c r="D9" i="8"/>
  <c r="F9" i="8" s="1"/>
  <c r="D8" i="8"/>
  <c r="E12" i="7"/>
  <c r="C12" i="7"/>
  <c r="B12" i="7"/>
  <c r="D11" i="7"/>
  <c r="F11" i="7" s="1"/>
  <c r="D9" i="7"/>
  <c r="F9" i="7" s="1"/>
  <c r="D8" i="7"/>
  <c r="E12" i="6"/>
  <c r="C12" i="6"/>
  <c r="B12" i="6"/>
  <c r="D11" i="6"/>
  <c r="F11" i="6" s="1"/>
  <c r="E12" i="5"/>
  <c r="C12" i="5"/>
  <c r="B12" i="5"/>
  <c r="D11" i="5"/>
  <c r="F11" i="5" s="1"/>
  <c r="D10" i="5"/>
  <c r="F10" i="5" s="1"/>
  <c r="D9" i="5"/>
  <c r="F9" i="5" s="1"/>
  <c r="D8" i="5"/>
  <c r="E12" i="4"/>
  <c r="C12" i="4"/>
  <c r="B12" i="4"/>
  <c r="D11" i="4"/>
  <c r="F11" i="4" s="1"/>
  <c r="D10" i="4"/>
  <c r="F10" i="4" s="1"/>
  <c r="D9" i="4"/>
  <c r="F9" i="4" s="1"/>
  <c r="D8" i="4"/>
  <c r="E12" i="3"/>
  <c r="C12" i="3"/>
  <c r="B12" i="3"/>
  <c r="D11" i="3"/>
  <c r="F11" i="3" s="1"/>
  <c r="D9" i="3"/>
  <c r="F9" i="3" s="1"/>
  <c r="D8" i="3"/>
  <c r="F11" i="2"/>
  <c r="D9" i="2"/>
  <c r="F9" i="2" s="1"/>
  <c r="D10" i="2"/>
  <c r="D11" i="2"/>
  <c r="D8" i="2"/>
  <c r="F8" i="2" s="1"/>
  <c r="C12" i="2"/>
  <c r="B12" i="2"/>
  <c r="D12" i="14" l="1"/>
  <c r="D12" i="12"/>
  <c r="D12" i="8"/>
  <c r="D12" i="7"/>
  <c r="D12" i="3"/>
  <c r="D12" i="4"/>
  <c r="F10" i="2"/>
  <c r="F12" i="2"/>
  <c r="D12" i="11"/>
  <c r="F12" i="6"/>
  <c r="D12" i="6"/>
  <c r="D12" i="5"/>
  <c r="F8" i="14"/>
  <c r="F12" i="14" s="1"/>
  <c r="F8" i="13"/>
  <c r="F12" i="13" s="1"/>
  <c r="F8" i="12"/>
  <c r="F12" i="12" s="1"/>
  <c r="F8" i="11"/>
  <c r="F12" i="11" s="1"/>
  <c r="F8" i="9"/>
  <c r="F12" i="9" s="1"/>
  <c r="F8" i="10"/>
  <c r="F12" i="10" s="1"/>
  <c r="F8" i="8"/>
  <c r="F12" i="8" s="1"/>
  <c r="F8" i="7"/>
  <c r="F12" i="7" s="1"/>
  <c r="F8" i="5"/>
  <c r="F12" i="5" s="1"/>
  <c r="F8" i="4"/>
  <c r="F12" i="4" s="1"/>
  <c r="F8" i="3"/>
  <c r="F12" i="3" s="1"/>
  <c r="D12" i="2"/>
  <c r="K21" i="1"/>
  <c r="K20" i="1"/>
  <c r="K19" i="1"/>
  <c r="K18" i="1"/>
  <c r="K17" i="1"/>
  <c r="K16" i="1"/>
  <c r="K14" i="1"/>
  <c r="K13" i="1"/>
  <c r="K12" i="1"/>
  <c r="K11" i="1"/>
  <c r="K10" i="1"/>
  <c r="K9" i="1"/>
  <c r="J22" i="1"/>
  <c r="G22" i="1"/>
  <c r="H22" i="1"/>
  <c r="D22" i="1"/>
  <c r="E22" i="1"/>
  <c r="F22" i="1"/>
  <c r="C22" i="1"/>
  <c r="K15" i="1"/>
  <c r="K22" i="1" l="1"/>
</calcChain>
</file>

<file path=xl/sharedStrings.xml><?xml version="1.0" encoding="utf-8"?>
<sst xmlns="http://schemas.openxmlformats.org/spreadsheetml/2006/main" count="240" uniqueCount="45">
  <si>
    <t>ข้อมูลเงินนอกงบประมาณ</t>
  </si>
  <si>
    <t>ประจำปีงบประมาณ พ.ศ. 2566</t>
  </si>
  <si>
    <t>สำนักงานเขตภาษีเจริญ กรุงเทพมหานคร</t>
  </si>
  <si>
    <t>เงินอุดหนุนทั่วไป</t>
  </si>
  <si>
    <t>ที่</t>
  </si>
  <si>
    <t>โรงเรียน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</si>
  <si>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</si>
  <si>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</si>
  <si>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</si>
  <si>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</si>
  <si>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</si>
  <si>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</si>
  <si>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อาหารกลางวัน</t>
  </si>
  <si>
    <t>อื่นๆ (ถ้ามี)</t>
  </si>
  <si>
    <t> รร.วัดนิมมานรดี</t>
  </si>
  <si>
    <t>รร.วัดจันทร์ประดิษฐาราม</t>
  </si>
  <si>
    <t>รร.วัดอ่างแก้ว</t>
  </si>
  <si>
    <t>รร.วัดชัยฉิมพลี</t>
  </si>
  <si>
    <t>รร.วัดมะพร้าวเตี้ย</t>
  </si>
  <si>
    <t>รร.วัดทองศาลางาม</t>
  </si>
  <si>
    <t>รร.วัดโคนอน</t>
  </si>
  <si>
    <t>รร.วัดกำแพง</t>
  </si>
  <si>
    <t>รร.วัดวิจิตรการนิมิตร</t>
  </si>
  <si>
    <t>รร.วัดตะล่อม</t>
  </si>
  <si>
    <t>รร.วัดโตนด</t>
  </si>
  <si>
    <t>รร.วัดประดู่บางจากฯ</t>
  </si>
  <si>
    <t>รร.บางจากฯ</t>
  </si>
  <si>
    <t>รวมทั้งหมด</t>
  </si>
  <si>
    <t>อาหารเสริม (นม)</t>
  </si>
  <si>
    <t>ข้อมูลเงินนอกงบประมาณ โรงเรียนวัดนิมมานรดี</t>
  </si>
  <si>
    <t>ข้อมูลเงินนอกงบประมาณ โรงเรียนวัดจันทร์ประดิษฐาราม</t>
  </si>
  <si>
    <t>ข้อมูลเงินนอกงบประมาณ โรงเรียนวัดอ่างแก้ว (จีบ ปานขำ)</t>
  </si>
  <si>
    <t>ข้อมูลเงินนอกงบประมาณ โรงเรียนวัดชัยฉิมพลี</t>
  </si>
  <si>
    <t>ข้อมูลเงินนอกงบประมาณ โรงเรียนวัดมะพร้าวเตี้ย</t>
  </si>
  <si>
    <t>ข้อมูลเงินนอกงบประมาณ โรงเรียนวัดทองศาลางาม</t>
  </si>
  <si>
    <t>ข้อมูลเงินนอกงบประมาณ โรงเรียนวัดโคนอน</t>
  </si>
  <si>
    <t>ข้อมูลเงินนอกงบประมาณ โรงเรียนวัดกำแพง</t>
  </si>
  <si>
    <t>ข้อมูลเงินนอกงบประมาณ โรงเรียนวัดวิจิตรการนิมิตร</t>
  </si>
  <si>
    <t>ข้อมูลเงินนอกงบประมาณ โรงเรียนวัดตะล่อม</t>
  </si>
  <si>
    <t>ข้อมูลเงินนอกงบประมาณ โรงเรียนวัดโตนด</t>
  </si>
  <si>
    <t>ข้อมูลเงินนอกงบประมาณ โรงเรียนวัดประดู่บางจาก (พ่วงอุทิศ)</t>
  </si>
  <si>
    <t>ข้อมูลเงินนอกงบประมาณ โรงเรียนบางจาก (โกมลประเสริฐอุทิศ)</t>
  </si>
  <si>
    <t>ประจำปีงบประมาณ พ.ศ. 2567</t>
  </si>
  <si>
    <t>กทม</t>
  </si>
  <si>
    <t>ข้อมูล ณ 4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</si>
</sst>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3" fontId="3" fillId="3" borderId="1" xfId="0" applyNumberFormat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3" fontId="3" fillId="4" borderId="1" xfId="0" applyNumberFormat="1" applyFont="1" applyFill="1" applyBorder="1" applyAlignment="1">
      <alignment horizontal="right" vertical="center"/>
    </xf>
    <xf numFmtId="43" fontId="2" fillId="3" borderId="1" xfId="0" applyNumberFormat="1" applyFont="1" applyFill="1" applyBorder="1" applyAlignment="1">
      <alignment horizontal="right" vertical="center"/>
    </xf>
    <xf numFmtId="43" fontId="2" fillId="2" borderId="1" xfId="0" applyNumberFormat="1" applyFont="1" applyFill="1" applyBorder="1" applyAlignment="1">
      <alignment horizontal="right" vertical="center"/>
    </xf>
    <xf numFmtId="43" fontId="2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3" fontId="5" fillId="0" borderId="1" xfId="0" applyNumberFormat="1" applyFont="1" applyBorder="1" applyAlignment="1">
      <alignment horizontal="center" vertical="top"/>
    </xf>
    <xf numFmtId="43" fontId="3" fillId="0" borderId="1" xfId="0" applyNumberFormat="1" applyFont="1" applyBorder="1" applyAlignment="1">
      <alignment horizontal="right" vertical="center"/>
    </xf>
    <xf numFmtId="43" fontId="4" fillId="0" borderId="1" xfId="0" applyNumberFormat="1" applyFont="1" applyBorder="1" applyAlignment="1">
      <alignment horizontal="center" vertical="top"/>
    </xf>
    <xf numFmtId="43" fontId="5" fillId="0" borderId="1" xfId="0" applyNumberFormat="1" applyFont="1" applyBorder="1"/>
    <xf numFmtId="43" fontId="4" fillId="0" borderId="1" xfId="3" applyFont="1" applyBorder="1"/>
    <xf numFmtId="43" fontId="4" fillId="0" borderId="1" xfId="0" applyNumberFormat="1" applyFont="1" applyBorder="1"/>
    <xf numFmtId="187" fontId="4" fillId="0" borderId="3" xfId="3" applyNumberFormat="1" applyFont="1" applyFill="1" applyBorder="1"/>
    <xf numFmtId="4" fontId="4" fillId="0" borderId="1" xfId="0" applyNumberFormat="1" applyFont="1" applyBorder="1"/>
    <xf numFmtId="43" fontId="4" fillId="0" borderId="4" xfId="0" applyNumberFormat="1" applyFont="1" applyBorder="1" applyAlignment="1">
      <alignment horizontal="center" vertical="top"/>
    </xf>
    <xf numFmtId="43" fontId="3" fillId="0" borderId="4" xfId="0" applyNumberFormat="1" applyFont="1" applyBorder="1" applyAlignment="1">
      <alignment horizontal="right" vertical="center"/>
    </xf>
    <xf numFmtId="43" fontId="5" fillId="0" borderId="4" xfId="0" applyNumberFormat="1" applyFont="1" applyBorder="1" applyAlignment="1">
      <alignment horizontal="center" vertical="top"/>
    </xf>
    <xf numFmtId="43" fontId="3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center" vertical="top"/>
    </xf>
    <xf numFmtId="43" fontId="5" fillId="0" borderId="5" xfId="0" applyNumberFormat="1" applyFont="1" applyBorder="1" applyAlignment="1">
      <alignment horizontal="center" vertical="top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3" fontId="5" fillId="0" borderId="1" xfId="3" applyFont="1" applyBorder="1"/>
    <xf numFmtId="43" fontId="3" fillId="5" borderId="1" xfId="0" applyNumberFormat="1" applyFont="1" applyFill="1" applyBorder="1" applyAlignment="1">
      <alignment horizontal="right" vertical="center"/>
    </xf>
    <xf numFmtId="43" fontId="4" fillId="5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right"/>
    </xf>
    <xf numFmtId="43" fontId="4" fillId="5" borderId="1" xfId="2" applyFont="1" applyFill="1" applyBorder="1"/>
    <xf numFmtId="188" fontId="4" fillId="5" borderId="1" xfId="2" applyNumberFormat="1" applyFont="1" applyFill="1" applyBorder="1"/>
    <xf numFmtId="4" fontId="4" fillId="5" borderId="1" xfId="0" applyNumberFormat="1" applyFont="1" applyFill="1" applyBorder="1"/>
    <xf numFmtId="43" fontId="4" fillId="5" borderId="1" xfId="0" applyNumberFormat="1" applyFont="1" applyFill="1" applyBorder="1"/>
    <xf numFmtId="43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 wrapText="1"/>
    </xf>
    <xf numFmtId="43" fontId="3" fillId="6" borderId="1" xfId="0" applyNumberFormat="1" applyFont="1" applyFill="1" applyBorder="1" applyAlignment="1">
      <alignment horizontal="right" vertical="center"/>
    </xf>
    <xf numFmtId="43" fontId="4" fillId="6" borderId="1" xfId="3" applyFont="1" applyFill="1" applyBorder="1"/>
    <xf numFmtId="4" fontId="4" fillId="6" borderId="1" xfId="0" applyNumberFormat="1" applyFont="1" applyFill="1" applyBorder="1"/>
    <xf numFmtId="4" fontId="4" fillId="6" borderId="1" xfId="0" applyNumberFormat="1" applyFont="1" applyFill="1" applyBorder="1" applyAlignment="1">
      <alignment horizontal="right"/>
    </xf>
    <xf numFmtId="43" fontId="3" fillId="6" borderId="5" xfId="0" applyNumberFormat="1" applyFont="1" applyFill="1" applyBorder="1" applyAlignment="1">
      <alignment horizontal="right" vertical="center"/>
    </xf>
    <xf numFmtId="4" fontId="4" fillId="6" borderId="1" xfId="0" applyNumberFormat="1" applyFont="1" applyFill="1" applyBorder="1" applyAlignment="1">
      <alignment horizontal="right" vertical="center" wrapText="1"/>
    </xf>
    <xf numFmtId="43" fontId="2" fillId="6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43" fontId="3" fillId="7" borderId="1" xfId="0" applyNumberFormat="1" applyFont="1" applyFill="1" applyBorder="1" applyAlignment="1">
      <alignment horizontal="right" vertical="center"/>
    </xf>
    <xf numFmtId="43" fontId="4" fillId="7" borderId="1" xfId="3" applyFont="1" applyFill="1" applyBorder="1"/>
    <xf numFmtId="43" fontId="4" fillId="7" borderId="1" xfId="2" applyFont="1" applyFill="1" applyBorder="1"/>
    <xf numFmtId="4" fontId="4" fillId="7" borderId="1" xfId="0" applyNumberFormat="1" applyFont="1" applyFill="1" applyBorder="1"/>
    <xf numFmtId="4" fontId="4" fillId="7" borderId="1" xfId="0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 vertical="center" wrapText="1"/>
    </xf>
    <xf numFmtId="43" fontId="2" fillId="7" borderId="1" xfId="0" applyNumberFormat="1" applyFont="1" applyFill="1" applyBorder="1" applyAlignment="1">
      <alignment horizontal="right" vertical="center"/>
    </xf>
    <xf numFmtId="43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4" fillId="6" borderId="1" xfId="2" applyFont="1" applyFill="1" applyBorder="1"/>
    <xf numFmtId="0" fontId="6" fillId="0" borderId="0" xfId="0" applyFont="1" applyAlignment="1">
      <alignment horizontal="left" vertical="center"/>
    </xf>
    <xf numFmtId="0" fontId="4" fillId="0" borderId="1" xfId="0" applyFont="1" applyBorder="1"/>
    <xf numFmtId="43" fontId="4" fillId="0" borderId="1" xfId="2" applyFont="1" applyBorder="1"/>
    <xf numFmtId="0" fontId="4" fillId="5" borderId="1" xfId="0" applyFont="1" applyFill="1" applyBorder="1"/>
    <xf numFmtId="0" fontId="4" fillId="0" borderId="2" xfId="0" applyFont="1" applyBorder="1"/>
  </cellXfs>
  <cellStyles count="4">
    <cellStyle name="Normal 2" xfId="1" xr:uid="{FD09E381-9F32-435B-A4B2-9B014C67131D}"/>
    <cellStyle name="จุลภาค" xfId="2" builtinId="3"/>
    <cellStyle name="จุลภาค 2" xfId="3" xr:uid="{77368ACF-85D1-46B9-AE02-A8137503A14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ECBD-B723-4A47-ADB9-4DC24CB1DD8F}">
  <sheetPr>
    <tabColor rgb="FFFFFF00"/>
  </sheetPr>
  <dimension ref="A1:L22"/>
  <sheetViews>
    <sheetView tabSelected="1" view="pageBreakPreview" zoomScale="60" zoomScaleNormal="90" workbookViewId="0">
      <selection activeCell="G18" sqref="G18"/>
    </sheetView>
  </sheetViews>
  <sheetFormatPr defaultColWidth="9" defaultRowHeight="21" x14ac:dyDescent="0.2"/>
  <cols>
    <col min="1" max="1" width="4.375" style="2" customWidth="1"/>
    <col min="2" max="2" width="19.75" style="3" customWidth="1"/>
    <col min="3" max="3" width="15" style="4" customWidth="1"/>
    <col min="4" max="4" width="14.125" style="4" customWidth="1"/>
    <col min="5" max="5" width="18.375" style="4" customWidth="1"/>
    <col min="6" max="6" width="9.625" style="4" customWidth="1"/>
    <col min="7" max="7" width="15.125" style="4" customWidth="1"/>
    <col min="8" max="8" width="9.625" style="4" customWidth="1"/>
    <col min="9" max="9" width="15.25" style="4" customWidth="1"/>
    <col min="10" max="10" width="15.75" style="4" customWidth="1"/>
    <col min="11" max="11" width="15.25" style="4" customWidth="1"/>
    <col min="12" max="16384" width="9" style="2"/>
  </cols>
  <sheetData>
    <row r="1" spans="1:12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x14ac:dyDescent="0.2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x14ac:dyDescent="0.2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2" x14ac:dyDescent="0.2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x14ac:dyDescent="0.2">
      <c r="A5" s="15" t="s">
        <v>44</v>
      </c>
    </row>
    <row r="7" spans="1:12" s="5" customFormat="1" ht="27.75" customHeight="1" x14ac:dyDescent="0.2">
      <c r="A7" s="65" t="s">
        <v>4</v>
      </c>
      <c r="B7" s="65" t="s">
        <v>5</v>
      </c>
      <c r="C7" s="66" t="s">
        <v>6</v>
      </c>
      <c r="D7" s="66"/>
      <c r="E7" s="66"/>
      <c r="F7" s="66"/>
      <c r="G7" s="67" t="s">
        <v>43</v>
      </c>
      <c r="H7" s="67"/>
      <c r="I7" s="70" t="s">
        <v>8</v>
      </c>
      <c r="J7" s="69" t="s">
        <v>9</v>
      </c>
      <c r="K7" s="68" t="s">
        <v>10</v>
      </c>
    </row>
    <row r="8" spans="1:12" s="6" customFormat="1" ht="51" customHeight="1" x14ac:dyDescent="0.2">
      <c r="A8" s="65"/>
      <c r="B8" s="65"/>
      <c r="C8" s="47" t="s">
        <v>11</v>
      </c>
      <c r="D8" s="47" t="s">
        <v>28</v>
      </c>
      <c r="E8" s="47" t="s">
        <v>12</v>
      </c>
      <c r="F8" s="47" t="s">
        <v>13</v>
      </c>
      <c r="G8" s="55" t="s">
        <v>12</v>
      </c>
      <c r="H8" s="55" t="s">
        <v>13</v>
      </c>
      <c r="I8" s="70"/>
      <c r="J8" s="69"/>
      <c r="K8" s="68"/>
    </row>
    <row r="9" spans="1:12" x14ac:dyDescent="0.35">
      <c r="A9" s="1">
        <v>1</v>
      </c>
      <c r="B9" s="7" t="s">
        <v>14</v>
      </c>
      <c r="C9" s="48">
        <v>3813780</v>
      </c>
      <c r="D9" s="48">
        <f>948771+1234459.2</f>
        <v>2183230.2000000002</v>
      </c>
      <c r="E9" s="71">
        <v>2567400</v>
      </c>
      <c r="F9" s="48"/>
      <c r="G9" s="58">
        <f>1027500+350100</f>
        <v>1377600</v>
      </c>
      <c r="H9" s="56"/>
      <c r="I9" s="8">
        <f>SUM(C9:H9)</f>
        <v>9942010.1999999993</v>
      </c>
      <c r="J9" s="63">
        <v>7259424.2000000002</v>
      </c>
      <c r="K9" s="10">
        <f t="shared" ref="K9:K13" si="0">I9-J9</f>
        <v>2682585.9999999991</v>
      </c>
    </row>
    <row r="10" spans="1:12" x14ac:dyDescent="0.35">
      <c r="A10" s="1">
        <v>2</v>
      </c>
      <c r="B10" s="7" t="s">
        <v>15</v>
      </c>
      <c r="C10" s="48">
        <v>3907706</v>
      </c>
      <c r="D10" s="48">
        <f>1143891+1488115.2</f>
        <v>2632006.2000000002</v>
      </c>
      <c r="E10" s="49">
        <v>3113000</v>
      </c>
      <c r="F10" s="48"/>
      <c r="G10" s="57">
        <v>1099500</v>
      </c>
      <c r="H10" s="56"/>
      <c r="I10" s="8">
        <f t="shared" ref="I10:I21" si="1">SUM(C10:H10)</f>
        <v>10752212.199999999</v>
      </c>
      <c r="J10" s="9">
        <v>10724712.199999999</v>
      </c>
      <c r="K10" s="10">
        <f t="shared" si="0"/>
        <v>27500</v>
      </c>
    </row>
    <row r="11" spans="1:12" x14ac:dyDescent="0.35">
      <c r="A11" s="1">
        <v>3</v>
      </c>
      <c r="B11" s="7" t="s">
        <v>16</v>
      </c>
      <c r="C11" s="48">
        <v>1766330</v>
      </c>
      <c r="D11" s="48">
        <f>377232+488287.8</f>
        <v>865519.8</v>
      </c>
      <c r="E11" s="49">
        <v>1631200</v>
      </c>
      <c r="F11" s="48"/>
      <c r="G11" s="57">
        <v>2652000</v>
      </c>
      <c r="H11" s="56"/>
      <c r="I11" s="8">
        <f t="shared" si="1"/>
        <v>6915049.7999999998</v>
      </c>
      <c r="J11" s="9">
        <v>3213024.55</v>
      </c>
      <c r="K11" s="10">
        <f t="shared" si="0"/>
        <v>3702025.25</v>
      </c>
    </row>
    <row r="12" spans="1:12" x14ac:dyDescent="0.35">
      <c r="A12" s="1">
        <v>4</v>
      </c>
      <c r="B12" s="7" t="s">
        <v>17</v>
      </c>
      <c r="C12" s="48">
        <v>619956</v>
      </c>
      <c r="D12" s="48">
        <v>265851</v>
      </c>
      <c r="E12" s="71">
        <v>586800</v>
      </c>
      <c r="F12" s="48"/>
      <c r="G12" s="58">
        <v>717200</v>
      </c>
      <c r="H12" s="56"/>
      <c r="I12" s="8">
        <f t="shared" si="1"/>
        <v>2189807</v>
      </c>
      <c r="J12" s="9">
        <v>2105687</v>
      </c>
      <c r="K12" s="10">
        <f t="shared" si="0"/>
        <v>84120</v>
      </c>
    </row>
    <row r="13" spans="1:12" x14ac:dyDescent="0.35">
      <c r="A13" s="1">
        <v>5</v>
      </c>
      <c r="B13" s="7" t="s">
        <v>18</v>
      </c>
      <c r="C13" s="48">
        <v>994158</v>
      </c>
      <c r="D13" s="48">
        <f>262111.2+213819</f>
        <v>475930.2</v>
      </c>
      <c r="E13" s="50">
        <v>554400</v>
      </c>
      <c r="F13" s="48"/>
      <c r="G13" s="58">
        <v>8529400</v>
      </c>
      <c r="H13" s="56"/>
      <c r="I13" s="8">
        <f t="shared" si="1"/>
        <v>10553888.199999999</v>
      </c>
      <c r="J13" s="9">
        <v>7867188.2000000002</v>
      </c>
      <c r="K13" s="10">
        <f t="shared" si="0"/>
        <v>2686699.9999999991</v>
      </c>
    </row>
    <row r="14" spans="1:12" x14ac:dyDescent="0.35">
      <c r="A14" s="1">
        <v>6</v>
      </c>
      <c r="B14" s="7" t="s">
        <v>19</v>
      </c>
      <c r="C14" s="48">
        <v>779392</v>
      </c>
      <c r="D14" s="48">
        <f>233574.9+186177</f>
        <v>419751.9</v>
      </c>
      <c r="E14" s="50">
        <v>503800</v>
      </c>
      <c r="F14" s="48"/>
      <c r="G14" s="59">
        <v>261200</v>
      </c>
      <c r="H14" s="56"/>
      <c r="I14" s="8">
        <f t="shared" si="1"/>
        <v>1964143.9</v>
      </c>
      <c r="J14" s="9">
        <v>1822343.9</v>
      </c>
      <c r="K14" s="10">
        <f>I14-J14</f>
        <v>141800</v>
      </c>
    </row>
    <row r="15" spans="1:12" x14ac:dyDescent="0.35">
      <c r="A15" s="1">
        <v>7</v>
      </c>
      <c r="B15" s="7" t="s">
        <v>20</v>
      </c>
      <c r="C15" s="48">
        <v>394450</v>
      </c>
      <c r="D15" s="48">
        <f>114145.2+82926</f>
        <v>197071.2</v>
      </c>
      <c r="E15" s="49">
        <v>252000</v>
      </c>
      <c r="F15" s="48"/>
      <c r="G15" s="57">
        <v>113000</v>
      </c>
      <c r="H15" s="56"/>
      <c r="I15" s="8">
        <f t="shared" si="1"/>
        <v>956521.2</v>
      </c>
      <c r="J15" s="9">
        <v>649073.19999999995</v>
      </c>
      <c r="K15" s="10">
        <f>I15-J15</f>
        <v>307448</v>
      </c>
      <c r="L15" s="72"/>
    </row>
    <row r="16" spans="1:12" x14ac:dyDescent="0.35">
      <c r="A16" s="1">
        <v>8</v>
      </c>
      <c r="B16" s="7" t="s">
        <v>21</v>
      </c>
      <c r="C16" s="48">
        <v>433398</v>
      </c>
      <c r="D16" s="48">
        <f>255769.8+187803</f>
        <v>443572.8</v>
      </c>
      <c r="E16" s="51">
        <v>734861</v>
      </c>
      <c r="F16" s="48"/>
      <c r="G16" s="60">
        <v>119457</v>
      </c>
      <c r="H16" s="56"/>
      <c r="I16" s="8">
        <f t="shared" si="1"/>
        <v>1731288.8</v>
      </c>
      <c r="J16" s="9">
        <v>1731287.3</v>
      </c>
      <c r="K16" s="10">
        <f t="shared" ref="K16:K21" si="2">I16-J16</f>
        <v>1.5</v>
      </c>
    </row>
    <row r="17" spans="1:11" x14ac:dyDescent="0.35">
      <c r="A17" s="1">
        <v>9</v>
      </c>
      <c r="B17" s="7" t="s">
        <v>22</v>
      </c>
      <c r="C17" s="48">
        <v>343638</v>
      </c>
      <c r="D17" s="48">
        <v>145527</v>
      </c>
      <c r="E17" s="49">
        <v>393800</v>
      </c>
      <c r="F17" s="48"/>
      <c r="G17" s="57">
        <v>53700</v>
      </c>
      <c r="H17" s="56"/>
      <c r="I17" s="8">
        <f t="shared" si="1"/>
        <v>936665</v>
      </c>
      <c r="J17" s="9">
        <v>853565</v>
      </c>
      <c r="K17" s="10">
        <f t="shared" si="2"/>
        <v>83100</v>
      </c>
    </row>
    <row r="18" spans="1:11" x14ac:dyDescent="0.35">
      <c r="A18" s="1">
        <v>10</v>
      </c>
      <c r="B18" s="7" t="s">
        <v>23</v>
      </c>
      <c r="C18" s="48">
        <v>261732</v>
      </c>
      <c r="D18" s="48">
        <f>147966+110568</f>
        <v>258534</v>
      </c>
      <c r="E18" s="71">
        <v>299200</v>
      </c>
      <c r="F18" s="48"/>
      <c r="G18" s="58">
        <v>40800</v>
      </c>
      <c r="H18" s="56"/>
      <c r="I18" s="8">
        <f t="shared" si="1"/>
        <v>860266</v>
      </c>
      <c r="J18" s="9">
        <v>791139</v>
      </c>
      <c r="K18" s="10">
        <f t="shared" si="2"/>
        <v>69127</v>
      </c>
    </row>
    <row r="19" spans="1:11" x14ac:dyDescent="0.35">
      <c r="A19" s="1">
        <v>11</v>
      </c>
      <c r="B19" s="7" t="s">
        <v>24</v>
      </c>
      <c r="C19" s="48">
        <v>205996</v>
      </c>
      <c r="D19" s="48">
        <f>89836.5+74796</f>
        <v>164632.5</v>
      </c>
      <c r="E19" s="71">
        <v>248400</v>
      </c>
      <c r="F19" s="48"/>
      <c r="G19" s="58">
        <v>138000</v>
      </c>
      <c r="H19" s="56"/>
      <c r="I19" s="8">
        <f t="shared" si="1"/>
        <v>757028.5</v>
      </c>
      <c r="J19" s="9">
        <v>621143</v>
      </c>
      <c r="K19" s="10">
        <f t="shared" si="2"/>
        <v>135885.5</v>
      </c>
    </row>
    <row r="20" spans="1:11" x14ac:dyDescent="0.35">
      <c r="A20" s="1">
        <v>12</v>
      </c>
      <c r="B20" s="7" t="s">
        <v>25</v>
      </c>
      <c r="C20" s="48">
        <v>252716</v>
      </c>
      <c r="D20" s="48">
        <f>112031.4+86178</f>
        <v>198209.4</v>
      </c>
      <c r="E20" s="50">
        <v>155184</v>
      </c>
      <c r="F20" s="48"/>
      <c r="G20" s="59">
        <v>103456</v>
      </c>
      <c r="H20" s="56"/>
      <c r="I20" s="8">
        <f t="shared" si="1"/>
        <v>709565.4</v>
      </c>
      <c r="J20" s="9">
        <v>709524.4</v>
      </c>
      <c r="K20" s="10">
        <f t="shared" si="2"/>
        <v>41</v>
      </c>
    </row>
    <row r="21" spans="1:11" x14ac:dyDescent="0.2">
      <c r="A21" s="1">
        <v>13</v>
      </c>
      <c r="B21" s="7" t="s">
        <v>26</v>
      </c>
      <c r="C21" s="48">
        <v>261936</v>
      </c>
      <c r="D21" s="52">
        <f>143738.4+113007</f>
        <v>256745.4</v>
      </c>
      <c r="E21" s="53">
        <v>250200</v>
      </c>
      <c r="F21" s="48"/>
      <c r="G21" s="61">
        <v>305800</v>
      </c>
      <c r="H21" s="56"/>
      <c r="I21" s="8">
        <f t="shared" si="1"/>
        <v>1074681.3999999999</v>
      </c>
      <c r="J21" s="9">
        <v>964696.9</v>
      </c>
      <c r="K21" s="10">
        <f t="shared" si="2"/>
        <v>109984.49999999988</v>
      </c>
    </row>
    <row r="22" spans="1:11" x14ac:dyDescent="0.2">
      <c r="A22" s="65" t="s">
        <v>27</v>
      </c>
      <c r="B22" s="65"/>
      <c r="C22" s="54">
        <f>SUM(C9:C21)</f>
        <v>14035188</v>
      </c>
      <c r="D22" s="54">
        <f t="shared" ref="D22:F22" si="3">SUM(D9:D21)</f>
        <v>8506581.6000000015</v>
      </c>
      <c r="E22" s="54">
        <f t="shared" si="3"/>
        <v>11290245</v>
      </c>
      <c r="F22" s="54">
        <f t="shared" si="3"/>
        <v>0</v>
      </c>
      <c r="G22" s="62">
        <f t="shared" ref="G22:H22" si="4">SUM(G9:G21)</f>
        <v>15511113</v>
      </c>
      <c r="H22" s="62">
        <f t="shared" si="4"/>
        <v>0</v>
      </c>
      <c r="I22" s="11">
        <f>SUM(I9:I21)</f>
        <v>49343127.599999994</v>
      </c>
      <c r="J22" s="12">
        <f>SUM(J9:J21)</f>
        <v>39312808.849999994</v>
      </c>
      <c r="K22" s="13">
        <f>SUM(K9:K21)</f>
        <v>10030318.749999998</v>
      </c>
    </row>
  </sheetData>
  <mergeCells count="12">
    <mergeCell ref="A3:K3"/>
    <mergeCell ref="A2:K2"/>
    <mergeCell ref="A1:K1"/>
    <mergeCell ref="A22:B22"/>
    <mergeCell ref="C7:F7"/>
    <mergeCell ref="G7:H7"/>
    <mergeCell ref="K7:K8"/>
    <mergeCell ref="J7:J8"/>
    <mergeCell ref="I7:I8"/>
    <mergeCell ref="A7:A8"/>
    <mergeCell ref="B7:B8"/>
    <mergeCell ref="A4:K4"/>
  </mergeCells>
  <pageMargins left="0.24" right="0.12" top="0.56000000000000005" bottom="0.74803149606299213" header="0.31496062992125984" footer="0.31496062992125984"/>
  <pageSetup paperSize="9" scale="8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C4EA-301D-4A13-A729-57E80714B797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37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343638</v>
      </c>
      <c r="C8" s="22"/>
      <c r="D8" s="22">
        <f>B8+C8</f>
        <v>343638</v>
      </c>
      <c r="E8" s="39">
        <v>343638</v>
      </c>
      <c r="F8" s="20">
        <f>D8-E8</f>
        <v>0</v>
      </c>
    </row>
    <row r="9" spans="1:12" s="17" customFormat="1" x14ac:dyDescent="0.35">
      <c r="A9" s="73" t="s">
        <v>28</v>
      </c>
      <c r="B9" s="21">
        <v>145527</v>
      </c>
      <c r="C9" s="22"/>
      <c r="D9" s="22">
        <f t="shared" ref="D9:D11" si="0">B9+C9</f>
        <v>145527</v>
      </c>
      <c r="E9" s="21">
        <v>145527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24">
        <v>393800</v>
      </c>
      <c r="C10" s="24">
        <v>53700</v>
      </c>
      <c r="D10" s="22">
        <f t="shared" si="0"/>
        <v>447500</v>
      </c>
      <c r="E10" s="25">
        <v>364400</v>
      </c>
      <c r="F10" s="20">
        <f t="shared" si="1"/>
        <v>83100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882965</v>
      </c>
      <c r="C12" s="20">
        <f>SUM(C8:C11)</f>
        <v>53700</v>
      </c>
      <c r="D12" s="20">
        <f>SUM(D8:D11)</f>
        <v>936665</v>
      </c>
      <c r="E12" s="20">
        <f>SUM(E8:E11)</f>
        <v>853565</v>
      </c>
      <c r="F12" s="20">
        <f>SUM(F8:F11)</f>
        <v>83100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24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B044-F7BA-4431-BF7A-01721BE3A444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38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1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261732</v>
      </c>
      <c r="C8" s="22"/>
      <c r="D8" s="22">
        <f>B8+C8</f>
        <v>261732</v>
      </c>
      <c r="E8" s="39">
        <v>261655</v>
      </c>
      <c r="F8" s="20">
        <f>D8-E8</f>
        <v>77</v>
      </c>
    </row>
    <row r="9" spans="1:12" s="17" customFormat="1" x14ac:dyDescent="0.35">
      <c r="A9" s="73" t="s">
        <v>28</v>
      </c>
      <c r="B9" s="21">
        <f>147966+110568</f>
        <v>258534</v>
      </c>
      <c r="C9" s="22"/>
      <c r="D9" s="22">
        <f t="shared" ref="D9:D11" si="0">B9+C9</f>
        <v>258534</v>
      </c>
      <c r="E9" s="21">
        <f>147966+110568</f>
        <v>258534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74">
        <v>299200</v>
      </c>
      <c r="C10" s="74">
        <v>40800</v>
      </c>
      <c r="D10" s="22">
        <v>340000</v>
      </c>
      <c r="E10" s="74">
        <v>270950</v>
      </c>
      <c r="F10" s="20">
        <v>69050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819466</v>
      </c>
      <c r="C12" s="20">
        <f>SUM(C8:C11)</f>
        <v>40800</v>
      </c>
      <c r="D12" s="20">
        <f>SUM(D8:D11)</f>
        <v>860266</v>
      </c>
      <c r="E12" s="20">
        <f>SUM(E8:E11)</f>
        <v>791139</v>
      </c>
      <c r="F12" s="20">
        <f>SUM(F8:F11)</f>
        <v>69127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16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EF6F-E3F5-4F29-8A81-7C078C975AEA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39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205996</v>
      </c>
      <c r="C8" s="22"/>
      <c r="D8" s="22">
        <f>B8+C8</f>
        <v>205996</v>
      </c>
      <c r="E8" s="22">
        <v>161628.5</v>
      </c>
      <c r="F8" s="20">
        <f>D8-E8</f>
        <v>44367.5</v>
      </c>
    </row>
    <row r="9" spans="1:12" s="17" customFormat="1" x14ac:dyDescent="0.35">
      <c r="A9" s="73" t="s">
        <v>28</v>
      </c>
      <c r="B9" s="21">
        <f>89836.5+74796</f>
        <v>164632.5</v>
      </c>
      <c r="C9" s="22"/>
      <c r="D9" s="22">
        <f t="shared" ref="D9:D11" si="0">B9+C9</f>
        <v>164632.5</v>
      </c>
      <c r="E9" s="21">
        <f>89836.5+74796</f>
        <v>164632.5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74">
        <v>248400</v>
      </c>
      <c r="C10" s="74">
        <v>138000</v>
      </c>
      <c r="D10" s="22">
        <v>386400</v>
      </c>
      <c r="E10" s="74">
        <v>294882</v>
      </c>
      <c r="F10" s="20">
        <v>91518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619028.5</v>
      </c>
      <c r="C12" s="20">
        <f>SUM(C8:C11)</f>
        <v>138000</v>
      </c>
      <c r="D12" s="20">
        <f>SUM(D8:D11)</f>
        <v>757028.5</v>
      </c>
      <c r="E12" s="20">
        <f>SUM(E8:E11)</f>
        <v>621143</v>
      </c>
      <c r="F12" s="20">
        <f>SUM(F8:F11)</f>
        <v>135885.5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26BB-E4A1-499E-BDE1-B4DFD22024CC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40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1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252716</v>
      </c>
      <c r="C8" s="22"/>
      <c r="D8" s="22">
        <f>B8+C8</f>
        <v>252716</v>
      </c>
      <c r="E8" s="22">
        <v>252675</v>
      </c>
      <c r="F8" s="20">
        <f>D8-E8</f>
        <v>41</v>
      </c>
    </row>
    <row r="9" spans="1:12" s="17" customFormat="1" x14ac:dyDescent="0.35">
      <c r="A9" s="73" t="s">
        <v>28</v>
      </c>
      <c r="B9" s="21">
        <f>112031.4+86178</f>
        <v>198209.4</v>
      </c>
      <c r="C9" s="22"/>
      <c r="D9" s="22">
        <f t="shared" ref="D9:D11" si="0">B9+C9</f>
        <v>198209.4</v>
      </c>
      <c r="E9" s="21">
        <f>112031.4+86178</f>
        <v>198209.4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27">
        <v>155184</v>
      </c>
      <c r="C10" s="27">
        <v>103456</v>
      </c>
      <c r="D10" s="27">
        <v>258640</v>
      </c>
      <c r="E10" s="27">
        <v>258640</v>
      </c>
      <c r="F10" s="20">
        <f t="shared" si="1"/>
        <v>0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606109.4</v>
      </c>
      <c r="C12" s="20">
        <f>SUM(C8:C11)</f>
        <v>103456</v>
      </c>
      <c r="D12" s="20">
        <f>SUM(D8:D11)</f>
        <v>709565.4</v>
      </c>
      <c r="E12" s="20">
        <f>SUM(E8:E11)</f>
        <v>709524.4</v>
      </c>
      <c r="F12" s="20">
        <f>SUM(F8:F11)</f>
        <v>41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8ED7-2FF5-4772-AD9B-593515AF7CD1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41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1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261936</v>
      </c>
      <c r="C8" s="22"/>
      <c r="D8" s="22">
        <f>B8+C8</f>
        <v>261936</v>
      </c>
      <c r="E8" s="39">
        <v>259351.5</v>
      </c>
      <c r="F8" s="20">
        <f>D8-E8</f>
        <v>2584.5</v>
      </c>
    </row>
    <row r="9" spans="1:12" s="17" customFormat="1" x14ac:dyDescent="0.35">
      <c r="A9" s="73" t="s">
        <v>28</v>
      </c>
      <c r="B9" s="31">
        <f>143738.4+113007</f>
        <v>256745.4</v>
      </c>
      <c r="C9" s="32"/>
      <c r="D9" s="32">
        <f t="shared" ref="D9:D11" si="0">B9+C9</f>
        <v>256745.4</v>
      </c>
      <c r="E9" s="31">
        <f>143738.4+113007</f>
        <v>256745.4</v>
      </c>
      <c r="F9" s="33">
        <f t="shared" ref="F9:F11" si="1">D9-E9</f>
        <v>0</v>
      </c>
    </row>
    <row r="10" spans="1:12" s="17" customFormat="1" x14ac:dyDescent="0.35">
      <c r="A10" s="76" t="s">
        <v>12</v>
      </c>
      <c r="B10" s="35">
        <v>250200</v>
      </c>
      <c r="C10" s="35">
        <v>305800</v>
      </c>
      <c r="D10" s="35">
        <v>556000</v>
      </c>
      <c r="E10" s="35">
        <v>448600</v>
      </c>
      <c r="F10" s="36">
        <v>107400</v>
      </c>
    </row>
    <row r="11" spans="1:12" s="17" customFormat="1" x14ac:dyDescent="0.35">
      <c r="A11" s="73" t="s">
        <v>13</v>
      </c>
      <c r="B11" s="28"/>
      <c r="C11" s="29"/>
      <c r="D11" s="28">
        <f t="shared" si="0"/>
        <v>0</v>
      </c>
      <c r="E11" s="28"/>
      <c r="F11" s="30">
        <f t="shared" si="1"/>
        <v>0</v>
      </c>
    </row>
    <row r="12" spans="1:12" s="17" customFormat="1" x14ac:dyDescent="0.2">
      <c r="A12" s="19" t="s">
        <v>8</v>
      </c>
      <c r="B12" s="20">
        <f>SUM(B8:B11)</f>
        <v>768881.4</v>
      </c>
      <c r="C12" s="20">
        <f>SUM(C8:C11)</f>
        <v>305800</v>
      </c>
      <c r="D12" s="20">
        <f>SUM(D8:D11)</f>
        <v>1074681.3999999999</v>
      </c>
      <c r="E12" s="20">
        <f>SUM(E8:E11)</f>
        <v>964696.9</v>
      </c>
      <c r="F12" s="20">
        <f>SUM(F8:F11)</f>
        <v>109984.5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5FBC-570A-4020-97C8-A385F7726F2C}">
  <dimension ref="A1:K15"/>
  <sheetViews>
    <sheetView workbookViewId="0">
      <selection activeCell="D13" sqref="D13"/>
    </sheetView>
  </sheetViews>
  <sheetFormatPr defaultColWidth="9" defaultRowHeight="21" x14ac:dyDescent="0.35"/>
  <cols>
    <col min="1" max="1" width="18.25" style="16" customWidth="1"/>
    <col min="2" max="2" width="16" style="16" customWidth="1"/>
    <col min="3" max="4" width="16.375" style="16" customWidth="1"/>
    <col min="5" max="5" width="17" style="16" customWidth="1"/>
    <col min="6" max="6" width="16.625" style="16" customWidth="1"/>
    <col min="7" max="16384" width="9" style="16"/>
  </cols>
  <sheetData>
    <row r="1" spans="1:11" x14ac:dyDescent="0.35">
      <c r="A1" s="64" t="s">
        <v>29</v>
      </c>
      <c r="B1" s="64"/>
      <c r="C1" s="64"/>
      <c r="D1" s="64"/>
      <c r="E1" s="64"/>
      <c r="F1" s="64"/>
      <c r="G1" s="14"/>
      <c r="H1" s="14"/>
      <c r="I1" s="14"/>
      <c r="J1" s="14"/>
      <c r="K1" s="14"/>
    </row>
    <row r="2" spans="1:11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</row>
    <row r="3" spans="1:11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</row>
    <row r="4" spans="1:11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</row>
    <row r="5" spans="1:11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</row>
    <row r="7" spans="1:11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1" s="17" customFormat="1" x14ac:dyDescent="0.35">
      <c r="A8" s="73" t="s">
        <v>11</v>
      </c>
      <c r="B8" s="21">
        <v>3813780</v>
      </c>
      <c r="C8" s="22"/>
      <c r="D8" s="22">
        <f>B8+C8</f>
        <v>3813780</v>
      </c>
      <c r="E8" s="21">
        <v>3503694</v>
      </c>
      <c r="F8" s="20">
        <f>D8-E8</f>
        <v>310086</v>
      </c>
    </row>
    <row r="9" spans="1:11" s="17" customFormat="1" x14ac:dyDescent="0.35">
      <c r="A9" s="73" t="s">
        <v>28</v>
      </c>
      <c r="B9" s="21">
        <f>948771+1234459.2</f>
        <v>2183230.2000000002</v>
      </c>
      <c r="C9" s="22"/>
      <c r="D9" s="22">
        <f t="shared" ref="D9:D11" si="0">B9+C9</f>
        <v>2183230.2000000002</v>
      </c>
      <c r="E9" s="21">
        <f>948771+1234459.2</f>
        <v>2183230.2000000002</v>
      </c>
      <c r="F9" s="20">
        <f t="shared" ref="F9:F11" si="1">D9-E9</f>
        <v>0</v>
      </c>
    </row>
    <row r="10" spans="1:11" s="17" customFormat="1" x14ac:dyDescent="0.35">
      <c r="A10" s="73" t="s">
        <v>12</v>
      </c>
      <c r="B10" s="74">
        <v>2567400</v>
      </c>
      <c r="C10" s="74">
        <f>1027500+350100</f>
        <v>1377600</v>
      </c>
      <c r="D10" s="22">
        <f t="shared" si="0"/>
        <v>3945000</v>
      </c>
      <c r="E10" s="74">
        <f>118350+197250+197250+197250+196000+156800+156800+196000+156800</f>
        <v>1572500</v>
      </c>
      <c r="F10" s="20">
        <f t="shared" si="1"/>
        <v>2372500</v>
      </c>
    </row>
    <row r="11" spans="1:11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1" s="17" customFormat="1" x14ac:dyDescent="0.2">
      <c r="A12" s="19" t="s">
        <v>8</v>
      </c>
      <c r="B12" s="20">
        <f>SUM(B8:B11)</f>
        <v>8564410.1999999993</v>
      </c>
      <c r="C12" s="20">
        <f>SUM(C8:C11)</f>
        <v>1377600</v>
      </c>
      <c r="D12" s="20">
        <f>SUM(D8:D11)</f>
        <v>9942010.1999999993</v>
      </c>
      <c r="E12" s="20">
        <f>SUM(E8:E11)</f>
        <v>7259424.2000000002</v>
      </c>
      <c r="F12" s="20">
        <f>SUM(F8:F11)</f>
        <v>2682586</v>
      </c>
    </row>
    <row r="13" spans="1:11" s="17" customFormat="1" x14ac:dyDescent="0.2"/>
    <row r="14" spans="1:11" s="17" customFormat="1" x14ac:dyDescent="0.2"/>
    <row r="15" spans="1:11" s="17" customFormat="1" x14ac:dyDescent="0.2"/>
  </sheetData>
  <mergeCells count="4">
    <mergeCell ref="A1:F1"/>
    <mergeCell ref="A2:F2"/>
    <mergeCell ref="A3:F3"/>
    <mergeCell ref="A4:F4"/>
  </mergeCells>
  <pageMargins left="0.63" right="0.12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5E3F-0D34-4578-89E7-D7742D19EDEA}">
  <dimension ref="A1:L14"/>
  <sheetViews>
    <sheetView workbookViewId="0">
      <selection activeCell="G11" sqref="G11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30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3907706</v>
      </c>
      <c r="C8" s="22"/>
      <c r="D8" s="22">
        <f>B8+C8</f>
        <v>3907706</v>
      </c>
      <c r="E8" s="21">
        <v>3907706</v>
      </c>
      <c r="F8" s="20">
        <f>D8-E8</f>
        <v>0</v>
      </c>
    </row>
    <row r="9" spans="1:12" s="17" customFormat="1" x14ac:dyDescent="0.35">
      <c r="A9" s="73" t="s">
        <v>28</v>
      </c>
      <c r="B9" s="21">
        <f>1143891+1488115.2</f>
        <v>2632006.2000000002</v>
      </c>
      <c r="C9" s="22"/>
      <c r="D9" s="22">
        <f t="shared" ref="D9:D11" si="0">B9+C9</f>
        <v>2632006.2000000002</v>
      </c>
      <c r="E9" s="21">
        <f>1143891+1488115.2</f>
        <v>2632006.2000000002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24">
        <v>3113000</v>
      </c>
      <c r="C10" s="24">
        <v>1099500</v>
      </c>
      <c r="D10" s="25">
        <f>SUM(B10:C10)</f>
        <v>4212500</v>
      </c>
      <c r="E10" s="24">
        <v>4185000</v>
      </c>
      <c r="F10" s="23">
        <f>D10-E10</f>
        <v>27500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9652712.1999999993</v>
      </c>
      <c r="C12" s="20">
        <f>SUM(C8:C11)</f>
        <v>1099500</v>
      </c>
      <c r="D12" s="20">
        <f>SUM(D8:D11)</f>
        <v>10752212.199999999</v>
      </c>
      <c r="E12" s="20">
        <f>SUM(E8:E11)</f>
        <v>10724712.199999999</v>
      </c>
      <c r="F12" s="20">
        <f>SUM(F8:F11)</f>
        <v>27500</v>
      </c>
    </row>
    <row r="13" spans="1:12" s="17" customFormat="1" x14ac:dyDescent="0.2"/>
    <row r="14" spans="1:12" s="17" customFormat="1" x14ac:dyDescent="0.2"/>
  </sheetData>
  <mergeCells count="4">
    <mergeCell ref="A1:F1"/>
    <mergeCell ref="A2:F2"/>
    <mergeCell ref="A3:F3"/>
    <mergeCell ref="A4:F4"/>
  </mergeCells>
  <pageMargins left="0.55000000000000004" right="0.12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3A1F-805A-4AC9-B1FE-AC853673D23E}">
  <dimension ref="A1:L14"/>
  <sheetViews>
    <sheetView workbookViewId="0">
      <selection activeCell="D15" sqref="D15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31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1766330</v>
      </c>
      <c r="C8" s="22"/>
      <c r="D8" s="22">
        <f>B8+C8</f>
        <v>1766330</v>
      </c>
      <c r="E8" s="38">
        <v>1222129.75</v>
      </c>
      <c r="F8" s="20">
        <f>D8-E8</f>
        <v>544200.25</v>
      </c>
    </row>
    <row r="9" spans="1:12" s="17" customFormat="1" x14ac:dyDescent="0.35">
      <c r="A9" s="73" t="s">
        <v>28</v>
      </c>
      <c r="B9" s="21">
        <f>377232+488287.8</f>
        <v>865519.8</v>
      </c>
      <c r="C9" s="22"/>
      <c r="D9" s="22">
        <f t="shared" ref="D9:D11" si="0">B9+C9</f>
        <v>865519.8</v>
      </c>
      <c r="E9" s="21">
        <f>377232+488287.8</f>
        <v>865519.8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24">
        <v>1631200</v>
      </c>
      <c r="C10" s="24">
        <v>2652000</v>
      </c>
      <c r="D10" s="22">
        <f t="shared" si="0"/>
        <v>4283200</v>
      </c>
      <c r="E10" s="24">
        <v>1125375</v>
      </c>
      <c r="F10" s="20">
        <f t="shared" si="1"/>
        <v>3157825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4263049.8</v>
      </c>
      <c r="C12" s="20">
        <f>SUM(C8:C11)</f>
        <v>2652000</v>
      </c>
      <c r="D12" s="20">
        <f>SUM(D8:D11)</f>
        <v>6915049.7999999998</v>
      </c>
      <c r="E12" s="20">
        <f>SUM(E8:E11)</f>
        <v>3213024.55</v>
      </c>
      <c r="F12" s="20">
        <f>SUM(F8:F11)</f>
        <v>3702025.25</v>
      </c>
    </row>
    <row r="13" spans="1:12" s="17" customFormat="1" x14ac:dyDescent="0.2"/>
    <row r="14" spans="1:12" s="17" customFormat="1" x14ac:dyDescent="0.2"/>
  </sheetData>
  <mergeCells count="4">
    <mergeCell ref="A1:F1"/>
    <mergeCell ref="A2:F2"/>
    <mergeCell ref="A3:F3"/>
    <mergeCell ref="A4:F4"/>
  </mergeCells>
  <pageMargins left="0.56999999999999995" right="0.16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A778-B806-48B5-9E6D-6878DBFB748E}">
  <dimension ref="A1:L14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32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619956</v>
      </c>
      <c r="C8" s="22"/>
      <c r="D8" s="22">
        <f>B8+C8</f>
        <v>619956</v>
      </c>
      <c r="E8" s="21">
        <v>619956</v>
      </c>
      <c r="F8" s="20">
        <f>D8-E8</f>
        <v>0</v>
      </c>
    </row>
    <row r="9" spans="1:12" s="17" customFormat="1" x14ac:dyDescent="0.35">
      <c r="A9" s="73" t="s">
        <v>28</v>
      </c>
      <c r="B9" s="21">
        <v>265851</v>
      </c>
      <c r="C9" s="22"/>
      <c r="D9" s="22">
        <f t="shared" ref="D9:D11" si="0">B9+C9</f>
        <v>265851</v>
      </c>
      <c r="E9" s="21">
        <v>265851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74">
        <v>586800</v>
      </c>
      <c r="C10" s="74">
        <v>717200</v>
      </c>
      <c r="D10" s="22">
        <f t="shared" si="0"/>
        <v>1304000</v>
      </c>
      <c r="E10" s="26">
        <v>1219880</v>
      </c>
      <c r="F10" s="20">
        <f t="shared" si="1"/>
        <v>84120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1472607</v>
      </c>
      <c r="C12" s="20">
        <f>SUM(C8:C11)</f>
        <v>717200</v>
      </c>
      <c r="D12" s="20">
        <f>SUM(D8:D11)</f>
        <v>2189807</v>
      </c>
      <c r="E12" s="20">
        <f>SUM(E8:E11)</f>
        <v>2105687</v>
      </c>
      <c r="F12" s="20">
        <f>SUM(F8:F11)</f>
        <v>84120</v>
      </c>
    </row>
    <row r="13" spans="1:12" s="17" customFormat="1" x14ac:dyDescent="0.2"/>
    <row r="14" spans="1:12" s="17" customFormat="1" x14ac:dyDescent="0.2"/>
  </sheetData>
  <mergeCells count="4">
    <mergeCell ref="A1:F1"/>
    <mergeCell ref="A2:F2"/>
    <mergeCell ref="A3:F3"/>
    <mergeCell ref="A4:F4"/>
  </mergeCells>
  <pageMargins left="0.63" right="0.33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80F3-1186-4814-83BB-AEA26D42EB92}">
  <dimension ref="A1:L14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3" width="14.125" style="16" customWidth="1"/>
    <col min="4" max="4" width="15.75" style="16" customWidth="1"/>
    <col min="5" max="6" width="14.125" style="16" customWidth="1"/>
    <col min="7" max="16384" width="9" style="16"/>
  </cols>
  <sheetData>
    <row r="1" spans="1:12" x14ac:dyDescent="0.35">
      <c r="A1" s="64" t="s">
        <v>33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5" t="s">
        <v>11</v>
      </c>
      <c r="B8" s="38">
        <v>994158</v>
      </c>
      <c r="C8" s="41"/>
      <c r="D8" s="38">
        <v>994158</v>
      </c>
      <c r="E8" s="38">
        <v>994158</v>
      </c>
      <c r="F8" s="42">
        <v>0</v>
      </c>
    </row>
    <row r="9" spans="1:12" s="17" customFormat="1" x14ac:dyDescent="0.35">
      <c r="A9" s="75" t="s">
        <v>28</v>
      </c>
      <c r="B9" s="38">
        <f>262111.2+213819</f>
        <v>475930.2</v>
      </c>
      <c r="C9" s="41"/>
      <c r="D9" s="38">
        <f>262111.2+213819</f>
        <v>475930.2</v>
      </c>
      <c r="E9" s="38">
        <f>262111.2+213819</f>
        <v>475930.2</v>
      </c>
      <c r="F9" s="42">
        <v>0</v>
      </c>
    </row>
    <row r="10" spans="1:12" s="17" customFormat="1" x14ac:dyDescent="0.35">
      <c r="A10" s="75" t="s">
        <v>12</v>
      </c>
      <c r="B10" s="43">
        <v>554400</v>
      </c>
      <c r="C10" s="41">
        <v>8529400</v>
      </c>
      <c r="D10" s="41">
        <f>B10+C10</f>
        <v>9083800</v>
      </c>
      <c r="E10" s="41">
        <v>6397100</v>
      </c>
      <c r="F10" s="44">
        <f>D10-E10</f>
        <v>2686700</v>
      </c>
    </row>
    <row r="11" spans="1:12" s="17" customFormat="1" x14ac:dyDescent="0.35">
      <c r="A11" s="75" t="s">
        <v>13</v>
      </c>
      <c r="B11" s="39"/>
      <c r="C11" s="38"/>
      <c r="D11" s="39">
        <f t="shared" ref="D11" si="0">B11+C11</f>
        <v>0</v>
      </c>
      <c r="E11" s="39"/>
      <c r="F11" s="45">
        <f t="shared" ref="F11" si="1">D11-E11</f>
        <v>0</v>
      </c>
    </row>
    <row r="12" spans="1:12" s="17" customFormat="1" x14ac:dyDescent="0.2">
      <c r="A12" s="46" t="s">
        <v>8</v>
      </c>
      <c r="B12" s="45">
        <f>SUM(B8:B11)</f>
        <v>2024488.2</v>
      </c>
      <c r="C12" s="45">
        <f>SUM(C8:C11)</f>
        <v>8529400</v>
      </c>
      <c r="D12" s="45">
        <f>SUM(D8:D11)</f>
        <v>10553888.199999999</v>
      </c>
      <c r="E12" s="45">
        <f>SUM(E8:E11)</f>
        <v>7867188.2000000002</v>
      </c>
      <c r="F12" s="45">
        <f>SUM(F8:F11)</f>
        <v>2686700</v>
      </c>
    </row>
    <row r="13" spans="1:12" s="17" customFormat="1" x14ac:dyDescent="0.2"/>
    <row r="14" spans="1:12" s="17" customFormat="1" x14ac:dyDescent="0.2"/>
  </sheetData>
  <mergeCells count="4">
    <mergeCell ref="A1:F1"/>
    <mergeCell ref="A2:F2"/>
    <mergeCell ref="A3:F3"/>
    <mergeCell ref="A4:F4"/>
  </mergeCells>
  <pageMargins left="0.63" right="0.2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B7B2-2CF8-4370-AA56-28CA0A07669B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34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779392</v>
      </c>
      <c r="C8" s="22"/>
      <c r="D8" s="22">
        <f>B8+C8</f>
        <v>779392</v>
      </c>
      <c r="E8" s="39">
        <v>779392</v>
      </c>
      <c r="F8" s="20">
        <f>D8-E8</f>
        <v>0</v>
      </c>
    </row>
    <row r="9" spans="1:12" s="17" customFormat="1" x14ac:dyDescent="0.35">
      <c r="A9" s="73" t="s">
        <v>28</v>
      </c>
      <c r="B9" s="21">
        <f>233574.9+186177</f>
        <v>419751.9</v>
      </c>
      <c r="C9" s="22"/>
      <c r="D9" s="22">
        <f t="shared" ref="D9:E11" si="0">B9+C9</f>
        <v>419751.9</v>
      </c>
      <c r="E9" s="22">
        <f t="shared" si="0"/>
        <v>419751.9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27">
        <v>503800</v>
      </c>
      <c r="C10" s="27">
        <v>261200</v>
      </c>
      <c r="D10" s="27">
        <v>765000</v>
      </c>
      <c r="E10" s="27">
        <v>623200</v>
      </c>
      <c r="F10" s="34">
        <v>141800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1702943.9</v>
      </c>
      <c r="C12" s="20">
        <f>SUM(C8:C11)</f>
        <v>261200</v>
      </c>
      <c r="D12" s="20">
        <f>SUM(D8:D11)</f>
        <v>1964143.9</v>
      </c>
      <c r="E12" s="20">
        <f>SUM(E8:E11)</f>
        <v>1822343.9</v>
      </c>
      <c r="F12" s="20">
        <f>SUM(F8:F11)</f>
        <v>141800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28999999999999998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5EDF-7770-4580-B25B-4AD9F317432C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35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1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394450</v>
      </c>
      <c r="C8" s="22"/>
      <c r="D8" s="22">
        <f>B8+C8</f>
        <v>394450</v>
      </c>
      <c r="E8" s="21">
        <v>394450</v>
      </c>
      <c r="F8" s="20">
        <f>D8-E8</f>
        <v>0</v>
      </c>
    </row>
    <row r="9" spans="1:12" s="17" customFormat="1" x14ac:dyDescent="0.35">
      <c r="A9" s="73" t="s">
        <v>28</v>
      </c>
      <c r="B9" s="21">
        <f>114145.2+82926</f>
        <v>197071.2</v>
      </c>
      <c r="C9" s="22"/>
      <c r="D9" s="22">
        <f t="shared" ref="D9:D11" si="0">B9+C9</f>
        <v>197071.2</v>
      </c>
      <c r="E9" s="21">
        <f>114145.2+82926</f>
        <v>197071.2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24">
        <v>252000</v>
      </c>
      <c r="C10" s="24">
        <v>113000</v>
      </c>
      <c r="D10" s="24">
        <v>365000</v>
      </c>
      <c r="E10" s="24">
        <v>57552</v>
      </c>
      <c r="F10" s="37">
        <v>307448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843521.2</v>
      </c>
      <c r="C12" s="20">
        <f>SUM(C8:C11)</f>
        <v>113000</v>
      </c>
      <c r="D12" s="20">
        <f>SUM(D8:D11)</f>
        <v>956521.2</v>
      </c>
      <c r="E12" s="20">
        <f>SUM(E8:E11)</f>
        <v>649073.19999999995</v>
      </c>
      <c r="F12" s="20">
        <f>SUM(F8:F11)</f>
        <v>307448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22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5134A-955D-48C1-B08C-9332E29EC416}">
  <dimension ref="A1:L15"/>
  <sheetViews>
    <sheetView workbookViewId="0">
      <selection sqref="A1:XFD1048576"/>
    </sheetView>
  </sheetViews>
  <sheetFormatPr defaultColWidth="9" defaultRowHeight="21" x14ac:dyDescent="0.35"/>
  <cols>
    <col min="1" max="1" width="18.25" style="16" customWidth="1"/>
    <col min="2" max="6" width="14.125" style="16" customWidth="1"/>
    <col min="7" max="16384" width="9" style="16"/>
  </cols>
  <sheetData>
    <row r="1" spans="1:12" x14ac:dyDescent="0.35">
      <c r="A1" s="64" t="s">
        <v>36</v>
      </c>
      <c r="B1" s="64"/>
      <c r="C1" s="64"/>
      <c r="D1" s="64"/>
      <c r="E1" s="64"/>
      <c r="F1" s="64"/>
      <c r="G1" s="14"/>
      <c r="H1" s="14"/>
      <c r="I1" s="14"/>
      <c r="J1" s="14"/>
      <c r="K1" s="14"/>
      <c r="L1" s="14"/>
    </row>
    <row r="2" spans="1:12" x14ac:dyDescent="0.35">
      <c r="A2" s="64" t="s">
        <v>42</v>
      </c>
      <c r="B2" s="64"/>
      <c r="C2" s="64"/>
      <c r="D2" s="64"/>
      <c r="E2" s="64"/>
      <c r="F2" s="64"/>
      <c r="G2" s="14"/>
      <c r="H2" s="14"/>
      <c r="I2" s="14"/>
      <c r="J2" s="14"/>
      <c r="K2" s="14"/>
      <c r="L2" s="14"/>
    </row>
    <row r="3" spans="1:12" x14ac:dyDescent="0.35">
      <c r="A3" s="64" t="s">
        <v>2</v>
      </c>
      <c r="B3" s="64"/>
      <c r="C3" s="64"/>
      <c r="D3" s="64"/>
      <c r="E3" s="64"/>
      <c r="F3" s="64"/>
      <c r="G3" s="14"/>
      <c r="H3" s="14"/>
      <c r="I3" s="14"/>
      <c r="J3" s="14"/>
      <c r="K3" s="14"/>
      <c r="L3" s="14"/>
    </row>
    <row r="4" spans="1:12" x14ac:dyDescent="0.35">
      <c r="A4" s="64" t="s">
        <v>3</v>
      </c>
      <c r="B4" s="64"/>
      <c r="C4" s="64"/>
      <c r="D4" s="64"/>
      <c r="E4" s="64"/>
      <c r="F4" s="64"/>
      <c r="G4" s="14"/>
      <c r="H4" s="14"/>
      <c r="I4" s="14"/>
      <c r="J4" s="14"/>
      <c r="K4" s="14"/>
      <c r="L4" s="14"/>
    </row>
    <row r="5" spans="1:12" x14ac:dyDescent="0.35">
      <c r="A5" s="15" t="s">
        <v>44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30" customHeight="1" x14ac:dyDescent="0.35">
      <c r="A7" s="18" t="s">
        <v>3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</row>
    <row r="8" spans="1:12" s="17" customFormat="1" x14ac:dyDescent="0.35">
      <c r="A8" s="73" t="s">
        <v>11</v>
      </c>
      <c r="B8" s="21">
        <v>433398</v>
      </c>
      <c r="C8" s="22"/>
      <c r="D8" s="22">
        <f>B8+C8</f>
        <v>433398</v>
      </c>
      <c r="E8" s="22">
        <v>433396.5</v>
      </c>
      <c r="F8" s="20">
        <f>D8-E8</f>
        <v>1.5</v>
      </c>
    </row>
    <row r="9" spans="1:12" s="17" customFormat="1" x14ac:dyDescent="0.35">
      <c r="A9" s="73" t="s">
        <v>28</v>
      </c>
      <c r="B9" s="21">
        <f>255769.8+187803</f>
        <v>443572.8</v>
      </c>
      <c r="C9" s="22"/>
      <c r="D9" s="22">
        <f t="shared" ref="D9:D11" si="0">B9+C9</f>
        <v>443572.8</v>
      </c>
      <c r="E9" s="21">
        <f>255769.8+187803</f>
        <v>443572.8</v>
      </c>
      <c r="F9" s="20">
        <f t="shared" ref="F9:F11" si="1">D9-E9</f>
        <v>0</v>
      </c>
    </row>
    <row r="10" spans="1:12" s="17" customFormat="1" x14ac:dyDescent="0.35">
      <c r="A10" s="73" t="s">
        <v>12</v>
      </c>
      <c r="B10" s="40">
        <v>734861</v>
      </c>
      <c r="C10" s="40">
        <v>119457</v>
      </c>
      <c r="D10" s="40">
        <v>854318</v>
      </c>
      <c r="E10" s="40">
        <v>854318</v>
      </c>
      <c r="F10" s="20">
        <f t="shared" si="1"/>
        <v>0</v>
      </c>
    </row>
    <row r="11" spans="1:12" s="17" customFormat="1" x14ac:dyDescent="0.35">
      <c r="A11" s="73" t="s">
        <v>13</v>
      </c>
      <c r="B11" s="22"/>
      <c r="C11" s="21"/>
      <c r="D11" s="22">
        <f t="shared" si="0"/>
        <v>0</v>
      </c>
      <c r="E11" s="22"/>
      <c r="F11" s="20">
        <f t="shared" si="1"/>
        <v>0</v>
      </c>
    </row>
    <row r="12" spans="1:12" s="17" customFormat="1" x14ac:dyDescent="0.2">
      <c r="A12" s="19" t="s">
        <v>8</v>
      </c>
      <c r="B12" s="20">
        <f>SUM(B8:B11)</f>
        <v>1611831.8</v>
      </c>
      <c r="C12" s="20">
        <f>SUM(C8:C11)</f>
        <v>119457</v>
      </c>
      <c r="D12" s="20">
        <f>SUM(D8:D11)</f>
        <v>1731288.8</v>
      </c>
      <c r="E12" s="20">
        <f>SUM(E8:E11)</f>
        <v>1731287.3</v>
      </c>
      <c r="F12" s="20">
        <f>SUM(F8:F11)</f>
        <v>1.5</v>
      </c>
    </row>
    <row r="13" spans="1:12" s="17" customFormat="1" x14ac:dyDescent="0.2"/>
    <row r="14" spans="1:12" s="17" customFormat="1" x14ac:dyDescent="0.2"/>
    <row r="15" spans="1:12" s="17" customFormat="1" x14ac:dyDescent="0.2"/>
  </sheetData>
  <mergeCells count="4">
    <mergeCell ref="A1:F1"/>
    <mergeCell ref="A2:F2"/>
    <mergeCell ref="A3:F3"/>
    <mergeCell ref="A4:F4"/>
  </mergeCells>
  <pageMargins left="0.7" right="0.2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เงินอุดหนุน</vt:lpstr>
      <vt:lpstr>รร.วัดนิม</vt:lpstr>
      <vt:lpstr>รร.วัดจันทร์</vt:lpstr>
      <vt:lpstr>รร.วัดอ่างแก้ว</vt:lpstr>
      <vt:lpstr>รร.วัดชัย</vt:lpstr>
      <vt:lpstr>รร.วัดมะพร้าว</vt:lpstr>
      <vt:lpstr>รร.วัดทอง</vt:lpstr>
      <vt:lpstr>รร.วัดโคนอน</vt:lpstr>
      <vt:lpstr>รร.วัดกำแพง</vt:lpstr>
      <vt:lpstr>รร.วัดวิจิตร</vt:lpstr>
      <vt:lpstr>รร.วัดตะล่อม</vt:lpstr>
      <vt:lpstr>รร.วัดโตนด</vt:lpstr>
      <vt:lpstr>รร.วัดประดู่</vt:lpstr>
      <vt:lpstr>รร.บางจาก</vt:lpstr>
      <vt:lpstr>เงินอุดหนุน!Print_Area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</dc:creator>
  <cp:lastModifiedBy>bma03633</cp:lastModifiedBy>
  <cp:lastPrinted>2024-04-01T10:07:10Z</cp:lastPrinted>
  <dcterms:created xsi:type="dcterms:W3CDTF">2023-04-11T02:30:34Z</dcterms:created>
  <dcterms:modified xsi:type="dcterms:W3CDTF">2024-04-01T10:07:55Z</dcterms:modified>
</cp:coreProperties>
</file>