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bookViews>
    <workbookView xWindow="0" yWindow="0" windowWidth="20490" windowHeight="7800" activeTab="5"/>
  </bookViews>
  <sheets>
    <sheet name="ตค65" sheetId="4" r:id="rId1"/>
    <sheet name="พย65" sheetId="5" r:id="rId2"/>
    <sheet name="ธค65" sheetId="7" r:id="rId3"/>
    <sheet name="มค66" sheetId="9" r:id="rId4"/>
    <sheet name="กพ66" sheetId="8" r:id="rId5"/>
    <sheet name="มีค66" sheetId="1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0" l="1"/>
  <c r="G10" i="10"/>
  <c r="G11" i="10"/>
  <c r="G12" i="10"/>
  <c r="G13" i="10"/>
  <c r="G14" i="10"/>
  <c r="G15" i="10"/>
  <c r="G16" i="10"/>
  <c r="G8" i="10"/>
  <c r="C16" i="10"/>
  <c r="G9" i="8"/>
  <c r="G10" i="8"/>
  <c r="G11" i="8"/>
  <c r="G12" i="8"/>
  <c r="G13" i="8"/>
  <c r="G14" i="8"/>
  <c r="G15" i="8"/>
  <c r="G16" i="8"/>
  <c r="G8" i="8"/>
  <c r="C16" i="8"/>
  <c r="E14" i="8"/>
  <c r="G9" i="9"/>
  <c r="G10" i="9"/>
  <c r="G11" i="9"/>
  <c r="G12" i="9"/>
  <c r="G13" i="9"/>
  <c r="G14" i="9"/>
  <c r="G15" i="9"/>
  <c r="G16" i="9"/>
  <c r="G8" i="9"/>
  <c r="C16" i="9"/>
  <c r="E14" i="9"/>
  <c r="G9" i="7"/>
  <c r="G10" i="7"/>
  <c r="G11" i="7"/>
  <c r="G12" i="7"/>
  <c r="G13" i="7"/>
  <c r="G14" i="7"/>
  <c r="G15" i="7"/>
  <c r="G8" i="7"/>
  <c r="C16" i="7"/>
  <c r="E14" i="7"/>
  <c r="G9" i="5"/>
  <c r="G10" i="5"/>
  <c r="G11" i="5"/>
  <c r="G12" i="5"/>
  <c r="G13" i="5"/>
  <c r="G14" i="5"/>
  <c r="G8" i="5"/>
  <c r="C16" i="5"/>
  <c r="E14" i="5"/>
  <c r="G9" i="4"/>
  <c r="G10" i="4"/>
  <c r="G11" i="4"/>
  <c r="G12" i="4"/>
  <c r="G13" i="4"/>
  <c r="G14" i="4"/>
  <c r="G15" i="4"/>
  <c r="G16" i="4"/>
  <c r="G8" i="4"/>
  <c r="C16" i="4"/>
  <c r="E16" i="10" l="1"/>
  <c r="E11" i="10"/>
  <c r="E14" i="10"/>
  <c r="E13" i="10"/>
  <c r="E12" i="10"/>
  <c r="E9" i="10"/>
  <c r="E10" i="10"/>
  <c r="E8" i="10"/>
  <c r="D16" i="10"/>
  <c r="E12" i="9"/>
  <c r="E11" i="9"/>
  <c r="E10" i="9"/>
  <c r="E9" i="9"/>
  <c r="E8" i="9"/>
  <c r="E9" i="8"/>
  <c r="D9" i="8"/>
  <c r="E13" i="8"/>
  <c r="E12" i="8"/>
  <c r="E11" i="8"/>
  <c r="E10" i="8"/>
  <c r="E8" i="8"/>
  <c r="D16" i="9"/>
  <c r="E13" i="9"/>
  <c r="E16" i="9"/>
  <c r="D16" i="8"/>
  <c r="E13" i="7"/>
  <c r="E12" i="7"/>
  <c r="E11" i="7"/>
  <c r="E10" i="7"/>
  <c r="E9" i="7"/>
  <c r="E8" i="7"/>
  <c r="E8" i="5"/>
  <c r="E16" i="5" s="1"/>
  <c r="G16" i="5" s="1"/>
  <c r="D16" i="7"/>
  <c r="E12" i="5"/>
  <c r="G15" i="5"/>
  <c r="E13" i="5"/>
  <c r="E11" i="5"/>
  <c r="E10" i="5"/>
  <c r="E9" i="5"/>
  <c r="D16" i="5"/>
  <c r="E16" i="4"/>
  <c r="D16" i="4"/>
  <c r="E16" i="7" l="1"/>
  <c r="G16" i="7" s="1"/>
  <c r="E16" i="8"/>
</calcChain>
</file>

<file path=xl/sharedStrings.xml><?xml version="1.0" encoding="utf-8"?>
<sst xmlns="http://schemas.openxmlformats.org/spreadsheetml/2006/main" count="174" uniqueCount="26">
  <si>
    <t>รวมรายได้ทั้งสิ้น</t>
  </si>
  <si>
    <t>ข้อมูลรายได้ ค่าธรรมเนียม ค่าใบอนุญาต ค่าปรับ และค่าบริการของสำนักงานเขต กรุงเทพมหานคร</t>
  </si>
  <si>
    <t>ประจำปีงบประมาณ พ.ศ. 2566 สำนักงานเขตพระนคร เดือนตุลาคม 2565</t>
  </si>
  <si>
    <t>ที่</t>
  </si>
  <si>
    <t>ประเภทรายรับ</t>
  </si>
  <si>
    <t>ประมาณการ</t>
  </si>
  <si>
    <t>เดือน</t>
  </si>
  <si>
    <t>ตั้งแต่ต้นปี</t>
  </si>
  <si>
    <t>+</t>
  </si>
  <si>
    <t>-</t>
  </si>
  <si>
    <t xml:space="preserve">  สูงกว่าประมาณการ</t>
  </si>
  <si>
    <t xml:space="preserve">  ต่ำกว่าประมาณการ</t>
  </si>
  <si>
    <t xml:space="preserve"> ภาษีอากร</t>
  </si>
  <si>
    <t xml:space="preserve"> ค่าธรรมเนียม</t>
  </si>
  <si>
    <t xml:space="preserve"> ค่าใบอนุญาต</t>
  </si>
  <si>
    <t xml:space="preserve"> ค่าปรับ</t>
  </si>
  <si>
    <t xml:space="preserve"> รายได้จากทรัพย์สิน</t>
  </si>
  <si>
    <t xml:space="preserve"> รายได้เบ็ดเตล็ด</t>
  </si>
  <si>
    <t xml:space="preserve">ตาราง 1   </t>
  </si>
  <si>
    <t>ประจำปีงบประมาณ พ.ศ. 2566 สำนักงานเขตพระนคร เดือนพฤศจิกายน 2565</t>
  </si>
  <si>
    <t xml:space="preserve"> ค่าบริการ</t>
  </si>
  <si>
    <t>ประจำปีงบประมาณ พ.ศ. 2566 สำนักงานเขตพระนคร เดือนธันวาคม 2565</t>
  </si>
  <si>
    <t>ประจำปีงบประมาณ พ.ศ. 2566 สำนักงานเขตพระนคร เดือนมกราคม 2566</t>
  </si>
  <si>
    <t>ประจำปีงบประมาณ พ.ศ. 2566 สำนักงานเขตพระนคร เดือนกุมภาพันธ์ 2566</t>
  </si>
  <si>
    <t>ประจำปีงบประมาณ พ.ศ. 2566 สำนักงานเขตพระนคร เดือนมีนาคม 2566</t>
  </si>
  <si>
    <t xml:space="preserve"> รายได้จากค่าใช้จ่ายในการจัดเก็บภาษีบำรุงท้องที่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</si>
</sst>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1" applyFont="1" applyBorder="1"/>
    <xf numFmtId="0" fontId="3" fillId="0" borderId="1" xfId="0" applyFont="1" applyBorder="1"/>
    <xf numFmtId="43" fontId="3" fillId="0" borderId="1" xfId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" fillId="0" borderId="3" xfId="0" applyFont="1" applyBorder="1"/>
    <xf numFmtId="43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3" fontId="3" fillId="0" borderId="1" xfId="0" applyNumberFormat="1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4" workbookViewId="0">
      <selection activeCell="D16" sqref="D16"/>
    </sheetView>
  </sheetViews>
  <sheetFormatPr defaultRowHeight="23.25" x14ac:dyDescent="0.5"/>
  <cols>
    <col min="1" max="1" width="7.875" style="1" customWidth="1"/>
    <col min="2" max="2" width="39.125" style="1" customWidth="1"/>
    <col min="3" max="5" width="16.625" style="1" customWidth="1"/>
    <col min="6" max="6" width="7.625" style="15" customWidth="1"/>
    <col min="7" max="7" width="18.625" style="1" customWidth="1"/>
    <col min="8" max="8" width="9.5" style="1" customWidth="1"/>
    <col min="9" max="16384" width="9" style="1"/>
  </cols>
  <sheetData>
    <row r="1" spans="1:8" ht="26.25" x14ac:dyDescent="0.55000000000000004">
      <c r="G1" s="12" t="s">
        <v>18</v>
      </c>
    </row>
    <row r="2" spans="1:8" ht="13.5" customHeight="1" x14ac:dyDescent="0.55000000000000004">
      <c r="G2" s="12"/>
    </row>
    <row r="3" spans="1:8" ht="26.25" x14ac:dyDescent="0.55000000000000004">
      <c r="A3" s="21" t="s">
        <v>1</v>
      </c>
      <c r="B3" s="21"/>
      <c r="C3" s="21"/>
      <c r="D3" s="21"/>
      <c r="E3" s="21"/>
      <c r="F3" s="21"/>
      <c r="G3" s="21"/>
    </row>
    <row r="4" spans="1:8" ht="26.25" x14ac:dyDescent="0.55000000000000004">
      <c r="A4" s="21" t="s">
        <v>2</v>
      </c>
      <c r="B4" s="21"/>
      <c r="C4" s="21"/>
      <c r="D4" s="21"/>
      <c r="E4" s="21"/>
      <c r="F4" s="21"/>
      <c r="G4" s="21"/>
    </row>
    <row r="5" spans="1:8" x14ac:dyDescent="0.5">
      <c r="A5" s="2"/>
    </row>
    <row r="6" spans="1:8" x14ac:dyDescent="0.5">
      <c r="A6" s="22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10" t="s">
        <v>8</v>
      </c>
      <c r="G6" s="11" t="s">
        <v>10</v>
      </c>
      <c r="H6" s="8"/>
    </row>
    <row r="7" spans="1:8" x14ac:dyDescent="0.5">
      <c r="A7" s="22"/>
      <c r="B7" s="22"/>
      <c r="C7" s="22"/>
      <c r="D7" s="22"/>
      <c r="E7" s="22"/>
      <c r="F7" s="10" t="s">
        <v>9</v>
      </c>
      <c r="G7" s="6" t="s">
        <v>11</v>
      </c>
      <c r="H7" s="9"/>
    </row>
    <row r="8" spans="1:8" x14ac:dyDescent="0.5">
      <c r="A8" s="3">
        <v>1</v>
      </c>
      <c r="B8" s="4" t="s">
        <v>12</v>
      </c>
      <c r="C8" s="5">
        <v>133415000</v>
      </c>
      <c r="D8" s="5">
        <v>147197.54999999999</v>
      </c>
      <c r="E8" s="5">
        <v>147197.54999999999</v>
      </c>
      <c r="F8" s="16" t="s">
        <v>9</v>
      </c>
      <c r="G8" s="14">
        <f>C8-E8</f>
        <v>133267802.45</v>
      </c>
      <c r="H8" s="9"/>
    </row>
    <row r="9" spans="1:8" x14ac:dyDescent="0.5">
      <c r="A9" s="3">
        <v>2</v>
      </c>
      <c r="B9" s="4" t="s">
        <v>13</v>
      </c>
      <c r="C9" s="5">
        <v>9147500</v>
      </c>
      <c r="D9" s="5">
        <v>415329</v>
      </c>
      <c r="E9" s="5">
        <v>415329</v>
      </c>
      <c r="F9" s="16" t="s">
        <v>9</v>
      </c>
      <c r="G9" s="14">
        <f t="shared" ref="G9:G15" si="0">C9-E9</f>
        <v>8732171</v>
      </c>
      <c r="H9" s="9"/>
    </row>
    <row r="10" spans="1:8" x14ac:dyDescent="0.5">
      <c r="A10" s="3">
        <v>3</v>
      </c>
      <c r="B10" s="4" t="s">
        <v>14</v>
      </c>
      <c r="C10" s="5">
        <v>155740</v>
      </c>
      <c r="D10" s="5">
        <v>128855</v>
      </c>
      <c r="E10" s="5">
        <v>128855</v>
      </c>
      <c r="F10" s="16" t="s">
        <v>9</v>
      </c>
      <c r="G10" s="14">
        <f t="shared" si="0"/>
        <v>26885</v>
      </c>
      <c r="H10" s="9"/>
    </row>
    <row r="11" spans="1:8" x14ac:dyDescent="0.5">
      <c r="A11" s="3">
        <v>4</v>
      </c>
      <c r="B11" s="4" t="s">
        <v>15</v>
      </c>
      <c r="C11" s="5">
        <v>4003550</v>
      </c>
      <c r="D11" s="5">
        <v>494550</v>
      </c>
      <c r="E11" s="5">
        <v>494550</v>
      </c>
      <c r="F11" s="16" t="s">
        <v>9</v>
      </c>
      <c r="G11" s="14">
        <f t="shared" si="0"/>
        <v>3509000</v>
      </c>
      <c r="H11" s="9"/>
    </row>
    <row r="12" spans="1:8" x14ac:dyDescent="0.5">
      <c r="A12" s="3">
        <v>5</v>
      </c>
      <c r="B12" s="4" t="s">
        <v>20</v>
      </c>
      <c r="C12" s="5">
        <v>0</v>
      </c>
      <c r="D12" s="5">
        <v>0</v>
      </c>
      <c r="E12" s="5">
        <v>0</v>
      </c>
      <c r="F12" s="16"/>
      <c r="G12" s="14">
        <f t="shared" si="0"/>
        <v>0</v>
      </c>
      <c r="H12" s="9"/>
    </row>
    <row r="13" spans="1:8" x14ac:dyDescent="0.5">
      <c r="A13" s="3">
        <v>6</v>
      </c>
      <c r="B13" s="4" t="s">
        <v>16</v>
      </c>
      <c r="C13" s="5">
        <v>905000</v>
      </c>
      <c r="D13" s="5">
        <v>14631</v>
      </c>
      <c r="E13" s="5">
        <v>14631</v>
      </c>
      <c r="F13" s="16" t="s">
        <v>9</v>
      </c>
      <c r="G13" s="14">
        <f t="shared" si="0"/>
        <v>890369</v>
      </c>
      <c r="H13" s="9"/>
    </row>
    <row r="14" spans="1:8" x14ac:dyDescent="0.5">
      <c r="A14" s="3">
        <v>7</v>
      </c>
      <c r="B14" s="4" t="s">
        <v>17</v>
      </c>
      <c r="C14" s="5">
        <v>273680</v>
      </c>
      <c r="D14" s="5">
        <v>328727.7</v>
      </c>
      <c r="E14" s="5">
        <v>328727.7</v>
      </c>
      <c r="F14" s="16" t="s">
        <v>8</v>
      </c>
      <c r="G14" s="14">
        <f t="shared" si="0"/>
        <v>-55047.700000000012</v>
      </c>
      <c r="H14" s="9"/>
    </row>
    <row r="15" spans="1:8" x14ac:dyDescent="0.5">
      <c r="A15" s="3">
        <v>8</v>
      </c>
      <c r="B15" s="4" t="s">
        <v>25</v>
      </c>
      <c r="C15" s="5">
        <v>0</v>
      </c>
      <c r="D15" s="5">
        <v>0</v>
      </c>
      <c r="E15" s="5">
        <v>0</v>
      </c>
      <c r="F15" s="16"/>
      <c r="G15" s="14">
        <f t="shared" si="0"/>
        <v>0</v>
      </c>
      <c r="H15" s="9"/>
    </row>
    <row r="16" spans="1:8" s="2" customFormat="1" x14ac:dyDescent="0.5">
      <c r="A16" s="19" t="s">
        <v>0</v>
      </c>
      <c r="B16" s="20"/>
      <c r="C16" s="7">
        <f>SUM(C8:C15)</f>
        <v>147900470</v>
      </c>
      <c r="D16" s="7">
        <f>SUM(D8:D15)</f>
        <v>1529290.25</v>
      </c>
      <c r="E16" s="7">
        <f>SUM(E8:E15)</f>
        <v>1529290.25</v>
      </c>
      <c r="F16" s="10" t="s">
        <v>9</v>
      </c>
      <c r="G16" s="17">
        <f t="shared" ref="G16" si="1">C16-E16</f>
        <v>146371179.75</v>
      </c>
      <c r="H16" s="18"/>
    </row>
    <row r="17" spans="8:8" x14ac:dyDescent="0.5">
      <c r="H17" s="9"/>
    </row>
  </sheetData>
  <mergeCells count="8">
    <mergeCell ref="A16:B16"/>
    <mergeCell ref="A3:G3"/>
    <mergeCell ref="A4:G4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6" sqref="A16:XFD16"/>
    </sheetView>
  </sheetViews>
  <sheetFormatPr defaultRowHeight="23.25" x14ac:dyDescent="0.5"/>
  <cols>
    <col min="1" max="1" width="7.875" style="1" customWidth="1"/>
    <col min="2" max="2" width="39.125" style="1" customWidth="1"/>
    <col min="3" max="5" width="16.625" style="1" customWidth="1"/>
    <col min="6" max="6" width="7.625" style="15" customWidth="1"/>
    <col min="7" max="7" width="18.625" style="1" customWidth="1"/>
    <col min="8" max="8" width="9.5" style="1" customWidth="1"/>
    <col min="9" max="16384" width="9" style="1"/>
  </cols>
  <sheetData>
    <row r="1" spans="1:8" ht="26.25" x14ac:dyDescent="0.55000000000000004">
      <c r="G1" s="12" t="s">
        <v>18</v>
      </c>
    </row>
    <row r="2" spans="1:8" ht="13.5" customHeight="1" x14ac:dyDescent="0.55000000000000004">
      <c r="G2" s="12"/>
    </row>
    <row r="3" spans="1:8" ht="26.25" x14ac:dyDescent="0.55000000000000004">
      <c r="A3" s="21" t="s">
        <v>1</v>
      </c>
      <c r="B3" s="21"/>
      <c r="C3" s="21"/>
      <c r="D3" s="21"/>
      <c r="E3" s="21"/>
      <c r="F3" s="21"/>
      <c r="G3" s="21"/>
    </row>
    <row r="4" spans="1:8" ht="26.25" x14ac:dyDescent="0.55000000000000004">
      <c r="A4" s="21" t="s">
        <v>19</v>
      </c>
      <c r="B4" s="21"/>
      <c r="C4" s="21"/>
      <c r="D4" s="21"/>
      <c r="E4" s="21"/>
      <c r="F4" s="21"/>
      <c r="G4" s="21"/>
    </row>
    <row r="5" spans="1:8" x14ac:dyDescent="0.5">
      <c r="A5" s="2"/>
    </row>
    <row r="6" spans="1:8" x14ac:dyDescent="0.5">
      <c r="A6" s="22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10" t="s">
        <v>8</v>
      </c>
      <c r="G6" s="11" t="s">
        <v>10</v>
      </c>
      <c r="H6" s="8"/>
    </row>
    <row r="7" spans="1:8" x14ac:dyDescent="0.5">
      <c r="A7" s="22"/>
      <c r="B7" s="22"/>
      <c r="C7" s="22"/>
      <c r="D7" s="22"/>
      <c r="E7" s="22"/>
      <c r="F7" s="10" t="s">
        <v>9</v>
      </c>
      <c r="G7" s="6" t="s">
        <v>11</v>
      </c>
      <c r="H7" s="9"/>
    </row>
    <row r="8" spans="1:8" x14ac:dyDescent="0.5">
      <c r="A8" s="3">
        <v>1</v>
      </c>
      <c r="B8" s="4" t="s">
        <v>12</v>
      </c>
      <c r="C8" s="5">
        <v>133415000</v>
      </c>
      <c r="D8" s="5">
        <v>198903.41</v>
      </c>
      <c r="E8" s="5">
        <f>147197.55+D8</f>
        <v>346100.95999999996</v>
      </c>
      <c r="F8" s="16" t="s">
        <v>9</v>
      </c>
      <c r="G8" s="14">
        <f>C8-E8</f>
        <v>133068899.04000001</v>
      </c>
      <c r="H8" s="9"/>
    </row>
    <row r="9" spans="1:8" x14ac:dyDescent="0.5">
      <c r="A9" s="3">
        <v>2</v>
      </c>
      <c r="B9" s="4" t="s">
        <v>13</v>
      </c>
      <c r="C9" s="5">
        <v>9147500</v>
      </c>
      <c r="D9" s="5">
        <v>515660</v>
      </c>
      <c r="E9" s="5">
        <f>415329+D9</f>
        <v>930989</v>
      </c>
      <c r="F9" s="16" t="s">
        <v>9</v>
      </c>
      <c r="G9" s="14">
        <f t="shared" ref="G9:G16" si="0">C9-E9</f>
        <v>8216511</v>
      </c>
      <c r="H9" s="9"/>
    </row>
    <row r="10" spans="1:8" x14ac:dyDescent="0.5">
      <c r="A10" s="3">
        <v>3</v>
      </c>
      <c r="B10" s="4" t="s">
        <v>14</v>
      </c>
      <c r="C10" s="5">
        <v>155740</v>
      </c>
      <c r="D10" s="5">
        <v>332985</v>
      </c>
      <c r="E10" s="5">
        <f>128855+D10</f>
        <v>461840</v>
      </c>
      <c r="F10" s="16" t="s">
        <v>8</v>
      </c>
      <c r="G10" s="14">
        <f t="shared" si="0"/>
        <v>-306100</v>
      </c>
      <c r="H10" s="9"/>
    </row>
    <row r="11" spans="1:8" x14ac:dyDescent="0.5">
      <c r="A11" s="3">
        <v>4</v>
      </c>
      <c r="B11" s="4" t="s">
        <v>15</v>
      </c>
      <c r="C11" s="5">
        <v>4003550</v>
      </c>
      <c r="D11" s="5">
        <v>514516</v>
      </c>
      <c r="E11" s="5">
        <f>494550+D11</f>
        <v>1009066</v>
      </c>
      <c r="F11" s="16" t="s">
        <v>9</v>
      </c>
      <c r="G11" s="14">
        <f t="shared" si="0"/>
        <v>2994484</v>
      </c>
      <c r="H11" s="9"/>
    </row>
    <row r="12" spans="1:8" x14ac:dyDescent="0.5">
      <c r="A12" s="3">
        <v>5</v>
      </c>
      <c r="B12" s="4" t="s">
        <v>20</v>
      </c>
      <c r="C12" s="5">
        <v>0</v>
      </c>
      <c r="D12" s="5">
        <v>1244710</v>
      </c>
      <c r="E12" s="5">
        <f>D12</f>
        <v>1244710</v>
      </c>
      <c r="F12" s="16" t="s">
        <v>8</v>
      </c>
      <c r="G12" s="14">
        <f t="shared" si="0"/>
        <v>-1244710</v>
      </c>
      <c r="H12" s="9"/>
    </row>
    <row r="13" spans="1:8" x14ac:dyDescent="0.5">
      <c r="A13" s="3">
        <v>6</v>
      </c>
      <c r="B13" s="4" t="s">
        <v>16</v>
      </c>
      <c r="C13" s="5">
        <v>905000</v>
      </c>
      <c r="D13" s="5">
        <v>14631</v>
      </c>
      <c r="E13" s="5">
        <f>14631+D13</f>
        <v>29262</v>
      </c>
      <c r="F13" s="16" t="s">
        <v>9</v>
      </c>
      <c r="G13" s="14">
        <f t="shared" si="0"/>
        <v>875738</v>
      </c>
      <c r="H13" s="9"/>
    </row>
    <row r="14" spans="1:8" x14ac:dyDescent="0.5">
      <c r="A14" s="3">
        <v>7</v>
      </c>
      <c r="B14" s="4" t="s">
        <v>17</v>
      </c>
      <c r="C14" s="5">
        <v>273680</v>
      </c>
      <c r="D14" s="5">
        <v>15855</v>
      </c>
      <c r="E14" s="5">
        <f>328727.7+D14</f>
        <v>344582.7</v>
      </c>
      <c r="F14" s="16" t="s">
        <v>8</v>
      </c>
      <c r="G14" s="14">
        <f t="shared" si="0"/>
        <v>-70902.700000000012</v>
      </c>
      <c r="H14" s="9"/>
    </row>
    <row r="15" spans="1:8" x14ac:dyDescent="0.5">
      <c r="A15" s="3">
        <v>8</v>
      </c>
      <c r="B15" s="4" t="s">
        <v>25</v>
      </c>
      <c r="C15" s="5">
        <v>0</v>
      </c>
      <c r="D15" s="5">
        <v>0</v>
      </c>
      <c r="E15" s="5">
        <v>0</v>
      </c>
      <c r="F15" s="16"/>
      <c r="G15" s="14">
        <f t="shared" si="0"/>
        <v>0</v>
      </c>
      <c r="H15" s="9"/>
    </row>
    <row r="16" spans="1:8" s="2" customFormat="1" x14ac:dyDescent="0.5">
      <c r="A16" s="19" t="s">
        <v>0</v>
      </c>
      <c r="B16" s="20"/>
      <c r="C16" s="7">
        <f>SUM(C8:C15)</f>
        <v>147900470</v>
      </c>
      <c r="D16" s="7">
        <f>SUM(D8:D15)</f>
        <v>2837260.41</v>
      </c>
      <c r="E16" s="7">
        <f>SUM(E8:E15)</f>
        <v>4366550.66</v>
      </c>
      <c r="F16" s="10" t="s">
        <v>9</v>
      </c>
      <c r="G16" s="17">
        <f t="shared" si="0"/>
        <v>143533919.34</v>
      </c>
      <c r="H16" s="18"/>
    </row>
    <row r="17" spans="8:8" x14ac:dyDescent="0.5">
      <c r="H17" s="9"/>
    </row>
  </sheetData>
  <mergeCells count="8">
    <mergeCell ref="A16:B16"/>
    <mergeCell ref="A3:G3"/>
    <mergeCell ref="A4:G4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19" sqref="E19"/>
    </sheetView>
  </sheetViews>
  <sheetFormatPr defaultRowHeight="23.25" x14ac:dyDescent="0.5"/>
  <cols>
    <col min="1" max="1" width="7.875" style="1" customWidth="1"/>
    <col min="2" max="2" width="39.125" style="1" customWidth="1"/>
    <col min="3" max="5" width="16.625" style="1" customWidth="1"/>
    <col min="6" max="6" width="7.5" style="15" customWidth="1"/>
    <col min="7" max="7" width="18.625" style="1" customWidth="1"/>
    <col min="8" max="8" width="9.5" style="1" customWidth="1"/>
    <col min="9" max="16384" width="9" style="1"/>
  </cols>
  <sheetData>
    <row r="1" spans="1:8" ht="26.25" x14ac:dyDescent="0.55000000000000004">
      <c r="G1" s="12" t="s">
        <v>18</v>
      </c>
    </row>
    <row r="2" spans="1:8" ht="13.5" customHeight="1" x14ac:dyDescent="0.55000000000000004">
      <c r="G2" s="12"/>
    </row>
    <row r="3" spans="1:8" ht="26.25" x14ac:dyDescent="0.55000000000000004">
      <c r="A3" s="21" t="s">
        <v>1</v>
      </c>
      <c r="B3" s="21"/>
      <c r="C3" s="21"/>
      <c r="D3" s="21"/>
      <c r="E3" s="21"/>
      <c r="F3" s="21"/>
      <c r="G3" s="21"/>
    </row>
    <row r="4" spans="1:8" ht="26.25" x14ac:dyDescent="0.55000000000000004">
      <c r="A4" s="21" t="s">
        <v>21</v>
      </c>
      <c r="B4" s="21"/>
      <c r="C4" s="21"/>
      <c r="D4" s="21"/>
      <c r="E4" s="21"/>
      <c r="F4" s="21"/>
      <c r="G4" s="21"/>
    </row>
    <row r="5" spans="1:8" x14ac:dyDescent="0.5">
      <c r="A5" s="2"/>
    </row>
    <row r="6" spans="1:8" x14ac:dyDescent="0.5">
      <c r="A6" s="22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10" t="s">
        <v>8</v>
      </c>
      <c r="G6" s="11" t="s">
        <v>10</v>
      </c>
      <c r="H6" s="8"/>
    </row>
    <row r="7" spans="1:8" x14ac:dyDescent="0.5">
      <c r="A7" s="22"/>
      <c r="B7" s="22"/>
      <c r="C7" s="22"/>
      <c r="D7" s="22"/>
      <c r="E7" s="22"/>
      <c r="F7" s="10" t="s">
        <v>9</v>
      </c>
      <c r="G7" s="6" t="s">
        <v>11</v>
      </c>
      <c r="H7" s="9"/>
    </row>
    <row r="8" spans="1:8" x14ac:dyDescent="0.5">
      <c r="A8" s="3">
        <v>1</v>
      </c>
      <c r="B8" s="4" t="s">
        <v>12</v>
      </c>
      <c r="C8" s="5">
        <v>133415000</v>
      </c>
      <c r="D8" s="5">
        <v>97908.05</v>
      </c>
      <c r="E8" s="5">
        <f>346100.96+D8</f>
        <v>444009.01</v>
      </c>
      <c r="F8" s="16" t="s">
        <v>9</v>
      </c>
      <c r="G8" s="14">
        <f>C8-E8</f>
        <v>132970990.98999999</v>
      </c>
      <c r="H8" s="9"/>
    </row>
    <row r="9" spans="1:8" x14ac:dyDescent="0.5">
      <c r="A9" s="3">
        <v>2</v>
      </c>
      <c r="B9" s="4" t="s">
        <v>13</v>
      </c>
      <c r="C9" s="5">
        <v>9147500</v>
      </c>
      <c r="D9" s="5">
        <v>451437</v>
      </c>
      <c r="E9" s="5">
        <f>930989+D9</f>
        <v>1382426</v>
      </c>
      <c r="F9" s="16" t="s">
        <v>9</v>
      </c>
      <c r="G9" s="14">
        <f t="shared" ref="G9:G16" si="0">C9-E9</f>
        <v>7765074</v>
      </c>
      <c r="H9" s="9"/>
    </row>
    <row r="10" spans="1:8" x14ac:dyDescent="0.5">
      <c r="A10" s="3">
        <v>3</v>
      </c>
      <c r="B10" s="4" t="s">
        <v>14</v>
      </c>
      <c r="C10" s="5">
        <v>155740</v>
      </c>
      <c r="D10" s="5">
        <v>755520</v>
      </c>
      <c r="E10" s="5">
        <f>461840+D10</f>
        <v>1217360</v>
      </c>
      <c r="F10" s="16" t="s">
        <v>8</v>
      </c>
      <c r="G10" s="14">
        <f t="shared" si="0"/>
        <v>-1061620</v>
      </c>
      <c r="H10" s="9"/>
    </row>
    <row r="11" spans="1:8" x14ac:dyDescent="0.5">
      <c r="A11" s="3">
        <v>4</v>
      </c>
      <c r="B11" s="4" t="s">
        <v>15</v>
      </c>
      <c r="C11" s="5">
        <v>4003550</v>
      </c>
      <c r="D11" s="5">
        <v>587304</v>
      </c>
      <c r="E11" s="5">
        <f>1009066+D11</f>
        <v>1596370</v>
      </c>
      <c r="F11" s="16" t="s">
        <v>9</v>
      </c>
      <c r="G11" s="14">
        <f t="shared" si="0"/>
        <v>2407180</v>
      </c>
      <c r="H11" s="9"/>
    </row>
    <row r="12" spans="1:8" x14ac:dyDescent="0.5">
      <c r="A12" s="3">
        <v>5</v>
      </c>
      <c r="B12" s="4" t="s">
        <v>20</v>
      </c>
      <c r="C12" s="5">
        <v>0</v>
      </c>
      <c r="D12" s="5">
        <v>674306</v>
      </c>
      <c r="E12" s="5">
        <f>1244710+D12</f>
        <v>1919016</v>
      </c>
      <c r="F12" s="16" t="s">
        <v>8</v>
      </c>
      <c r="G12" s="14">
        <f t="shared" si="0"/>
        <v>-1919016</v>
      </c>
      <c r="H12" s="9"/>
    </row>
    <row r="13" spans="1:8" x14ac:dyDescent="0.5">
      <c r="A13" s="3">
        <v>6</v>
      </c>
      <c r="B13" s="4" t="s">
        <v>16</v>
      </c>
      <c r="C13" s="5">
        <v>905000</v>
      </c>
      <c r="D13" s="5">
        <v>14631</v>
      </c>
      <c r="E13" s="5">
        <f>29262+D13</f>
        <v>43893</v>
      </c>
      <c r="F13" s="16" t="s">
        <v>9</v>
      </c>
      <c r="G13" s="14">
        <f t="shared" si="0"/>
        <v>861107</v>
      </c>
      <c r="H13" s="9"/>
    </row>
    <row r="14" spans="1:8" x14ac:dyDescent="0.5">
      <c r="A14" s="3">
        <v>7</v>
      </c>
      <c r="B14" s="4" t="s">
        <v>17</v>
      </c>
      <c r="C14" s="5">
        <v>273680</v>
      </c>
      <c r="D14" s="5">
        <v>20750.009999999998</v>
      </c>
      <c r="E14" s="5">
        <f>344582.7+D14</f>
        <v>365332.71</v>
      </c>
      <c r="F14" s="16" t="s">
        <v>8</v>
      </c>
      <c r="G14" s="14">
        <f t="shared" si="0"/>
        <v>-91652.710000000021</v>
      </c>
      <c r="H14" s="9"/>
    </row>
    <row r="15" spans="1:8" x14ac:dyDescent="0.5">
      <c r="A15" s="3">
        <v>8</v>
      </c>
      <c r="B15" s="4" t="s">
        <v>25</v>
      </c>
      <c r="C15" s="5">
        <v>0</v>
      </c>
      <c r="D15" s="5">
        <v>0</v>
      </c>
      <c r="E15" s="5">
        <v>0</v>
      </c>
      <c r="F15" s="16"/>
      <c r="G15" s="14">
        <f t="shared" si="0"/>
        <v>0</v>
      </c>
      <c r="H15" s="9"/>
    </row>
    <row r="16" spans="1:8" s="2" customFormat="1" x14ac:dyDescent="0.5">
      <c r="A16" s="19" t="s">
        <v>0</v>
      </c>
      <c r="B16" s="20"/>
      <c r="C16" s="7">
        <f>SUM(C8:C15)</f>
        <v>147900470</v>
      </c>
      <c r="D16" s="7">
        <f>SUM(D8:D15)</f>
        <v>2601856.0599999996</v>
      </c>
      <c r="E16" s="7">
        <f>SUM(E8:E15)</f>
        <v>6968406.7199999997</v>
      </c>
      <c r="F16" s="10" t="s">
        <v>9</v>
      </c>
      <c r="G16" s="17">
        <f t="shared" si="0"/>
        <v>140932063.28</v>
      </c>
      <c r="H16" s="18"/>
    </row>
    <row r="17" spans="8:8" x14ac:dyDescent="0.5">
      <c r="H17" s="9"/>
    </row>
  </sheetData>
  <mergeCells count="8">
    <mergeCell ref="A16:B16"/>
    <mergeCell ref="A3:G3"/>
    <mergeCell ref="A4:G4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9" sqref="B9"/>
    </sheetView>
  </sheetViews>
  <sheetFormatPr defaultRowHeight="23.25" x14ac:dyDescent="0.5"/>
  <cols>
    <col min="1" max="1" width="7.875" style="1" customWidth="1"/>
    <col min="2" max="2" width="39.125" style="1" customWidth="1"/>
    <col min="3" max="5" width="16.625" style="1" customWidth="1"/>
    <col min="6" max="6" width="7.625" style="15" customWidth="1"/>
    <col min="7" max="7" width="18.625" style="1" customWidth="1"/>
    <col min="8" max="8" width="9.5" style="1" customWidth="1"/>
    <col min="9" max="16384" width="9" style="1"/>
  </cols>
  <sheetData>
    <row r="1" spans="1:8" ht="26.25" x14ac:dyDescent="0.55000000000000004">
      <c r="G1" s="12" t="s">
        <v>18</v>
      </c>
    </row>
    <row r="2" spans="1:8" ht="13.5" customHeight="1" x14ac:dyDescent="0.55000000000000004">
      <c r="G2" s="12"/>
    </row>
    <row r="3" spans="1:8" ht="26.25" x14ac:dyDescent="0.55000000000000004">
      <c r="A3" s="21" t="s">
        <v>1</v>
      </c>
      <c r="B3" s="21"/>
      <c r="C3" s="21"/>
      <c r="D3" s="21"/>
      <c r="E3" s="21"/>
      <c r="F3" s="21"/>
      <c r="G3" s="21"/>
    </row>
    <row r="4" spans="1:8" ht="26.25" x14ac:dyDescent="0.55000000000000004">
      <c r="A4" s="21" t="s">
        <v>22</v>
      </c>
      <c r="B4" s="21"/>
      <c r="C4" s="21"/>
      <c r="D4" s="21"/>
      <c r="E4" s="21"/>
      <c r="F4" s="21"/>
      <c r="G4" s="21"/>
    </row>
    <row r="5" spans="1:8" x14ac:dyDescent="0.5">
      <c r="A5" s="2"/>
    </row>
    <row r="6" spans="1:8" x14ac:dyDescent="0.5">
      <c r="A6" s="22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10" t="s">
        <v>8</v>
      </c>
      <c r="G6" s="11" t="s">
        <v>10</v>
      </c>
      <c r="H6" s="8"/>
    </row>
    <row r="7" spans="1:8" x14ac:dyDescent="0.5">
      <c r="A7" s="22"/>
      <c r="B7" s="22"/>
      <c r="C7" s="22"/>
      <c r="D7" s="22"/>
      <c r="E7" s="22"/>
      <c r="F7" s="10" t="s">
        <v>9</v>
      </c>
      <c r="G7" s="6" t="s">
        <v>11</v>
      </c>
      <c r="H7" s="9"/>
    </row>
    <row r="8" spans="1:8" x14ac:dyDescent="0.5">
      <c r="A8" s="3">
        <v>1</v>
      </c>
      <c r="B8" s="4" t="s">
        <v>12</v>
      </c>
      <c r="C8" s="5">
        <v>133415000</v>
      </c>
      <c r="D8" s="5">
        <v>781523.28</v>
      </c>
      <c r="E8" s="5">
        <f>444009.01+D8</f>
        <v>1225532.29</v>
      </c>
      <c r="F8" s="16" t="s">
        <v>9</v>
      </c>
      <c r="G8" s="14">
        <f>C8-E8</f>
        <v>132189467.70999999</v>
      </c>
      <c r="H8" s="9"/>
    </row>
    <row r="9" spans="1:8" x14ac:dyDescent="0.5">
      <c r="A9" s="3">
        <v>2</v>
      </c>
      <c r="B9" s="4" t="s">
        <v>13</v>
      </c>
      <c r="C9" s="5">
        <v>9147500</v>
      </c>
      <c r="D9" s="5">
        <v>943734</v>
      </c>
      <c r="E9" s="5">
        <f>1382426+D9</f>
        <v>2326160</v>
      </c>
      <c r="F9" s="16" t="s">
        <v>9</v>
      </c>
      <c r="G9" s="14">
        <f t="shared" ref="G9:G16" si="0">C9-E9</f>
        <v>6821340</v>
      </c>
      <c r="H9" s="9"/>
    </row>
    <row r="10" spans="1:8" x14ac:dyDescent="0.5">
      <c r="A10" s="3">
        <v>3</v>
      </c>
      <c r="B10" s="4" t="s">
        <v>14</v>
      </c>
      <c r="C10" s="5">
        <v>155740</v>
      </c>
      <c r="D10" s="5">
        <v>175910</v>
      </c>
      <c r="E10" s="5">
        <f>1217360+D10</f>
        <v>1393270</v>
      </c>
      <c r="F10" s="16" t="s">
        <v>8</v>
      </c>
      <c r="G10" s="14">
        <f t="shared" si="0"/>
        <v>-1237530</v>
      </c>
      <c r="H10" s="9"/>
    </row>
    <row r="11" spans="1:8" x14ac:dyDescent="0.5">
      <c r="A11" s="3">
        <v>4</v>
      </c>
      <c r="B11" s="4" t="s">
        <v>15</v>
      </c>
      <c r="C11" s="5">
        <v>4003550</v>
      </c>
      <c r="D11" s="5">
        <v>541614</v>
      </c>
      <c r="E11" s="5">
        <f>1596370+D11</f>
        <v>2137984</v>
      </c>
      <c r="F11" s="16" t="s">
        <v>9</v>
      </c>
      <c r="G11" s="14">
        <f t="shared" si="0"/>
        <v>1865566</v>
      </c>
      <c r="H11" s="9"/>
    </row>
    <row r="12" spans="1:8" x14ac:dyDescent="0.5">
      <c r="A12" s="3">
        <v>5</v>
      </c>
      <c r="B12" s="4" t="s">
        <v>20</v>
      </c>
      <c r="C12" s="5">
        <v>0</v>
      </c>
      <c r="D12" s="5">
        <v>949480</v>
      </c>
      <c r="E12" s="5">
        <f>1919016+D12</f>
        <v>2868496</v>
      </c>
      <c r="F12" s="16" t="s">
        <v>8</v>
      </c>
      <c r="G12" s="14">
        <f t="shared" si="0"/>
        <v>-2868496</v>
      </c>
      <c r="H12" s="9"/>
    </row>
    <row r="13" spans="1:8" x14ac:dyDescent="0.5">
      <c r="A13" s="3">
        <v>6</v>
      </c>
      <c r="B13" s="4" t="s">
        <v>16</v>
      </c>
      <c r="C13" s="5">
        <v>905000</v>
      </c>
      <c r="D13" s="5">
        <v>14631</v>
      </c>
      <c r="E13" s="5">
        <f>43893+D13</f>
        <v>58524</v>
      </c>
      <c r="F13" s="16" t="s">
        <v>9</v>
      </c>
      <c r="G13" s="14">
        <f t="shared" si="0"/>
        <v>846476</v>
      </c>
      <c r="H13" s="9"/>
    </row>
    <row r="14" spans="1:8" x14ac:dyDescent="0.5">
      <c r="A14" s="3">
        <v>7</v>
      </c>
      <c r="B14" s="4" t="s">
        <v>17</v>
      </c>
      <c r="C14" s="5">
        <v>273680</v>
      </c>
      <c r="D14" s="5">
        <v>5550</v>
      </c>
      <c r="E14" s="5">
        <f>365332.71+D14</f>
        <v>370882.71</v>
      </c>
      <c r="F14" s="16" t="s">
        <v>8</v>
      </c>
      <c r="G14" s="14">
        <f t="shared" si="0"/>
        <v>-97202.710000000021</v>
      </c>
      <c r="H14" s="9"/>
    </row>
    <row r="15" spans="1:8" x14ac:dyDescent="0.5">
      <c r="A15" s="3">
        <v>8</v>
      </c>
      <c r="B15" s="4" t="s">
        <v>25</v>
      </c>
      <c r="C15" s="5">
        <v>0</v>
      </c>
      <c r="D15" s="5">
        <v>0</v>
      </c>
      <c r="E15" s="5">
        <v>0</v>
      </c>
      <c r="F15" s="16"/>
      <c r="G15" s="14">
        <f t="shared" si="0"/>
        <v>0</v>
      </c>
      <c r="H15" s="9"/>
    </row>
    <row r="16" spans="1:8" s="2" customFormat="1" x14ac:dyDescent="0.5">
      <c r="A16" s="19" t="s">
        <v>0</v>
      </c>
      <c r="B16" s="20"/>
      <c r="C16" s="7">
        <f>SUM(C8:C15)</f>
        <v>147900470</v>
      </c>
      <c r="D16" s="7">
        <f>SUM(D8:D15)</f>
        <v>3412442.2800000003</v>
      </c>
      <c r="E16" s="7">
        <f>SUM(E8:E15)</f>
        <v>10380849</v>
      </c>
      <c r="F16" s="10" t="s">
        <v>9</v>
      </c>
      <c r="G16" s="17">
        <f t="shared" si="0"/>
        <v>137519621</v>
      </c>
      <c r="H16" s="18"/>
    </row>
    <row r="17" spans="8:8" x14ac:dyDescent="0.5">
      <c r="H17" s="9"/>
    </row>
  </sheetData>
  <mergeCells count="8">
    <mergeCell ref="A16:B16"/>
    <mergeCell ref="A3:G3"/>
    <mergeCell ref="A4:G4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6" sqref="B6:B7"/>
    </sheetView>
  </sheetViews>
  <sheetFormatPr defaultRowHeight="23.25" x14ac:dyDescent="0.5"/>
  <cols>
    <col min="1" max="1" width="7.875" style="1" customWidth="1"/>
    <col min="2" max="2" width="39.125" style="1" customWidth="1"/>
    <col min="3" max="5" width="16.625" style="1" customWidth="1"/>
    <col min="6" max="6" width="7.625" style="15" customWidth="1"/>
    <col min="7" max="7" width="18.625" style="1" customWidth="1"/>
    <col min="8" max="8" width="9.5" style="1" customWidth="1"/>
    <col min="9" max="16384" width="9" style="1"/>
  </cols>
  <sheetData>
    <row r="1" spans="1:8" ht="26.25" x14ac:dyDescent="0.55000000000000004">
      <c r="G1" s="12" t="s">
        <v>18</v>
      </c>
    </row>
    <row r="2" spans="1:8" ht="13.5" customHeight="1" x14ac:dyDescent="0.55000000000000004">
      <c r="G2" s="12"/>
    </row>
    <row r="3" spans="1:8" ht="26.25" x14ac:dyDescent="0.55000000000000004">
      <c r="A3" s="21" t="s">
        <v>1</v>
      </c>
      <c r="B3" s="21"/>
      <c r="C3" s="21"/>
      <c r="D3" s="21"/>
      <c r="E3" s="21"/>
      <c r="F3" s="21"/>
      <c r="G3" s="21"/>
    </row>
    <row r="4" spans="1:8" ht="26.25" x14ac:dyDescent="0.55000000000000004">
      <c r="A4" s="21" t="s">
        <v>23</v>
      </c>
      <c r="B4" s="21"/>
      <c r="C4" s="21"/>
      <c r="D4" s="21"/>
      <c r="E4" s="21"/>
      <c r="F4" s="21"/>
      <c r="G4" s="21"/>
    </row>
    <row r="5" spans="1:8" x14ac:dyDescent="0.5">
      <c r="A5" s="2"/>
    </row>
    <row r="6" spans="1:8" x14ac:dyDescent="0.5">
      <c r="A6" s="22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10" t="s">
        <v>8</v>
      </c>
      <c r="G6" s="11" t="s">
        <v>10</v>
      </c>
      <c r="H6" s="8"/>
    </row>
    <row r="7" spans="1:8" x14ac:dyDescent="0.5">
      <c r="A7" s="22"/>
      <c r="B7" s="22"/>
      <c r="C7" s="22"/>
      <c r="D7" s="22"/>
      <c r="E7" s="22"/>
      <c r="F7" s="10" t="s">
        <v>9</v>
      </c>
      <c r="G7" s="6" t="s">
        <v>11</v>
      </c>
      <c r="H7" s="9"/>
    </row>
    <row r="8" spans="1:8" x14ac:dyDescent="0.5">
      <c r="A8" s="3">
        <v>1</v>
      </c>
      <c r="B8" s="4" t="s">
        <v>12</v>
      </c>
      <c r="C8" s="5">
        <v>133415000</v>
      </c>
      <c r="D8" s="5">
        <v>1803410.11</v>
      </c>
      <c r="E8" s="5">
        <f>1225532.29+D8</f>
        <v>3028942.4000000004</v>
      </c>
      <c r="F8" s="16" t="s">
        <v>9</v>
      </c>
      <c r="G8" s="14">
        <f>C8-E8</f>
        <v>130386057.59999999</v>
      </c>
      <c r="H8" s="9"/>
    </row>
    <row r="9" spans="1:8" x14ac:dyDescent="0.5">
      <c r="A9" s="3">
        <v>2</v>
      </c>
      <c r="B9" s="4" t="s">
        <v>13</v>
      </c>
      <c r="C9" s="5">
        <v>9147500</v>
      </c>
      <c r="D9" s="5">
        <f>676722+42000</f>
        <v>718722</v>
      </c>
      <c r="E9" s="5">
        <f>2326160+D9</f>
        <v>3044882</v>
      </c>
      <c r="F9" s="16" t="s">
        <v>9</v>
      </c>
      <c r="G9" s="14">
        <f t="shared" ref="G9:G16" si="0">C9-E9</f>
        <v>6102618</v>
      </c>
      <c r="H9" s="9"/>
    </row>
    <row r="10" spans="1:8" x14ac:dyDescent="0.5">
      <c r="A10" s="3">
        <v>3</v>
      </c>
      <c r="B10" s="4" t="s">
        <v>14</v>
      </c>
      <c r="C10" s="5">
        <v>155740</v>
      </c>
      <c r="D10" s="5">
        <v>74995</v>
      </c>
      <c r="E10" s="5">
        <f>1393270+D10</f>
        <v>1468265</v>
      </c>
      <c r="F10" s="16" t="s">
        <v>8</v>
      </c>
      <c r="G10" s="14">
        <f t="shared" si="0"/>
        <v>-1312525</v>
      </c>
      <c r="H10" s="9"/>
    </row>
    <row r="11" spans="1:8" x14ac:dyDescent="0.5">
      <c r="A11" s="3">
        <v>4</v>
      </c>
      <c r="B11" s="4" t="s">
        <v>15</v>
      </c>
      <c r="C11" s="5">
        <v>4003550</v>
      </c>
      <c r="D11" s="5">
        <v>549110</v>
      </c>
      <c r="E11" s="5">
        <f>2137984+D11</f>
        <v>2687094</v>
      </c>
      <c r="F11" s="16" t="s">
        <v>9</v>
      </c>
      <c r="G11" s="14">
        <f t="shared" si="0"/>
        <v>1316456</v>
      </c>
      <c r="H11" s="9"/>
    </row>
    <row r="12" spans="1:8" x14ac:dyDescent="0.5">
      <c r="A12" s="3">
        <v>5</v>
      </c>
      <c r="B12" s="4" t="s">
        <v>20</v>
      </c>
      <c r="C12" s="5">
        <v>0</v>
      </c>
      <c r="D12" s="5">
        <v>15652</v>
      </c>
      <c r="E12" s="5">
        <f>2868496+D12</f>
        <v>2884148</v>
      </c>
      <c r="F12" s="16" t="s">
        <v>8</v>
      </c>
      <c r="G12" s="14">
        <f t="shared" si="0"/>
        <v>-2884148</v>
      </c>
      <c r="H12" s="9"/>
    </row>
    <row r="13" spans="1:8" x14ac:dyDescent="0.5">
      <c r="A13" s="3">
        <v>6</v>
      </c>
      <c r="B13" s="4" t="s">
        <v>16</v>
      </c>
      <c r="C13" s="5">
        <v>905000</v>
      </c>
      <c r="D13" s="5">
        <v>14631</v>
      </c>
      <c r="E13" s="5">
        <f>58524+D13</f>
        <v>73155</v>
      </c>
      <c r="F13" s="16" t="s">
        <v>9</v>
      </c>
      <c r="G13" s="14">
        <f t="shared" si="0"/>
        <v>831845</v>
      </c>
      <c r="H13" s="9"/>
    </row>
    <row r="14" spans="1:8" x14ac:dyDescent="0.5">
      <c r="A14" s="3">
        <v>7</v>
      </c>
      <c r="B14" s="4" t="s">
        <v>17</v>
      </c>
      <c r="C14" s="5">
        <v>273680</v>
      </c>
      <c r="D14" s="5">
        <v>192676</v>
      </c>
      <c r="E14" s="5">
        <f>370882.71+D14</f>
        <v>563558.71</v>
      </c>
      <c r="F14" s="16" t="s">
        <v>8</v>
      </c>
      <c r="G14" s="14">
        <f t="shared" si="0"/>
        <v>-289878.70999999996</v>
      </c>
      <c r="H14" s="9"/>
    </row>
    <row r="15" spans="1:8" x14ac:dyDescent="0.5">
      <c r="A15" s="3">
        <v>8</v>
      </c>
      <c r="B15" s="4" t="s">
        <v>25</v>
      </c>
      <c r="C15" s="5">
        <v>0</v>
      </c>
      <c r="D15" s="5">
        <v>0</v>
      </c>
      <c r="E15" s="5">
        <v>0</v>
      </c>
      <c r="F15" s="16"/>
      <c r="G15" s="14">
        <f t="shared" si="0"/>
        <v>0</v>
      </c>
      <c r="H15" s="9"/>
    </row>
    <row r="16" spans="1:8" x14ac:dyDescent="0.5">
      <c r="A16" s="19" t="s">
        <v>0</v>
      </c>
      <c r="B16" s="20"/>
      <c r="C16" s="7">
        <f>SUM(C8:C15)</f>
        <v>147900470</v>
      </c>
      <c r="D16" s="7">
        <f>SUM(D8:D15)</f>
        <v>3369196.1100000003</v>
      </c>
      <c r="E16" s="7">
        <f>SUM(E8:E15)</f>
        <v>13750045.109999999</v>
      </c>
      <c r="F16" s="16" t="s">
        <v>9</v>
      </c>
      <c r="G16" s="14">
        <f t="shared" si="0"/>
        <v>134150424.89</v>
      </c>
      <c r="H16" s="9"/>
    </row>
    <row r="17" spans="8:8" x14ac:dyDescent="0.5">
      <c r="H17" s="9"/>
    </row>
  </sheetData>
  <mergeCells count="8">
    <mergeCell ref="A16:B16"/>
    <mergeCell ref="A3:G3"/>
    <mergeCell ref="A4:G4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4" workbookViewId="0">
      <selection activeCell="J12" sqref="J12"/>
    </sheetView>
  </sheetViews>
  <sheetFormatPr defaultRowHeight="23.25" x14ac:dyDescent="0.5"/>
  <cols>
    <col min="1" max="1" width="7.875" style="1" customWidth="1"/>
    <col min="2" max="2" width="39.125" style="1" customWidth="1"/>
    <col min="3" max="5" width="16.625" style="1" customWidth="1"/>
    <col min="6" max="6" width="7.625" style="15" customWidth="1"/>
    <col min="7" max="7" width="18.625" style="1" customWidth="1"/>
    <col min="8" max="8" width="9.5" style="1" customWidth="1"/>
    <col min="9" max="16384" width="9" style="1"/>
  </cols>
  <sheetData>
    <row r="1" spans="1:8" ht="26.25" x14ac:dyDescent="0.55000000000000004">
      <c r="G1" s="12" t="s">
        <v>18</v>
      </c>
    </row>
    <row r="2" spans="1:8" ht="13.5" customHeight="1" x14ac:dyDescent="0.55000000000000004">
      <c r="G2" s="12"/>
    </row>
    <row r="3" spans="1:8" ht="26.25" x14ac:dyDescent="0.55000000000000004">
      <c r="A3" s="21" t="s">
        <v>1</v>
      </c>
      <c r="B3" s="21"/>
      <c r="C3" s="21"/>
      <c r="D3" s="21"/>
      <c r="E3" s="21"/>
      <c r="F3" s="21"/>
      <c r="G3" s="21"/>
    </row>
    <row r="4" spans="1:8" ht="26.25" x14ac:dyDescent="0.55000000000000004">
      <c r="A4" s="21" t="s">
        <v>24</v>
      </c>
      <c r="B4" s="21"/>
      <c r="C4" s="21"/>
      <c r="D4" s="21"/>
      <c r="E4" s="21"/>
      <c r="F4" s="21"/>
      <c r="G4" s="21"/>
    </row>
    <row r="5" spans="1:8" x14ac:dyDescent="0.5">
      <c r="A5" s="2"/>
    </row>
    <row r="6" spans="1:8" x14ac:dyDescent="0.5">
      <c r="A6" s="22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10" t="s">
        <v>8</v>
      </c>
      <c r="G6" s="11" t="s">
        <v>10</v>
      </c>
      <c r="H6" s="8"/>
    </row>
    <row r="7" spans="1:8" x14ac:dyDescent="0.5">
      <c r="A7" s="22"/>
      <c r="B7" s="22"/>
      <c r="C7" s="22"/>
      <c r="D7" s="22"/>
      <c r="E7" s="22"/>
      <c r="F7" s="10" t="s">
        <v>9</v>
      </c>
      <c r="G7" s="6" t="s">
        <v>11</v>
      </c>
      <c r="H7" s="9"/>
    </row>
    <row r="8" spans="1:8" x14ac:dyDescent="0.5">
      <c r="A8" s="3">
        <v>1</v>
      </c>
      <c r="B8" s="4" t="s">
        <v>12</v>
      </c>
      <c r="C8" s="5">
        <v>133415000</v>
      </c>
      <c r="D8" s="5">
        <v>3970349.72</v>
      </c>
      <c r="E8" s="5">
        <f>3028942.4+D8</f>
        <v>6999292.1200000001</v>
      </c>
      <c r="F8" s="16" t="s">
        <v>9</v>
      </c>
      <c r="G8" s="14">
        <f>C8-E8</f>
        <v>126415707.88</v>
      </c>
      <c r="H8" s="9"/>
    </row>
    <row r="9" spans="1:8" x14ac:dyDescent="0.5">
      <c r="A9" s="3">
        <v>2</v>
      </c>
      <c r="B9" s="4" t="s">
        <v>13</v>
      </c>
      <c r="C9" s="5">
        <v>9147500</v>
      </c>
      <c r="D9" s="5">
        <v>813045</v>
      </c>
      <c r="E9" s="5">
        <f>3002882+D9+42000</f>
        <v>3857927</v>
      </c>
      <c r="F9" s="16" t="s">
        <v>9</v>
      </c>
      <c r="G9" s="14">
        <f t="shared" ref="G9:G16" si="0">C9-E9</f>
        <v>5289573</v>
      </c>
      <c r="H9" s="9"/>
    </row>
    <row r="10" spans="1:8" x14ac:dyDescent="0.5">
      <c r="A10" s="3">
        <v>3</v>
      </c>
      <c r="B10" s="4" t="s">
        <v>14</v>
      </c>
      <c r="C10" s="5">
        <v>155740</v>
      </c>
      <c r="D10" s="5">
        <v>164220</v>
      </c>
      <c r="E10" s="5">
        <f>1468265+D10</f>
        <v>1632485</v>
      </c>
      <c r="F10" s="16" t="s">
        <v>8</v>
      </c>
      <c r="G10" s="14">
        <f t="shared" si="0"/>
        <v>-1476745</v>
      </c>
      <c r="H10" s="9"/>
    </row>
    <row r="11" spans="1:8" x14ac:dyDescent="0.5">
      <c r="A11" s="3">
        <v>4</v>
      </c>
      <c r="B11" s="4" t="s">
        <v>15</v>
      </c>
      <c r="C11" s="5">
        <v>4003550</v>
      </c>
      <c r="D11" s="5">
        <v>645940</v>
      </c>
      <c r="E11" s="5">
        <f>2687094+D11</f>
        <v>3333034</v>
      </c>
      <c r="F11" s="16" t="s">
        <v>9</v>
      </c>
      <c r="G11" s="14">
        <f t="shared" si="0"/>
        <v>670516</v>
      </c>
      <c r="H11" s="9"/>
    </row>
    <row r="12" spans="1:8" x14ac:dyDescent="0.5">
      <c r="A12" s="3">
        <v>5</v>
      </c>
      <c r="B12" s="4" t="s">
        <v>20</v>
      </c>
      <c r="C12" s="5">
        <v>0</v>
      </c>
      <c r="D12" s="5">
        <v>77926</v>
      </c>
      <c r="E12" s="5">
        <f>2884148+D12</f>
        <v>2962074</v>
      </c>
      <c r="F12" s="16" t="s">
        <v>8</v>
      </c>
      <c r="G12" s="14">
        <f t="shared" si="0"/>
        <v>-2962074</v>
      </c>
      <c r="H12" s="9"/>
    </row>
    <row r="13" spans="1:8" x14ac:dyDescent="0.5">
      <c r="A13" s="3">
        <v>6</v>
      </c>
      <c r="B13" s="4" t="s">
        <v>16</v>
      </c>
      <c r="C13" s="5">
        <v>905000</v>
      </c>
      <c r="D13" s="5">
        <v>51909.33</v>
      </c>
      <c r="E13" s="5">
        <f>73155+D13</f>
        <v>125064.33</v>
      </c>
      <c r="F13" s="16" t="s">
        <v>9</v>
      </c>
      <c r="G13" s="14">
        <f t="shared" si="0"/>
        <v>779935.67</v>
      </c>
      <c r="H13" s="9"/>
    </row>
    <row r="14" spans="1:8" x14ac:dyDescent="0.5">
      <c r="A14" s="3">
        <v>7</v>
      </c>
      <c r="B14" s="4" t="s">
        <v>17</v>
      </c>
      <c r="C14" s="5">
        <v>273680</v>
      </c>
      <c r="D14" s="5">
        <v>56535</v>
      </c>
      <c r="E14" s="5">
        <f>563558.71+D14</f>
        <v>620093.71</v>
      </c>
      <c r="F14" s="16" t="s">
        <v>8</v>
      </c>
      <c r="G14" s="14">
        <f t="shared" si="0"/>
        <v>-346413.70999999996</v>
      </c>
      <c r="H14" s="9"/>
    </row>
    <row r="15" spans="1:8" x14ac:dyDescent="0.5">
      <c r="A15" s="3">
        <v>8</v>
      </c>
      <c r="B15" s="13" t="s">
        <v>25</v>
      </c>
      <c r="C15" s="5">
        <v>0</v>
      </c>
      <c r="D15" s="5">
        <v>119.91</v>
      </c>
      <c r="E15" s="5">
        <v>119.91</v>
      </c>
      <c r="F15" s="16" t="s">
        <v>8</v>
      </c>
      <c r="G15" s="14">
        <f t="shared" si="0"/>
        <v>-119.91</v>
      </c>
      <c r="H15" s="9"/>
    </row>
    <row r="16" spans="1:8" s="2" customFormat="1" x14ac:dyDescent="0.5">
      <c r="A16" s="19" t="s">
        <v>0</v>
      </c>
      <c r="B16" s="20"/>
      <c r="C16" s="7">
        <f>SUM(C8:C15)</f>
        <v>147900470</v>
      </c>
      <c r="D16" s="7">
        <f>SUM(D8:D15)</f>
        <v>5780044.9600000009</v>
      </c>
      <c r="E16" s="7">
        <f>SUM(E8:E15)</f>
        <v>19530090.07</v>
      </c>
      <c r="F16" s="10" t="s">
        <v>9</v>
      </c>
      <c r="G16" s="17">
        <f t="shared" si="0"/>
        <v>128370379.93000001</v>
      </c>
      <c r="H16" s="18"/>
    </row>
    <row r="17" spans="8:8" x14ac:dyDescent="0.5">
      <c r="H17" s="9"/>
    </row>
  </sheetData>
  <mergeCells count="8">
    <mergeCell ref="A16:B16"/>
    <mergeCell ref="A3:G3"/>
    <mergeCell ref="A4:G4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ตค65</vt:lpstr>
      <vt:lpstr>พย65</vt:lpstr>
      <vt:lpstr>ธค65</vt:lpstr>
      <vt:lpstr>มค66</vt:lpstr>
      <vt:lpstr>กพ66</vt:lpstr>
      <vt:lpstr>มีค66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2023-05-16T02:50:45Z</cp:lastPrinted>
  <dcterms:created xsi:type="dcterms:W3CDTF">2022-07-11T02:56:45Z</dcterms:created>
  <dcterms:modified xsi:type="dcterms:W3CDTF">2023-07-03T03:11:06Z</dcterms:modified>
</cp:coreProperties>
</file>