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imai\Desktop\OIT 2024\ภาพรวมเขต ส่ง 30 เม.ย\O13 (Done) ส่งแล้ว\ไฟล์ลงเว็บ\"/>
    </mc:Choice>
  </mc:AlternateContent>
  <xr:revisionPtr revIDLastSave="0" documentId="13_ncr:1_{941B11AA-AA0F-4E52-A124-81FE910D6204}" xr6:coauthVersionLast="47" xr6:coauthVersionMax="47" xr10:uidLastSave="{00000000-0000-0000-0000-000000000000}"/>
  <bookViews>
    <workbookView xWindow="-120" yWindow="-120" windowWidth="21840" windowHeight="13020" xr2:uid="{975BCE9D-9372-4A5F-9447-1D376CDD2DB6}"/>
  </bookViews>
  <sheets>
    <sheet name="1.สรุป(ต.ค.66-มี.ค.67)" sheetId="8" r:id="rId1"/>
    <sheet name="2.กราฟ " sheetId="7" r:id="rId2"/>
    <sheet name="3.สรุป 6 เดือน" sheetId="1" r:id="rId3"/>
    <sheet name="4.ต.ค.66 - มี.ค. 67(10 ฝ่าย)ITA" sheetId="10" r:id="rId4"/>
  </sheets>
  <definedNames>
    <definedName name="_xlnm.Print_Area" localSheetId="0">'1.สรุป(ต.ค.66-มี.ค.67)'!$A$1:$K$29</definedName>
    <definedName name="_xlnm.Print_Area" localSheetId="1">'2.กราฟ '!$A$1:$N$56</definedName>
    <definedName name="_xlnm.Print_Area" localSheetId="2">'3.สรุป 6 เดือน'!$A$1:$N$29</definedName>
    <definedName name="_xlnm.Print_Area" localSheetId="3">'4.ต.ค.66 - มี.ค. 67(10 ฝ่าย)ITA'!$A$1:$J$29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0" l="1"/>
  <c r="B17" i="10"/>
  <c r="R43" i="7"/>
  <c r="Q44" i="7"/>
  <c r="S34" i="7"/>
  <c r="Q45" i="7"/>
  <c r="B14" i="8" l="1"/>
  <c r="E193" i="10"/>
  <c r="E190" i="10"/>
  <c r="E189" i="10"/>
  <c r="E164" i="10"/>
  <c r="E161" i="10"/>
  <c r="E160" i="10"/>
  <c r="I106" i="10"/>
  <c r="I77" i="10"/>
  <c r="E95" i="10"/>
  <c r="N14" i="1"/>
  <c r="B12" i="1"/>
  <c r="F13" i="7"/>
  <c r="F16" i="10" l="1"/>
  <c r="H192" i="10"/>
  <c r="H194" i="10" s="1"/>
  <c r="G134" i="10"/>
  <c r="H163" i="10"/>
  <c r="H165" i="10" s="1"/>
  <c r="G163" i="10"/>
  <c r="G165" i="10" s="1"/>
  <c r="G16" i="10"/>
  <c r="D16" i="10"/>
  <c r="C16" i="10"/>
  <c r="B16" i="10"/>
  <c r="B15" i="10"/>
  <c r="I154" i="10"/>
  <c r="H167" i="10"/>
  <c r="G167" i="10"/>
  <c r="F167" i="10"/>
  <c r="D167" i="10"/>
  <c r="C167" i="10"/>
  <c r="B167" i="10"/>
  <c r="I164" i="10"/>
  <c r="J164" i="10" s="1"/>
  <c r="F163" i="10"/>
  <c r="F165" i="10" s="1"/>
  <c r="D163" i="10"/>
  <c r="D165" i="10" s="1"/>
  <c r="C163" i="10"/>
  <c r="C165" i="10" s="1"/>
  <c r="B163" i="10"/>
  <c r="B165" i="10" s="1"/>
  <c r="I162" i="10"/>
  <c r="E162" i="10"/>
  <c r="I161" i="10"/>
  <c r="I160" i="10"/>
  <c r="I159" i="10"/>
  <c r="E159" i="10"/>
  <c r="I158" i="10"/>
  <c r="E158" i="10"/>
  <c r="I157" i="10"/>
  <c r="E157" i="10"/>
  <c r="I156" i="10"/>
  <c r="E156" i="10"/>
  <c r="I155" i="10"/>
  <c r="E155" i="10"/>
  <c r="E154" i="10"/>
  <c r="I153" i="10"/>
  <c r="E153" i="10"/>
  <c r="I152" i="10"/>
  <c r="E152" i="10"/>
  <c r="E214" i="10"/>
  <c r="I212" i="10"/>
  <c r="E212" i="10"/>
  <c r="I211" i="10"/>
  <c r="E211" i="10"/>
  <c r="H225" i="10"/>
  <c r="G225" i="10"/>
  <c r="F225" i="10"/>
  <c r="D225" i="10"/>
  <c r="C225" i="10"/>
  <c r="B225" i="10"/>
  <c r="I222" i="10"/>
  <c r="J222" i="10" s="1"/>
  <c r="H221" i="10"/>
  <c r="H223" i="10" s="1"/>
  <c r="G221" i="10"/>
  <c r="G223" i="10" s="1"/>
  <c r="F221" i="10"/>
  <c r="F223" i="10" s="1"/>
  <c r="D221" i="10"/>
  <c r="D223" i="10" s="1"/>
  <c r="C221" i="10"/>
  <c r="C223" i="10" s="1"/>
  <c r="B221" i="10"/>
  <c r="B223" i="10" s="1"/>
  <c r="I220" i="10"/>
  <c r="E220" i="10"/>
  <c r="I219" i="10"/>
  <c r="E219" i="10"/>
  <c r="I218" i="10"/>
  <c r="E218" i="10"/>
  <c r="I217" i="10"/>
  <c r="E217" i="10"/>
  <c r="I216" i="10"/>
  <c r="E216" i="10"/>
  <c r="I215" i="10"/>
  <c r="E215" i="10"/>
  <c r="I214" i="10"/>
  <c r="I213" i="10"/>
  <c r="E213" i="10"/>
  <c r="I210" i="10"/>
  <c r="E210" i="10"/>
  <c r="R7" i="7"/>
  <c r="U38" i="7"/>
  <c r="R41" i="7"/>
  <c r="B20" i="8"/>
  <c r="B11" i="10" l="1"/>
  <c r="J211" i="10"/>
  <c r="B14" i="10"/>
  <c r="B19" i="10" s="1"/>
  <c r="B23" i="10"/>
  <c r="E13" i="10"/>
  <c r="E225" i="10"/>
  <c r="I20" i="10"/>
  <c r="E20" i="10"/>
  <c r="E9" i="10"/>
  <c r="E17" i="10"/>
  <c r="I10" i="10"/>
  <c r="E12" i="10"/>
  <c r="I9" i="10"/>
  <c r="E18" i="10"/>
  <c r="E15" i="10"/>
  <c r="I12" i="10"/>
  <c r="H11" i="10"/>
  <c r="H7" i="10"/>
  <c r="I13" i="10"/>
  <c r="J217" i="10"/>
  <c r="I15" i="10"/>
  <c r="I16" i="10"/>
  <c r="E10" i="10"/>
  <c r="I17" i="10"/>
  <c r="I18" i="10"/>
  <c r="J159" i="10"/>
  <c r="E163" i="10"/>
  <c r="E165" i="10" s="1"/>
  <c r="J160" i="10"/>
  <c r="I167" i="10"/>
  <c r="J157" i="10"/>
  <c r="J161" i="10"/>
  <c r="I163" i="10"/>
  <c r="I165" i="10" s="1"/>
  <c r="E167" i="10"/>
  <c r="J153" i="10"/>
  <c r="J156" i="10"/>
  <c r="J154" i="10"/>
  <c r="J152" i="10"/>
  <c r="J162" i="10"/>
  <c r="J212" i="10"/>
  <c r="J219" i="10"/>
  <c r="J218" i="10"/>
  <c r="I221" i="10"/>
  <c r="I223" i="10" s="1"/>
  <c r="I225" i="10"/>
  <c r="E221" i="10"/>
  <c r="E223" i="10" s="1"/>
  <c r="J214" i="10"/>
  <c r="J216" i="10"/>
  <c r="J220" i="10"/>
  <c r="J210" i="10"/>
  <c r="H312" i="10"/>
  <c r="G312" i="10"/>
  <c r="F312" i="10"/>
  <c r="D312" i="10"/>
  <c r="C312" i="10"/>
  <c r="B312" i="10"/>
  <c r="I309" i="10"/>
  <c r="J309" i="10" s="1"/>
  <c r="H308" i="10"/>
  <c r="H310" i="10" s="1"/>
  <c r="G308" i="10"/>
  <c r="G310" i="10" s="1"/>
  <c r="F308" i="10"/>
  <c r="F310" i="10" s="1"/>
  <c r="D308" i="10"/>
  <c r="D310" i="10" s="1"/>
  <c r="C308" i="10"/>
  <c r="C310" i="10" s="1"/>
  <c r="B308" i="10"/>
  <c r="B310" i="10" s="1"/>
  <c r="I307" i="10"/>
  <c r="E307" i="10"/>
  <c r="I306" i="10"/>
  <c r="E306" i="10"/>
  <c r="I305" i="10"/>
  <c r="E305" i="10"/>
  <c r="I304" i="10"/>
  <c r="E304" i="10"/>
  <c r="I303" i="10"/>
  <c r="E303" i="10"/>
  <c r="I302" i="10"/>
  <c r="E302" i="10"/>
  <c r="I301" i="10"/>
  <c r="E301" i="10"/>
  <c r="I300" i="10"/>
  <c r="E300" i="10"/>
  <c r="I299" i="10"/>
  <c r="E299" i="10"/>
  <c r="I298" i="10"/>
  <c r="E298" i="10"/>
  <c r="I297" i="10"/>
  <c r="E297" i="10"/>
  <c r="H283" i="10"/>
  <c r="G283" i="10"/>
  <c r="F283" i="10"/>
  <c r="D283" i="10"/>
  <c r="C283" i="10"/>
  <c r="B283" i="10"/>
  <c r="I280" i="10"/>
  <c r="J280" i="10" s="1"/>
  <c r="H279" i="10"/>
  <c r="H281" i="10" s="1"/>
  <c r="G279" i="10"/>
  <c r="G281" i="10" s="1"/>
  <c r="F279" i="10"/>
  <c r="F281" i="10" s="1"/>
  <c r="D279" i="10"/>
  <c r="D281" i="10" s="1"/>
  <c r="C279" i="10"/>
  <c r="C281" i="10" s="1"/>
  <c r="B279" i="10"/>
  <c r="B281" i="10" s="1"/>
  <c r="I278" i="10"/>
  <c r="E278" i="10"/>
  <c r="I277" i="10"/>
  <c r="E277" i="10"/>
  <c r="I276" i="10"/>
  <c r="E276" i="10"/>
  <c r="I275" i="10"/>
  <c r="E275" i="10"/>
  <c r="I274" i="10"/>
  <c r="E274" i="10"/>
  <c r="I273" i="10"/>
  <c r="E273" i="10"/>
  <c r="I272" i="10"/>
  <c r="E272" i="10"/>
  <c r="I271" i="10"/>
  <c r="E271" i="10"/>
  <c r="I270" i="10"/>
  <c r="E270" i="10"/>
  <c r="I269" i="10"/>
  <c r="E269" i="10"/>
  <c r="I268" i="10"/>
  <c r="E268" i="10"/>
  <c r="H254" i="10"/>
  <c r="G254" i="10"/>
  <c r="F254" i="10"/>
  <c r="D254" i="10"/>
  <c r="C254" i="10"/>
  <c r="B254" i="10"/>
  <c r="I251" i="10"/>
  <c r="J251" i="10" s="1"/>
  <c r="H250" i="10"/>
  <c r="H252" i="10" s="1"/>
  <c r="G250" i="10"/>
  <c r="G252" i="10" s="1"/>
  <c r="F250" i="10"/>
  <c r="F252" i="10" s="1"/>
  <c r="D250" i="10"/>
  <c r="D252" i="10" s="1"/>
  <c r="C250" i="10"/>
  <c r="C252" i="10" s="1"/>
  <c r="B250" i="10"/>
  <c r="B252" i="10" s="1"/>
  <c r="I249" i="10"/>
  <c r="E249" i="10"/>
  <c r="I248" i="10"/>
  <c r="E248" i="10"/>
  <c r="I247" i="10"/>
  <c r="E247" i="10"/>
  <c r="I246" i="10"/>
  <c r="E246" i="10"/>
  <c r="I245" i="10"/>
  <c r="E245" i="10"/>
  <c r="I244" i="10"/>
  <c r="E244" i="10"/>
  <c r="I243" i="10"/>
  <c r="E243" i="10"/>
  <c r="I242" i="10"/>
  <c r="E242" i="10"/>
  <c r="I241" i="10"/>
  <c r="E241" i="10"/>
  <c r="I240" i="10"/>
  <c r="E240" i="10"/>
  <c r="I239" i="10"/>
  <c r="E239" i="10"/>
  <c r="H196" i="10"/>
  <c r="G196" i="10"/>
  <c r="F196" i="10"/>
  <c r="D196" i="10"/>
  <c r="C196" i="10"/>
  <c r="B196" i="10"/>
  <c r="I193" i="10"/>
  <c r="J193" i="10" s="1"/>
  <c r="G192" i="10"/>
  <c r="G194" i="10" s="1"/>
  <c r="F192" i="10"/>
  <c r="F194" i="10" s="1"/>
  <c r="D192" i="10"/>
  <c r="D194" i="10" s="1"/>
  <c r="C192" i="10"/>
  <c r="C194" i="10" s="1"/>
  <c r="B192" i="10"/>
  <c r="B194" i="10" s="1"/>
  <c r="I191" i="10"/>
  <c r="E191" i="10"/>
  <c r="I190" i="10"/>
  <c r="I189" i="10"/>
  <c r="I188" i="10"/>
  <c r="E188" i="10"/>
  <c r="I187" i="10"/>
  <c r="E187" i="10"/>
  <c r="I186" i="10"/>
  <c r="E186" i="10"/>
  <c r="I185" i="10"/>
  <c r="E185" i="10"/>
  <c r="I184" i="10"/>
  <c r="E184" i="10"/>
  <c r="I183" i="10"/>
  <c r="E183" i="10"/>
  <c r="I182" i="10"/>
  <c r="E182" i="10"/>
  <c r="I181" i="10"/>
  <c r="E181" i="10"/>
  <c r="H138" i="10"/>
  <c r="G138" i="10"/>
  <c r="F138" i="10"/>
  <c r="D138" i="10"/>
  <c r="C138" i="10"/>
  <c r="B138" i="10"/>
  <c r="I135" i="10"/>
  <c r="J135" i="10" s="1"/>
  <c r="H134" i="10"/>
  <c r="H136" i="10" s="1"/>
  <c r="G136" i="10"/>
  <c r="F134" i="10"/>
  <c r="F136" i="10" s="1"/>
  <c r="D134" i="10"/>
  <c r="D136" i="10" s="1"/>
  <c r="C134" i="10"/>
  <c r="C136" i="10" s="1"/>
  <c r="B134" i="10"/>
  <c r="B136" i="10" s="1"/>
  <c r="I133" i="10"/>
  <c r="E133" i="10"/>
  <c r="I132" i="10"/>
  <c r="E132" i="10"/>
  <c r="I131" i="10"/>
  <c r="E131" i="10"/>
  <c r="I130" i="10"/>
  <c r="E130" i="10"/>
  <c r="I129" i="10"/>
  <c r="E129" i="10"/>
  <c r="I128" i="10"/>
  <c r="E128" i="10"/>
  <c r="I127" i="10"/>
  <c r="E127" i="10"/>
  <c r="I126" i="10"/>
  <c r="E126" i="10"/>
  <c r="I125" i="10"/>
  <c r="E125" i="10"/>
  <c r="I124" i="10"/>
  <c r="E124" i="10"/>
  <c r="I123" i="10"/>
  <c r="E123" i="10"/>
  <c r="H109" i="10"/>
  <c r="G109" i="10"/>
  <c r="F109" i="10"/>
  <c r="D109" i="10"/>
  <c r="C109" i="10"/>
  <c r="B109" i="10"/>
  <c r="H105" i="10"/>
  <c r="H107" i="10" s="1"/>
  <c r="G105" i="10"/>
  <c r="G107" i="10" s="1"/>
  <c r="F105" i="10"/>
  <c r="F107" i="10" s="1"/>
  <c r="D105" i="10"/>
  <c r="D107" i="10" s="1"/>
  <c r="C105" i="10"/>
  <c r="C107" i="10" s="1"/>
  <c r="B105" i="10"/>
  <c r="B107" i="10" s="1"/>
  <c r="I104" i="10"/>
  <c r="E104" i="10"/>
  <c r="I103" i="10"/>
  <c r="E103" i="10"/>
  <c r="I102" i="10"/>
  <c r="E102" i="10"/>
  <c r="I101" i="10"/>
  <c r="E101" i="10"/>
  <c r="I100" i="10"/>
  <c r="E100" i="10"/>
  <c r="I99" i="10"/>
  <c r="E99" i="10"/>
  <c r="I98" i="10"/>
  <c r="E98" i="10"/>
  <c r="I97" i="10"/>
  <c r="E97" i="10"/>
  <c r="I96" i="10"/>
  <c r="E96" i="10"/>
  <c r="I95" i="10"/>
  <c r="I94" i="10"/>
  <c r="E94" i="10"/>
  <c r="H80" i="10"/>
  <c r="G80" i="10"/>
  <c r="F80" i="10"/>
  <c r="D80" i="10"/>
  <c r="C80" i="10"/>
  <c r="B80" i="10"/>
  <c r="H76" i="10"/>
  <c r="H78" i="10" s="1"/>
  <c r="G76" i="10"/>
  <c r="G78" i="10" s="1"/>
  <c r="F76" i="10"/>
  <c r="F78" i="10" s="1"/>
  <c r="D76" i="10"/>
  <c r="D78" i="10" s="1"/>
  <c r="C76" i="10"/>
  <c r="C78" i="10" s="1"/>
  <c r="B76" i="10"/>
  <c r="B78" i="10" s="1"/>
  <c r="I75" i="10"/>
  <c r="E75" i="10"/>
  <c r="I74" i="10"/>
  <c r="E74" i="10"/>
  <c r="I73" i="10"/>
  <c r="E73" i="10"/>
  <c r="I72" i="10"/>
  <c r="E72" i="10"/>
  <c r="I71" i="10"/>
  <c r="E71" i="10"/>
  <c r="I70" i="10"/>
  <c r="E70" i="10"/>
  <c r="I69" i="10"/>
  <c r="E69" i="10"/>
  <c r="I68" i="10"/>
  <c r="E68" i="10"/>
  <c r="I67" i="10"/>
  <c r="E67" i="10"/>
  <c r="I66" i="10"/>
  <c r="E66" i="10"/>
  <c r="I65" i="10"/>
  <c r="E65" i="10"/>
  <c r="H51" i="10"/>
  <c r="G51" i="10"/>
  <c r="F51" i="10"/>
  <c r="D51" i="10"/>
  <c r="C51" i="10"/>
  <c r="B51" i="10"/>
  <c r="I48" i="10"/>
  <c r="H47" i="10"/>
  <c r="H49" i="10" s="1"/>
  <c r="G47" i="10"/>
  <c r="G49" i="10" s="1"/>
  <c r="F47" i="10"/>
  <c r="D47" i="10"/>
  <c r="C47" i="10"/>
  <c r="B47" i="10"/>
  <c r="I46" i="10"/>
  <c r="E46" i="10"/>
  <c r="I45" i="10"/>
  <c r="E45" i="10"/>
  <c r="I44" i="10"/>
  <c r="E44" i="10"/>
  <c r="I43" i="10"/>
  <c r="E43" i="10"/>
  <c r="I42" i="10"/>
  <c r="E42" i="10"/>
  <c r="I41" i="10"/>
  <c r="E41" i="10"/>
  <c r="I40" i="10"/>
  <c r="E40" i="10"/>
  <c r="I39" i="10"/>
  <c r="E39" i="10"/>
  <c r="I38" i="10"/>
  <c r="E38" i="10"/>
  <c r="I37" i="10"/>
  <c r="E37" i="10"/>
  <c r="I36" i="10"/>
  <c r="E36" i="10"/>
  <c r="D14" i="10"/>
  <c r="D19" i="10" s="1"/>
  <c r="C14" i="10"/>
  <c r="C19" i="10" s="1"/>
  <c r="C7" i="10"/>
  <c r="J20" i="10" l="1"/>
  <c r="J13" i="10"/>
  <c r="J9" i="10"/>
  <c r="E14" i="10"/>
  <c r="E19" i="10" s="1"/>
  <c r="J17" i="10"/>
  <c r="J10" i="10"/>
  <c r="J12" i="10"/>
  <c r="J15" i="10"/>
  <c r="J18" i="10"/>
  <c r="F49" i="10"/>
  <c r="H21" i="10"/>
  <c r="D49" i="10"/>
  <c r="D21" i="10"/>
  <c r="C49" i="10"/>
  <c r="C21" i="10"/>
  <c r="B49" i="10"/>
  <c r="B21" i="10"/>
  <c r="E109" i="10"/>
  <c r="I283" i="10"/>
  <c r="J189" i="10"/>
  <c r="J163" i="10"/>
  <c r="J165" i="10" s="1"/>
  <c r="J167" i="10"/>
  <c r="J191" i="10"/>
  <c r="G23" i="10"/>
  <c r="F23" i="10"/>
  <c r="J65" i="10"/>
  <c r="J128" i="10"/>
  <c r="J246" i="10"/>
  <c r="I80" i="10"/>
  <c r="J70" i="10"/>
  <c r="J125" i="10"/>
  <c r="J133" i="10"/>
  <c r="J247" i="10"/>
  <c r="J72" i="10"/>
  <c r="J37" i="10"/>
  <c r="J41" i="10"/>
  <c r="J45" i="10"/>
  <c r="J74" i="10"/>
  <c r="J67" i="10"/>
  <c r="J95" i="10"/>
  <c r="J103" i="10"/>
  <c r="J299" i="10"/>
  <c r="J225" i="10"/>
  <c r="J101" i="10"/>
  <c r="I196" i="10"/>
  <c r="J36" i="10"/>
  <c r="J44" i="10"/>
  <c r="J94" i="10"/>
  <c r="J182" i="10"/>
  <c r="J186" i="10"/>
  <c r="J304" i="10"/>
  <c r="J248" i="10"/>
  <c r="J96" i="10"/>
  <c r="J104" i="10"/>
  <c r="J268" i="10"/>
  <c r="E283" i="10"/>
  <c r="G14" i="10"/>
  <c r="G19" i="10" s="1"/>
  <c r="G21" i="10" s="1"/>
  <c r="I109" i="10"/>
  <c r="J185" i="10"/>
  <c r="J276" i="10"/>
  <c r="J73" i="10"/>
  <c r="J269" i="10"/>
  <c r="J273" i="10"/>
  <c r="I192" i="10"/>
  <c r="I194" i="10" s="1"/>
  <c r="E134" i="10"/>
  <c r="E136" i="10" s="1"/>
  <c r="E138" i="10"/>
  <c r="J131" i="10"/>
  <c r="E254" i="10"/>
  <c r="J270" i="10"/>
  <c r="I138" i="10"/>
  <c r="J183" i="10"/>
  <c r="J239" i="10"/>
  <c r="E51" i="10"/>
  <c r="J132" i="10"/>
  <c r="E308" i="10"/>
  <c r="E310" i="10" s="1"/>
  <c r="E312" i="10"/>
  <c r="J305" i="10"/>
  <c r="J221" i="10"/>
  <c r="J223" i="10" s="1"/>
  <c r="J46" i="10"/>
  <c r="F7" i="10"/>
  <c r="I279" i="10"/>
  <c r="I281" i="10" s="1"/>
  <c r="J75" i="10"/>
  <c r="J130" i="10"/>
  <c r="J188" i="10"/>
  <c r="J241" i="10"/>
  <c r="J275" i="10"/>
  <c r="J181" i="10"/>
  <c r="C23" i="10"/>
  <c r="J43" i="10"/>
  <c r="I76" i="10"/>
  <c r="I78" i="10" s="1"/>
  <c r="E80" i="10"/>
  <c r="I105" i="10"/>
  <c r="I107" i="10" s="1"/>
  <c r="J102" i="10"/>
  <c r="J124" i="10"/>
  <c r="J127" i="10"/>
  <c r="J298" i="10"/>
  <c r="G11" i="10"/>
  <c r="J99" i="10"/>
  <c r="J38" i="10"/>
  <c r="I134" i="10"/>
  <c r="I136" i="10" s="1"/>
  <c r="J190" i="10"/>
  <c r="I254" i="10"/>
  <c r="J277" i="10"/>
  <c r="B7" i="10"/>
  <c r="I51" i="10"/>
  <c r="J66" i="10"/>
  <c r="J240" i="10"/>
  <c r="J244" i="10"/>
  <c r="D11" i="10"/>
  <c r="F11" i="10"/>
  <c r="F14" i="10"/>
  <c r="F19" i="10" s="1"/>
  <c r="F21" i="10" s="1"/>
  <c r="E16" i="10"/>
  <c r="J16" i="10" s="1"/>
  <c r="D7" i="10"/>
  <c r="D23" i="10"/>
  <c r="J307" i="10"/>
  <c r="J306" i="10"/>
  <c r="I312" i="10"/>
  <c r="J302" i="10"/>
  <c r="J301" i="10"/>
  <c r="I308" i="10"/>
  <c r="I310" i="10" s="1"/>
  <c r="J278" i="10"/>
  <c r="J249" i="10"/>
  <c r="I250" i="10"/>
  <c r="I252" i="10" s="1"/>
  <c r="H14" i="10"/>
  <c r="I8" i="10"/>
  <c r="H23" i="10"/>
  <c r="J40" i="10"/>
  <c r="I47" i="10"/>
  <c r="I49" i="10" s="1"/>
  <c r="E192" i="10"/>
  <c r="E194" i="10" s="1"/>
  <c r="E279" i="10"/>
  <c r="E281" i="10" s="1"/>
  <c r="J98" i="10"/>
  <c r="E105" i="10"/>
  <c r="E107" i="10" s="1"/>
  <c r="E250" i="10"/>
  <c r="E252" i="10" s="1"/>
  <c r="J272" i="10"/>
  <c r="E8" i="10"/>
  <c r="G7" i="10"/>
  <c r="C11" i="10"/>
  <c r="E47" i="10"/>
  <c r="E49" i="10" s="1"/>
  <c r="J69" i="10"/>
  <c r="J123" i="10"/>
  <c r="E196" i="10"/>
  <c r="J243" i="10"/>
  <c r="J297" i="10"/>
  <c r="E76" i="10"/>
  <c r="E78" i="10" s="1"/>
  <c r="J23" i="10" l="1"/>
  <c r="J51" i="10"/>
  <c r="J80" i="10"/>
  <c r="J109" i="10"/>
  <c r="J138" i="10"/>
  <c r="J312" i="10"/>
  <c r="J105" i="10"/>
  <c r="J107" i="10" s="1"/>
  <c r="I11" i="10"/>
  <c r="J283" i="10"/>
  <c r="J254" i="10"/>
  <c r="J196" i="10"/>
  <c r="E7" i="10"/>
  <c r="J47" i="10"/>
  <c r="J49" i="10" s="1"/>
  <c r="J134" i="10"/>
  <c r="J136" i="10" s="1"/>
  <c r="I14" i="10"/>
  <c r="I19" i="10" s="1"/>
  <c r="I21" i="10" s="1"/>
  <c r="E11" i="10"/>
  <c r="J192" i="10"/>
  <c r="J194" i="10" s="1"/>
  <c r="J308" i="10"/>
  <c r="J310" i="10" s="1"/>
  <c r="J8" i="10"/>
  <c r="I7" i="10"/>
  <c r="J279" i="10"/>
  <c r="J281" i="10" s="1"/>
  <c r="J76" i="10"/>
  <c r="J78" i="10" s="1"/>
  <c r="E23" i="10"/>
  <c r="I23" i="10"/>
  <c r="J250" i="10"/>
  <c r="J252" i="10" s="1"/>
  <c r="E21" i="10" l="1"/>
  <c r="J14" i="10"/>
  <c r="J19" i="10" s="1"/>
  <c r="J21" i="10" s="1"/>
  <c r="J7" i="10"/>
  <c r="J11" i="10"/>
  <c r="Q15" i="7" l="1"/>
  <c r="S8" i="7"/>
  <c r="E10" i="1"/>
  <c r="E9" i="1"/>
  <c r="D12" i="1"/>
  <c r="D15" i="1" s="1"/>
  <c r="N10" i="1"/>
  <c r="N11" i="1"/>
  <c r="N9" i="1"/>
  <c r="K10" i="1"/>
  <c r="K11" i="1"/>
  <c r="K13" i="1"/>
  <c r="K14" i="1"/>
  <c r="K9" i="1"/>
  <c r="G12" i="1"/>
  <c r="F12" i="1"/>
  <c r="H9" i="1"/>
  <c r="E11" i="1"/>
  <c r="H10" i="1"/>
  <c r="H11" i="1"/>
  <c r="H13" i="1"/>
  <c r="H14" i="1"/>
  <c r="E13" i="1"/>
  <c r="E14" i="1"/>
  <c r="I12" i="1"/>
  <c r="I15" i="1" s="1"/>
  <c r="J12" i="1"/>
  <c r="J15" i="1" s="1"/>
  <c r="I16" i="1" l="1"/>
  <c r="I17" i="1" s="1"/>
  <c r="K12" i="1"/>
  <c r="K15" i="1"/>
  <c r="H12" i="1"/>
  <c r="D16" i="1"/>
  <c r="D17" i="1" s="1"/>
  <c r="C12" i="1"/>
  <c r="G16" i="1"/>
  <c r="J16" i="1"/>
  <c r="J17" i="1" s="1"/>
  <c r="L12" i="1"/>
  <c r="L16" i="1" s="1"/>
  <c r="M12" i="1"/>
  <c r="M16" i="1" s="1"/>
  <c r="I14" i="8"/>
  <c r="I8" i="8"/>
  <c r="H8" i="8"/>
  <c r="G8" i="8"/>
  <c r="D8" i="8"/>
  <c r="N12" i="1" l="1"/>
  <c r="N15" i="1" s="1"/>
  <c r="C16" i="1"/>
  <c r="E12" i="1"/>
  <c r="E15" i="1" s="1"/>
  <c r="K16" i="1"/>
  <c r="K17" i="1" s="1"/>
  <c r="F16" i="1"/>
  <c r="H16" i="1" s="1"/>
  <c r="H17" i="1" s="1"/>
  <c r="H15" i="1"/>
  <c r="B16" i="1"/>
  <c r="E16" i="1" s="1"/>
  <c r="B15" i="1"/>
  <c r="M15" i="1"/>
  <c r="L15" i="1"/>
  <c r="G15" i="1"/>
  <c r="F15" i="1"/>
  <c r="C15" i="1"/>
  <c r="D20" i="8"/>
  <c r="I20" i="8"/>
  <c r="J8" i="8"/>
  <c r="H14" i="8"/>
  <c r="J14" i="8" s="1"/>
  <c r="H20" i="8"/>
  <c r="D14" i="8"/>
  <c r="E17" i="1" l="1"/>
  <c r="J20" i="8"/>
  <c r="N16" i="1"/>
  <c r="N17" i="1" s="1"/>
  <c r="R42" i="7"/>
  <c r="Q33" i="7"/>
  <c r="Q8" i="7"/>
  <c r="R44" i="7" l="1"/>
  <c r="L17" i="1" l="1"/>
  <c r="B17" i="1"/>
  <c r="G17" i="1" l="1"/>
  <c r="M17" i="1"/>
  <c r="C17" i="1"/>
  <c r="F17" i="1"/>
</calcChain>
</file>

<file path=xl/sharedStrings.xml><?xml version="1.0" encoding="utf-8"?>
<sst xmlns="http://schemas.openxmlformats.org/spreadsheetml/2006/main" count="431" uniqueCount="102">
  <si>
    <t>รายการ</t>
  </si>
  <si>
    <t>เงินเดือนและ</t>
  </si>
  <si>
    <t>ค่าจ้างชั่วคราว</t>
  </si>
  <si>
    <t>ค่าตอบแทน</t>
  </si>
  <si>
    <t>ค่าสาธารณูปโภค</t>
  </si>
  <si>
    <t>เงินอุดหนุน</t>
  </si>
  <si>
    <t>รายจ่ายอื่น</t>
  </si>
  <si>
    <t>รวมทั้งสิ้น</t>
  </si>
  <si>
    <t>ค่าจ้างประจำ</t>
  </si>
  <si>
    <t>ใช้สอยและวัสดุ</t>
  </si>
  <si>
    <t>ที่ดินและสิ่งก่อสร้าง</t>
  </si>
  <si>
    <t>งบประมาณ</t>
  </si>
  <si>
    <t>งบประมาณได้รับอนุมัติ</t>
  </si>
  <si>
    <t>โอนลด -</t>
  </si>
  <si>
    <t>โอนเพิ่ม +</t>
  </si>
  <si>
    <t>งบประมาณหลังปรับโอน</t>
  </si>
  <si>
    <t>ผลการเบิกจ่าย</t>
  </si>
  <si>
    <t>ผลการเบิกจ่ายทั้งสิ้น</t>
  </si>
  <si>
    <t>คิดเป็นร้อยละ</t>
  </si>
  <si>
    <t>งบประมาณคงเหลือ</t>
  </si>
  <si>
    <t>ณ วันที่ 31 มีนาคม 2567</t>
  </si>
  <si>
    <t>เบิกจ่าย</t>
  </si>
  <si>
    <t>ก่อหนี้</t>
  </si>
  <si>
    <t>หลังปรับโอน</t>
  </si>
  <si>
    <t>ฝ่ายการศึกษา</t>
  </si>
  <si>
    <t>ฝ่ายปกครอง</t>
  </si>
  <si>
    <t>สรุปผลการเบิกจ่ายภาพรวม</t>
  </si>
  <si>
    <t>งบประมาณ กทม.</t>
  </si>
  <si>
    <t>งบประจำปี</t>
  </si>
  <si>
    <t>งบกลาง</t>
  </si>
  <si>
    <t>รวมงบ กทม.</t>
  </si>
  <si>
    <t>%</t>
  </si>
  <si>
    <t>1. คณะกรรมการกำหนดรายละเอียดคุณลักษณะครุภัณฑ์ขาดความรู้ความชำนาญ</t>
  </si>
  <si>
    <t>2. เจ้าหน้าที่ดำเนินการจัดซื้อ-จัดจ้าง ไม่มีความชำนาญในการใช้งานในระบบ E-GP จึงทำให้การดำเนินงานล่าช้า</t>
  </si>
  <si>
    <t>รวมไตรมาสที่ 1</t>
  </si>
  <si>
    <t>รวมไตรมาสที่ 2</t>
  </si>
  <si>
    <t xml:space="preserve"> - ค่าจ้างชั่วคราว</t>
  </si>
  <si>
    <t xml:space="preserve"> - ค่าตอบแทนใช้สอยและวัสดุ</t>
  </si>
  <si>
    <t xml:space="preserve"> - ค่าสาธารณูปโภค</t>
  </si>
  <si>
    <t xml:space="preserve"> - ค่าครุภัณฑ์ </t>
  </si>
  <si>
    <t xml:space="preserve"> - ที่ดินและสิ่งก่อสร้าง</t>
  </si>
  <si>
    <t>5. งบรายจ่ายอื่น</t>
  </si>
  <si>
    <t>รวมงบประมาณ</t>
  </si>
  <si>
    <t>รวมรวมทั้งสิ้น</t>
  </si>
  <si>
    <t>รวมงบกลาง</t>
  </si>
  <si>
    <t>ก่อหนี้ผูกพัน</t>
  </si>
  <si>
    <t>เหลือ</t>
  </si>
  <si>
    <t>สรุปการก่อหนี้งบลงทุน</t>
  </si>
  <si>
    <t>สรุปการเบิกจ่ายงบลงทุน</t>
  </si>
  <si>
    <t>ปัญหาอุปสรรคในการดำเนินงาน</t>
  </si>
  <si>
    <t>3.  มีการโอน-ย้ายบ่อย ไม่มีข้าราชการมาทดแทนทำให้ขาดอัตรากำลังในการปฏิบัติงาน อัตรากำลังที่มีอยู่ทำงานไม่ตรงกับสายงานต้องศึกษาเรียนรู้งานใหม่</t>
  </si>
  <si>
    <t>ไตรมาสที่ 4    (กรกฎาคม - กันยายน 2567)   ร้อยละ 100</t>
  </si>
  <si>
    <t>การเบิกจ่ายงบประมาณภาพรวมรายไตรมาส</t>
  </si>
  <si>
    <t>ไตรมาสที่ 1    (ตุลาคม - ธันวาคม 2566)      ร้อยละ 15</t>
  </si>
  <si>
    <t>ไตรมาสที่ 2    (มกราคม - มีนาคม 2567)      ร้อยละ 35</t>
  </si>
  <si>
    <t>ไตรมาสที่ 3    (เมษายน - มิถุนายน 2567)     ร้อยละ 55</t>
  </si>
  <si>
    <t>4. งบลงทุน ก่อหนี้ผูกพันในไตรมาส 2 อยู่ระหว่างดำเนินการยังไม่มีการเบิกจ่ายงบประมาณ</t>
  </si>
  <si>
    <t>ตุลาคม 2566 - มีนาคม 2567</t>
  </si>
  <si>
    <t>ประเภทงบรายจ่าย</t>
  </si>
  <si>
    <t>ตุลาคม 2566</t>
  </si>
  <si>
    <t>พฤศจิกายน 2566</t>
  </si>
  <si>
    <t>ธันวาคม 2566</t>
  </si>
  <si>
    <t>มกราคม 2567</t>
  </si>
  <si>
    <t>กุมภาพันธ์ 2567</t>
  </si>
  <si>
    <t>มีนาคม 2567</t>
  </si>
  <si>
    <t>ค่าครุภัณฑ์ ที่ดินและสิ่งก่อสร้าง</t>
  </si>
  <si>
    <t>ครุภัณฑ์</t>
  </si>
  <si>
    <t>งบบุคลากร</t>
  </si>
  <si>
    <t>งบดำเนินงาน</t>
  </si>
  <si>
    <t>งบลงทุน</t>
  </si>
  <si>
    <t>งบเงินอุดหนุน</t>
  </si>
  <si>
    <t>งบรายจ่ายอื่น</t>
  </si>
  <si>
    <t>1. งบบุคลากร</t>
  </si>
  <si>
    <t>2. งบดำเนินงาน</t>
  </si>
  <si>
    <t>4. งบเงินอุดหนุน</t>
  </si>
  <si>
    <t xml:space="preserve"> - เงินเดือนและค่าจ้างประจำ</t>
  </si>
  <si>
    <t>3. งบลงทุน</t>
  </si>
  <si>
    <t>( วันที่ 1 ตุลาคม 2566 - 31 มีนาคม 2567)</t>
  </si>
  <si>
    <t>ยังไม่ก่อหนี้ผูกพัน</t>
  </si>
  <si>
    <t>คงเหลือหลังก่อหนี้</t>
  </si>
  <si>
    <t>การเบิกจ่าย</t>
  </si>
  <si>
    <t>ฝ่ายทะเบียน</t>
  </si>
  <si>
    <t>ฝ่ายการคลัง</t>
  </si>
  <si>
    <t>ฝ่ายรายได้</t>
  </si>
  <si>
    <t>ฝ่ายรักษาความสะอาดและสวนสาธารณะ</t>
  </si>
  <si>
    <t>ฝ่ายเทศกิจ</t>
  </si>
  <si>
    <t>ฝ่ายโยธา</t>
  </si>
  <si>
    <t>ฝ่ายพัฒนาชุมชนและสวัสดิการสังคม</t>
  </si>
  <si>
    <t>ฝ่ายสิ่งแวดล้อมและสุขาภิบาล</t>
  </si>
  <si>
    <t>และปฏิบัติหน้าที่เพิ่มขึ้น ทำให้การปฏิบัติงานด้านการจัดซื้อจัดจ้างล่าช้า</t>
  </si>
  <si>
    <t>ปรับโอน</t>
  </si>
  <si>
    <t>งปม.คงเหลือ</t>
  </si>
  <si>
    <t>ยังไม่ก่อหนี้</t>
  </si>
  <si>
    <t>diff</t>
  </si>
  <si>
    <t xml:space="preserve">ผลดำเนินงาน งบลงทุน ค่าครุภัณฑ์ ที่ดินและสิ่งก่อสร้าง </t>
  </si>
  <si>
    <t>สรุปผลการดำเนินการ  : งบประมาณรายจ่ายประจำปีงบประมาณ พ.ศ. 2567</t>
  </si>
  <si>
    <t xml:space="preserve"> -   </t>
  </si>
  <si>
    <t>สรุปผลการใช้จ่ายงบประมาณรายจ่ายประจำปีงบประมาณ พ.ศ. 2567</t>
  </si>
  <si>
    <t>สรุปผลการดำเนินการ : การใช้จ่ายเงินงบประมาณรายจ่ายประจำปีงบประมาณ พ.ศ. 2567</t>
  </si>
  <si>
    <t>เป็นไปตามแผนการใช้จ่ายงบประมาณ</t>
  </si>
  <si>
    <t xml:space="preserve">ผลการใช้จ่ายงบประมาณเป็นไปตามเป้าหมายเมื่อเทียบกับแผนการใช้จ่ายงบประมาณหรือไม่ </t>
  </si>
  <si>
    <t>สำนักงานเขตสายไหม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</si>
</sst>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(* #,##0.00_);_(* \(#,##0.00\);_(* &quot;-&quot;_);_(@_)"/>
    <numFmt numFmtId="189" formatCode="_-* #,##0_-;\-* #,##0_-;_-* &quot;-&quot;??_-;_-@_-"/>
  </numFmts>
  <fonts count="2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4"/>
      <name val="TH SarabunPSK"/>
      <family val="2"/>
    </font>
    <font>
      <b/>
      <u/>
      <sz val="16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  <charset val="22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name val="CordiaUPC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</font>
    <font>
      <b/>
      <sz val="16"/>
      <color rgb="FF0000CC"/>
      <name val="TH SarabunPSK"/>
      <family val="2"/>
    </font>
    <font>
      <u/>
      <sz val="16"/>
      <name val="TH SarabunPSK"/>
      <family val="2"/>
    </font>
    <font>
      <b/>
      <sz val="18"/>
      <color theme="1"/>
      <name val="TH SarabunPSK"/>
      <family val="2"/>
    </font>
    <font>
      <sz val="15"/>
      <color theme="0"/>
      <name val="TH SarabunPSK"/>
      <family val="2"/>
    </font>
    <font>
      <sz val="18"/>
      <color theme="1"/>
      <name val="TH SarabunPSK"/>
      <family val="2"/>
    </font>
    <font>
      <b/>
      <sz val="18"/>
      <name val="TH SarabunPSK"/>
      <family val="2"/>
    </font>
    <font>
      <b/>
      <u/>
      <sz val="18"/>
      <color theme="1"/>
      <name val="TH SarabunPSK"/>
      <family val="2"/>
    </font>
    <font>
      <sz val="18"/>
      <name val="TH SarabunPSK"/>
      <family val="2"/>
    </font>
    <font>
      <b/>
      <sz val="16"/>
      <color theme="1"/>
      <name val="TH SarabunPSK"/>
      <family val="2"/>
    </font>
    <font>
      <u/>
      <sz val="18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7" fillId="0" borderId="0"/>
    <xf numFmtId="0" fontId="10" fillId="0" borderId="0"/>
    <xf numFmtId="187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9" fillId="0" borderId="0"/>
    <xf numFmtId="0" fontId="14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187" fontId="15" fillId="0" borderId="17" xfId="9" applyFont="1" applyBorder="1"/>
    <xf numFmtId="187" fontId="15" fillId="0" borderId="0" xfId="9" applyFont="1"/>
    <xf numFmtId="0" fontId="16" fillId="0" borderId="0" xfId="8" applyFont="1"/>
    <xf numFmtId="43" fontId="16" fillId="0" borderId="0" xfId="8" applyNumberFormat="1" applyFont="1"/>
    <xf numFmtId="0" fontId="4" fillId="0" borderId="0" xfId="23" applyFont="1"/>
    <xf numFmtId="0" fontId="12" fillId="2" borderId="1" xfId="10" applyFont="1" applyFill="1" applyBorder="1" applyAlignment="1">
      <alignment horizontal="center" vertical="center"/>
    </xf>
    <xf numFmtId="49" fontId="12" fillId="2" borderId="17" xfId="9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4" fillId="0" borderId="0" xfId="1" applyFont="1" applyBorder="1"/>
    <xf numFmtId="187" fontId="4" fillId="0" borderId="0" xfId="0" applyNumberFormat="1" applyFont="1"/>
    <xf numFmtId="43" fontId="4" fillId="0" borderId="0" xfId="0" applyNumberFormat="1" applyFont="1"/>
    <xf numFmtId="43" fontId="4" fillId="0" borderId="0" xfId="1" applyFont="1"/>
    <xf numFmtId="0" fontId="4" fillId="0" borderId="0" xfId="0" applyFont="1" applyAlignment="1">
      <alignment horizontal="left"/>
    </xf>
    <xf numFmtId="189" fontId="4" fillId="0" borderId="0" xfId="1" applyNumberFormat="1" applyFont="1" applyBorder="1"/>
    <xf numFmtId="189" fontId="17" fillId="0" borderId="0" xfId="1" applyNumberFormat="1" applyFont="1" applyBorder="1"/>
    <xf numFmtId="0" fontId="19" fillId="0" borderId="0" xfId="0" applyFont="1" applyAlignment="1">
      <alignment horizontal="left"/>
    </xf>
    <xf numFmtId="49" fontId="19" fillId="0" borderId="0" xfId="1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43" fontId="4" fillId="0" borderId="5" xfId="1" applyFont="1" applyFill="1" applyBorder="1"/>
    <xf numFmtId="187" fontId="4" fillId="0" borderId="5" xfId="1" applyNumberFormat="1" applyFont="1" applyFill="1" applyBorder="1"/>
    <xf numFmtId="187" fontId="4" fillId="0" borderId="25" xfId="1" applyNumberFormat="1" applyFont="1" applyFill="1" applyBorder="1"/>
    <xf numFmtId="43" fontId="4" fillId="0" borderId="7" xfId="1" applyFont="1" applyFill="1" applyBorder="1"/>
    <xf numFmtId="0" fontId="4" fillId="4" borderId="33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43" fontId="4" fillId="0" borderId="39" xfId="1" applyFont="1" applyFill="1" applyBorder="1"/>
    <xf numFmtId="43" fontId="4" fillId="0" borderId="40" xfId="1" applyFont="1" applyFill="1" applyBorder="1"/>
    <xf numFmtId="188" fontId="4" fillId="0" borderId="39" xfId="1" applyNumberFormat="1" applyFont="1" applyFill="1" applyBorder="1"/>
    <xf numFmtId="187" fontId="4" fillId="0" borderId="40" xfId="1" applyNumberFormat="1" applyFont="1" applyFill="1" applyBorder="1"/>
    <xf numFmtId="188" fontId="4" fillId="0" borderId="41" xfId="1" applyNumberFormat="1" applyFont="1" applyFill="1" applyBorder="1"/>
    <xf numFmtId="187" fontId="4" fillId="0" borderId="42" xfId="1" applyNumberFormat="1" applyFont="1" applyFill="1" applyBorder="1"/>
    <xf numFmtId="43" fontId="4" fillId="0" borderId="45" xfId="1" applyFont="1" applyFill="1" applyBorder="1"/>
    <xf numFmtId="43" fontId="4" fillId="0" borderId="46" xfId="1" applyFont="1" applyFill="1" applyBorder="1"/>
    <xf numFmtId="0" fontId="4" fillId="5" borderId="47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187" fontId="4" fillId="0" borderId="39" xfId="1" applyNumberFormat="1" applyFont="1" applyFill="1" applyBorder="1"/>
    <xf numFmtId="187" fontId="4" fillId="0" borderId="41" xfId="1" applyNumberFormat="1" applyFont="1" applyFill="1" applyBorder="1"/>
    <xf numFmtId="0" fontId="4" fillId="4" borderId="50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4" borderId="51" xfId="0" applyFont="1" applyFill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4" fillId="0" borderId="9" xfId="0" applyFont="1" applyBorder="1"/>
    <xf numFmtId="0" fontId="6" fillId="0" borderId="9" xfId="0" applyFont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/>
    </xf>
    <xf numFmtId="187" fontId="12" fillId="2" borderId="17" xfId="9" applyFont="1" applyFill="1" applyBorder="1" applyAlignment="1">
      <alignment horizontal="center" vertical="center"/>
    </xf>
    <xf numFmtId="189" fontId="13" fillId="0" borderId="0" xfId="11" applyNumberFormat="1" applyFont="1" applyAlignment="1">
      <alignment vertical="center"/>
    </xf>
    <xf numFmtId="0" fontId="13" fillId="0" borderId="0" xfId="10" applyFont="1" applyAlignment="1">
      <alignment vertical="center"/>
    </xf>
    <xf numFmtId="0" fontId="13" fillId="0" borderId="4" xfId="10" applyFont="1" applyBorder="1" applyAlignment="1">
      <alignment vertical="center"/>
    </xf>
    <xf numFmtId="187" fontId="13" fillId="0" borderId="4" xfId="9" applyFont="1" applyBorder="1" applyAlignment="1">
      <alignment vertical="center"/>
    </xf>
    <xf numFmtId="187" fontId="13" fillId="3" borderId="4" xfId="9" applyFont="1" applyFill="1" applyBorder="1" applyAlignment="1">
      <alignment vertical="center"/>
    </xf>
    <xf numFmtId="0" fontId="13" fillId="0" borderId="8" xfId="10" applyFont="1" applyBorder="1" applyAlignment="1">
      <alignment vertical="center"/>
    </xf>
    <xf numFmtId="187" fontId="13" fillId="0" borderId="8" xfId="9" applyFont="1" applyBorder="1" applyAlignment="1">
      <alignment vertical="center"/>
    </xf>
    <xf numFmtId="0" fontId="13" fillId="0" borderId="6" xfId="10" applyFont="1" applyBorder="1" applyAlignment="1">
      <alignment horizontal="left" vertical="center"/>
    </xf>
    <xf numFmtId="187" fontId="13" fillId="0" borderId="6" xfId="9" applyFont="1" applyBorder="1" applyAlignment="1">
      <alignment horizontal="left" vertical="center"/>
    </xf>
    <xf numFmtId="187" fontId="13" fillId="0" borderId="6" xfId="9" applyFont="1" applyBorder="1" applyAlignment="1">
      <alignment vertical="center"/>
    </xf>
    <xf numFmtId="0" fontId="13" fillId="0" borderId="6" xfId="10" applyFont="1" applyBorder="1" applyAlignment="1">
      <alignment vertical="center"/>
    </xf>
    <xf numFmtId="0" fontId="13" fillId="0" borderId="18" xfId="10" applyFont="1" applyBorder="1" applyAlignment="1">
      <alignment vertical="center"/>
    </xf>
    <xf numFmtId="0" fontId="12" fillId="0" borderId="17" xfId="10" applyFont="1" applyBorder="1" applyAlignment="1">
      <alignment horizontal="center" vertical="center"/>
    </xf>
    <xf numFmtId="187" fontId="12" fillId="0" borderId="17" xfId="9" applyFont="1" applyBorder="1" applyAlignment="1">
      <alignment horizontal="center" vertical="center"/>
    </xf>
    <xf numFmtId="187" fontId="12" fillId="3" borderId="17" xfId="9" applyFont="1" applyFill="1" applyBorder="1" applyAlignment="1">
      <alignment horizontal="center" vertical="center"/>
    </xf>
    <xf numFmtId="187" fontId="13" fillId="0" borderId="0" xfId="9" applyFont="1" applyAlignment="1">
      <alignment vertical="center"/>
    </xf>
    <xf numFmtId="187" fontId="12" fillId="0" borderId="17" xfId="9" applyFont="1" applyBorder="1" applyAlignment="1">
      <alignment vertical="center"/>
    </xf>
    <xf numFmtId="187" fontId="5" fillId="0" borderId="0" xfId="9" applyFont="1"/>
    <xf numFmtId="187" fontId="16" fillId="0" borderId="0" xfId="8" applyNumberFormat="1" applyFont="1"/>
    <xf numFmtId="2" fontId="16" fillId="0" borderId="0" xfId="8" applyNumberFormat="1" applyFont="1"/>
    <xf numFmtId="0" fontId="20" fillId="0" borderId="0" xfId="8" applyFont="1"/>
    <xf numFmtId="43" fontId="4" fillId="0" borderId="13" xfId="1" applyFont="1" applyFill="1" applyBorder="1"/>
    <xf numFmtId="187" fontId="13" fillId="0" borderId="8" xfId="9" applyFont="1" applyBorder="1" applyAlignment="1">
      <alignment horizontal="left" vertical="center"/>
    </xf>
    <xf numFmtId="187" fontId="13" fillId="3" borderId="8" xfId="9" applyFont="1" applyFill="1" applyBorder="1" applyAlignment="1">
      <alignment horizontal="left" vertical="center"/>
    </xf>
    <xf numFmtId="187" fontId="12" fillId="3" borderId="6" xfId="9" applyFont="1" applyFill="1" applyBorder="1" applyAlignment="1">
      <alignment horizontal="left" vertical="center"/>
    </xf>
    <xf numFmtId="187" fontId="13" fillId="0" borderId="6" xfId="9" applyFont="1" applyFill="1" applyBorder="1" applyAlignment="1">
      <alignment horizontal="left" vertical="center"/>
    </xf>
    <xf numFmtId="187" fontId="13" fillId="0" borderId="6" xfId="9" applyFont="1" applyFill="1" applyBorder="1" applyAlignment="1">
      <alignment vertical="center"/>
    </xf>
    <xf numFmtId="187" fontId="13" fillId="0" borderId="18" xfId="9" applyFont="1" applyFill="1" applyBorder="1" applyAlignment="1">
      <alignment vertical="center"/>
    </xf>
    <xf numFmtId="187" fontId="12" fillId="0" borderId="17" xfId="9" applyFont="1" applyFill="1" applyBorder="1" applyAlignment="1">
      <alignment horizontal="center" vertical="center"/>
    </xf>
    <xf numFmtId="187" fontId="13" fillId="0" borderId="8" xfId="9" applyFont="1" applyFill="1" applyBorder="1" applyAlignment="1">
      <alignment vertical="center"/>
    </xf>
    <xf numFmtId="187" fontId="12" fillId="0" borderId="17" xfId="9" applyFont="1" applyFill="1" applyBorder="1" applyAlignment="1">
      <alignment vertical="center"/>
    </xf>
    <xf numFmtId="187" fontId="13" fillId="0" borderId="0" xfId="9" applyFont="1" applyFill="1" applyAlignment="1">
      <alignment vertical="center"/>
    </xf>
    <xf numFmtId="187" fontId="12" fillId="0" borderId="6" xfId="9" applyFont="1" applyFill="1" applyBorder="1" applyAlignment="1">
      <alignment vertical="center"/>
    </xf>
    <xf numFmtId="187" fontId="12" fillId="0" borderId="18" xfId="9" applyFont="1" applyFill="1" applyBorder="1" applyAlignment="1">
      <alignment vertical="center"/>
    </xf>
    <xf numFmtId="187" fontId="12" fillId="0" borderId="8" xfId="9" applyFont="1" applyFill="1" applyBorder="1" applyAlignment="1">
      <alignment vertical="center"/>
    </xf>
    <xf numFmtId="187" fontId="12" fillId="0" borderId="6" xfId="9" applyFont="1" applyFill="1" applyBorder="1" applyAlignment="1">
      <alignment horizontal="left" vertical="center"/>
    </xf>
    <xf numFmtId="187" fontId="12" fillId="0" borderId="18" xfId="9" applyFont="1" applyFill="1" applyBorder="1" applyAlignment="1">
      <alignment horizontal="left" vertical="center"/>
    </xf>
    <xf numFmtId="0" fontId="12" fillId="0" borderId="8" xfId="10" applyFont="1" applyBorder="1" applyAlignment="1">
      <alignment vertical="center"/>
    </xf>
    <xf numFmtId="0" fontId="21" fillId="0" borderId="0" xfId="10" applyFont="1" applyAlignment="1">
      <alignment vertical="center"/>
    </xf>
    <xf numFmtId="187" fontId="21" fillId="0" borderId="0" xfId="9" applyFont="1" applyAlignment="1">
      <alignment vertical="center"/>
    </xf>
    <xf numFmtId="187" fontId="21" fillId="0" borderId="0" xfId="9" applyFont="1" applyFill="1" applyAlignment="1">
      <alignment vertical="center"/>
    </xf>
    <xf numFmtId="43" fontId="4" fillId="0" borderId="40" xfId="0" applyNumberFormat="1" applyFont="1" applyBorder="1"/>
    <xf numFmtId="43" fontId="4" fillId="0" borderId="13" xfId="0" applyNumberFormat="1" applyFont="1" applyBorder="1"/>
    <xf numFmtId="43" fontId="4" fillId="0" borderId="9" xfId="0" applyNumberFormat="1" applyFont="1" applyBorder="1"/>
    <xf numFmtId="43" fontId="4" fillId="0" borderId="9" xfId="1" applyFont="1" applyFill="1" applyBorder="1"/>
    <xf numFmtId="187" fontId="4" fillId="0" borderId="40" xfId="0" applyNumberFormat="1" applyFont="1" applyBorder="1"/>
    <xf numFmtId="187" fontId="4" fillId="0" borderId="39" xfId="0" applyNumberFormat="1" applyFont="1" applyBorder="1"/>
    <xf numFmtId="187" fontId="4" fillId="0" borderId="9" xfId="0" applyNumberFormat="1" applyFont="1" applyBorder="1"/>
    <xf numFmtId="187" fontId="4" fillId="0" borderId="9" xfId="1" applyNumberFormat="1" applyFont="1" applyFill="1" applyBorder="1"/>
    <xf numFmtId="187" fontId="4" fillId="0" borderId="42" xfId="0" applyNumberFormat="1" applyFont="1" applyBorder="1"/>
    <xf numFmtId="187" fontId="4" fillId="0" borderId="41" xfId="0" applyNumberFormat="1" applyFont="1" applyBorder="1"/>
    <xf numFmtId="187" fontId="4" fillId="0" borderId="11" xfId="0" applyNumberFormat="1" applyFont="1" applyBorder="1"/>
    <xf numFmtId="187" fontId="4" fillId="0" borderId="11" xfId="1" applyNumberFormat="1" applyFont="1" applyFill="1" applyBorder="1"/>
    <xf numFmtId="43" fontId="4" fillId="0" borderId="11" xfId="1" applyFont="1" applyFill="1" applyBorder="1"/>
    <xf numFmtId="43" fontId="4" fillId="0" borderId="26" xfId="0" applyNumberFormat="1" applyFont="1" applyBorder="1"/>
    <xf numFmtId="43" fontId="4" fillId="0" borderId="44" xfId="0" applyNumberFormat="1" applyFont="1" applyBorder="1"/>
    <xf numFmtId="43" fontId="4" fillId="0" borderId="43" xfId="0" applyNumberFormat="1" applyFont="1" applyBorder="1"/>
    <xf numFmtId="43" fontId="4" fillId="0" borderId="21" xfId="0" applyNumberFormat="1" applyFont="1" applyBorder="1"/>
    <xf numFmtId="43" fontId="4" fillId="0" borderId="21" xfId="1" applyFont="1" applyFill="1" applyBorder="1"/>
    <xf numFmtId="43" fontId="4" fillId="0" borderId="45" xfId="0" applyNumberFormat="1" applyFont="1" applyBorder="1"/>
    <xf numFmtId="43" fontId="4" fillId="0" borderId="7" xfId="0" applyNumberFormat="1" applyFont="1" applyBorder="1"/>
    <xf numFmtId="43" fontId="4" fillId="0" borderId="46" xfId="0" applyNumberFormat="1" applyFont="1" applyBorder="1"/>
    <xf numFmtId="43" fontId="4" fillId="0" borderId="12" xfId="0" applyNumberFormat="1" applyFont="1" applyBorder="1"/>
    <xf numFmtId="43" fontId="4" fillId="0" borderId="12" xfId="1" applyFont="1" applyFill="1" applyBorder="1"/>
    <xf numFmtId="43" fontId="4" fillId="0" borderId="39" xfId="0" applyNumberFormat="1" applyFont="1" applyBorder="1"/>
    <xf numFmtId="43" fontId="4" fillId="0" borderId="5" xfId="0" applyNumberFormat="1" applyFont="1" applyBorder="1"/>
    <xf numFmtId="43" fontId="4" fillId="0" borderId="47" xfId="0" applyNumberFormat="1" applyFont="1" applyBorder="1"/>
    <xf numFmtId="43" fontId="4" fillId="0" borderId="27" xfId="0" applyNumberFormat="1" applyFont="1" applyBorder="1"/>
    <xf numFmtId="43" fontId="4" fillId="0" borderId="34" xfId="0" applyNumberFormat="1" applyFont="1" applyBorder="1"/>
    <xf numFmtId="43" fontId="4" fillId="0" borderId="36" xfId="0" applyNumberFormat="1" applyFont="1" applyBorder="1"/>
    <xf numFmtId="43" fontId="4" fillId="0" borderId="19" xfId="0" applyNumberFormat="1" applyFont="1" applyBorder="1"/>
    <xf numFmtId="43" fontId="4" fillId="0" borderId="14" xfId="1" applyFont="1" applyFill="1" applyBorder="1"/>
    <xf numFmtId="0" fontId="12" fillId="0" borderId="6" xfId="10" applyFont="1" applyBorder="1" applyAlignment="1">
      <alignment vertical="center"/>
    </xf>
    <xf numFmtId="0" fontId="12" fillId="0" borderId="18" xfId="10" applyFont="1" applyBorder="1" applyAlignment="1">
      <alignment vertical="center"/>
    </xf>
    <xf numFmtId="187" fontId="13" fillId="0" borderId="53" xfId="9" applyFont="1" applyFill="1" applyBorder="1" applyAlignment="1">
      <alignment horizontal="left" vertical="center"/>
    </xf>
    <xf numFmtId="0" fontId="22" fillId="0" borderId="0" xfId="8" applyFont="1"/>
    <xf numFmtId="43" fontId="22" fillId="0" borderId="0" xfId="14" applyFont="1"/>
    <xf numFmtId="43" fontId="22" fillId="0" borderId="0" xfId="8" applyNumberFormat="1" applyFont="1" applyAlignment="1">
      <alignment vertical="center"/>
    </xf>
    <xf numFmtId="43" fontId="22" fillId="0" borderId="0" xfId="14" applyFont="1" applyAlignment="1">
      <alignment vertical="center"/>
    </xf>
    <xf numFmtId="0" fontId="22" fillId="0" borderId="0" xfId="8" applyFont="1" applyAlignment="1">
      <alignment vertical="center"/>
    </xf>
    <xf numFmtId="0" fontId="20" fillId="0" borderId="0" xfId="8" applyFont="1" applyAlignment="1">
      <alignment horizontal="center" vertical="center"/>
    </xf>
    <xf numFmtId="43" fontId="20" fillId="0" borderId="0" xfId="14" applyFont="1"/>
    <xf numFmtId="0" fontId="20" fillId="0" borderId="0" xfId="8" applyFont="1" applyAlignment="1">
      <alignment vertical="center"/>
    </xf>
    <xf numFmtId="43" fontId="20" fillId="0" borderId="0" xfId="14" applyFont="1" applyAlignment="1">
      <alignment vertical="center"/>
    </xf>
    <xf numFmtId="0" fontId="20" fillId="0" borderId="17" xfId="8" applyFont="1" applyBorder="1" applyAlignment="1">
      <alignment horizontal="center" vertical="center"/>
    </xf>
    <xf numFmtId="0" fontId="20" fillId="0" borderId="17" xfId="8" applyFont="1" applyBorder="1" applyAlignment="1">
      <alignment horizontal="center" vertical="center" shrinkToFit="1"/>
    </xf>
    <xf numFmtId="43" fontId="20" fillId="0" borderId="0" xfId="14" applyFont="1" applyAlignment="1">
      <alignment horizontal="center" vertical="center"/>
    </xf>
    <xf numFmtId="43" fontId="25" fillId="0" borderId="17" xfId="8" applyNumberFormat="1" applyFont="1" applyBorder="1" applyAlignment="1">
      <alignment vertical="center"/>
    </xf>
    <xf numFmtId="2" fontId="22" fillId="0" borderId="17" xfId="8" applyNumberFormat="1" applyFont="1" applyBorder="1" applyAlignment="1">
      <alignment horizontal="center" vertical="center"/>
    </xf>
    <xf numFmtId="43" fontId="22" fillId="0" borderId="17" xfId="8" applyNumberFormat="1" applyFont="1" applyBorder="1" applyAlignment="1">
      <alignment vertical="center"/>
    </xf>
    <xf numFmtId="43" fontId="22" fillId="0" borderId="17" xfId="8" applyNumberFormat="1" applyFont="1" applyBorder="1" applyAlignment="1">
      <alignment vertical="center" shrinkToFit="1"/>
    </xf>
    <xf numFmtId="43" fontId="20" fillId="0" borderId="0" xfId="14" applyFont="1" applyAlignment="1">
      <alignment horizontal="left" vertical="center"/>
    </xf>
    <xf numFmtId="0" fontId="22" fillId="0" borderId="0" xfId="8" applyFont="1" applyAlignment="1">
      <alignment horizontal="center"/>
    </xf>
    <xf numFmtId="43" fontId="22" fillId="0" borderId="0" xfId="8" applyNumberFormat="1" applyFont="1" applyAlignment="1">
      <alignment horizontal="center"/>
    </xf>
    <xf numFmtId="0" fontId="22" fillId="0" borderId="0" xfId="8" applyFont="1" applyAlignment="1">
      <alignment horizontal="center" shrinkToFit="1"/>
    </xf>
    <xf numFmtId="43" fontId="22" fillId="0" borderId="0" xfId="8" applyNumberFormat="1" applyFont="1"/>
    <xf numFmtId="0" fontId="22" fillId="0" borderId="0" xfId="8" applyFont="1" applyAlignment="1">
      <alignment shrinkToFit="1"/>
    </xf>
    <xf numFmtId="2" fontId="22" fillId="0" borderId="0" xfId="8" applyNumberFormat="1" applyFont="1" applyAlignment="1">
      <alignment horizontal="center" vertical="center"/>
    </xf>
    <xf numFmtId="43" fontId="22" fillId="0" borderId="0" xfId="8" applyNumberFormat="1" applyFont="1" applyAlignment="1">
      <alignment vertical="center" shrinkToFit="1"/>
    </xf>
    <xf numFmtId="0" fontId="26" fillId="0" borderId="0" xfId="8" applyFont="1" applyAlignment="1">
      <alignment vertical="top"/>
    </xf>
    <xf numFmtId="0" fontId="22" fillId="0" borderId="0" xfId="8" applyFont="1" applyAlignment="1">
      <alignment vertical="top"/>
    </xf>
    <xf numFmtId="0" fontId="22" fillId="0" borderId="0" xfId="8" applyFont="1" applyAlignment="1">
      <alignment vertical="top" shrinkToFit="1"/>
    </xf>
    <xf numFmtId="43" fontId="22" fillId="0" borderId="0" xfId="14" applyFont="1" applyAlignment="1">
      <alignment vertical="top"/>
    </xf>
    <xf numFmtId="0" fontId="15" fillId="0" borderId="0" xfId="8" applyFont="1" applyAlignment="1">
      <alignment vertical="top"/>
    </xf>
    <xf numFmtId="0" fontId="15" fillId="0" borderId="0" xfId="8" applyFont="1" applyAlignment="1">
      <alignment vertical="top" shrinkToFit="1"/>
    </xf>
    <xf numFmtId="43" fontId="15" fillId="0" borderId="0" xfId="14" applyFont="1" applyAlignment="1">
      <alignment vertical="top"/>
    </xf>
    <xf numFmtId="0" fontId="27" fillId="0" borderId="0" xfId="8" applyFont="1"/>
    <xf numFmtId="0" fontId="20" fillId="0" borderId="22" xfId="8" applyFont="1" applyBorder="1" applyAlignment="1">
      <alignment horizontal="center" vertical="center"/>
    </xf>
    <xf numFmtId="0" fontId="20" fillId="0" borderId="23" xfId="8" applyFont="1" applyBorder="1" applyAlignment="1">
      <alignment horizontal="center" vertical="center"/>
    </xf>
    <xf numFmtId="0" fontId="20" fillId="0" borderId="24" xfId="8" applyFont="1" applyBorder="1" applyAlignment="1">
      <alignment horizontal="center" vertical="center"/>
    </xf>
    <xf numFmtId="0" fontId="24" fillId="0" borderId="16" xfId="8" applyFont="1" applyBorder="1" applyAlignment="1">
      <alignment horizontal="center" vertical="center"/>
    </xf>
    <xf numFmtId="0" fontId="23" fillId="0" borderId="0" xfId="8" applyFont="1" applyAlignment="1">
      <alignment horizontal="center"/>
    </xf>
    <xf numFmtId="0" fontId="20" fillId="0" borderId="0" xfId="8" applyFont="1" applyAlignment="1">
      <alignment horizontal="center" vertical="center"/>
    </xf>
    <xf numFmtId="0" fontId="20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5" borderId="34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2" fillId="0" borderId="0" xfId="10" applyFont="1" applyAlignment="1">
      <alignment horizontal="center" vertical="center"/>
    </xf>
    <xf numFmtId="0" fontId="12" fillId="0" borderId="16" xfId="10" applyFont="1" applyBorder="1" applyAlignment="1">
      <alignment horizontal="center" vertical="center"/>
    </xf>
  </cellXfs>
  <cellStyles count="24">
    <cellStyle name="Normal 11" xfId="5" xr:uid="{819B8003-E05E-427D-89F7-121A92E2C115}"/>
    <cellStyle name="Normal 11 2" xfId="18" xr:uid="{1AC3A23F-A3CB-482E-B7BD-1DAF07ED8D74}"/>
    <cellStyle name="Normal 5" xfId="13" xr:uid="{79053654-6D4F-4AB6-AF89-FD781AD56A5B}"/>
    <cellStyle name="Normal 8" xfId="7" xr:uid="{93FB7F07-1984-4249-B5CA-D28AD7D8B9F9}"/>
    <cellStyle name="เครื่องหมายจุลภาค 10" xfId="14" xr:uid="{FEF7EF4A-86C8-49E7-938E-E2D21D96267B}"/>
    <cellStyle name="เครื่องหมายจุลภาค 10 2" xfId="22" xr:uid="{A52A68D2-BB03-494E-907D-34EE142BEA9A}"/>
    <cellStyle name="เครื่องหมายจุลภาค 2" xfId="6" xr:uid="{900A5E01-4B5A-4346-BE02-51E2920ED61D}"/>
    <cellStyle name="เครื่องหมายจุลภาค 2 2" xfId="19" xr:uid="{4B451008-F7C6-4F96-8C3E-7B4895E836B9}"/>
    <cellStyle name="เครื่องหมายจุลภาค 3" xfId="11" xr:uid="{1663E21D-814C-4B20-8FA0-57FFF891579A}"/>
    <cellStyle name="เครื่องหมายจุลภาค 3 2" xfId="21" xr:uid="{DB68213E-4FA3-4378-A4BD-712153C509B2}"/>
    <cellStyle name="จุลภาค" xfId="1" builtinId="3"/>
    <cellStyle name="จุลภาค 2" xfId="3" xr:uid="{7448B0BC-6B9F-4B07-A22B-8FA8E218009E}"/>
    <cellStyle name="จุลภาค 2 2" xfId="16" xr:uid="{B3630E52-87EE-4ED6-B04D-7366B0CD12C9}"/>
    <cellStyle name="จุลภาค 3" xfId="9" xr:uid="{98B33A01-A390-4164-834B-B07A46C2E95B}"/>
    <cellStyle name="จุลภาค 3 2" xfId="20" xr:uid="{CFD4F3F0-95D8-4CD0-A45C-7AC04A24828A}"/>
    <cellStyle name="จุลภาค 4" xfId="15" xr:uid="{08B6C690-43A6-47B0-B0E5-D85222DAE4CB}"/>
    <cellStyle name="ปกติ" xfId="0" builtinId="0"/>
    <cellStyle name="ปกติ 2" xfId="2" xr:uid="{FE8BA2A0-25C3-413D-8BA2-97AC5B397DE1}"/>
    <cellStyle name="ปกติ 2 2" xfId="4" xr:uid="{47278F4D-83AA-482D-853B-77A84890B1A9}"/>
    <cellStyle name="ปกติ 2 2 2" xfId="17" xr:uid="{DA533BCA-ED97-4069-96E0-ECC29FC671CF}"/>
    <cellStyle name="ปกติ 2 3" xfId="12" xr:uid="{41A36C05-56C4-4AFA-A12F-7A7AB7C4C355}"/>
    <cellStyle name="ปกติ 3" xfId="8" xr:uid="{B347DC2F-83E4-4405-8771-029E874DF84E}"/>
    <cellStyle name="ปกติ 3 2" xfId="10" xr:uid="{41962D2F-640F-4A6B-9001-9910F363E8AE}"/>
    <cellStyle name="ปกติ 5 2" xfId="23" xr:uid="{6FE74718-4907-4908-AAFA-5FFA4F85BF8A}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4515483170076"/>
          <c:y val="0.20672857275090586"/>
          <c:w val="0.47032046560309537"/>
          <c:h val="0.7737165228447163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87-4275-B595-EBFCE73806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87-4275-B595-EBFCE73806E3}"/>
              </c:ext>
            </c:extLst>
          </c:dPt>
          <c:cat>
            <c:strRef>
              <c:f>'2.กราฟ '!$P$14:$Q$14</c:f>
              <c:strCache>
                <c:ptCount val="2"/>
                <c:pt idx="0">
                  <c:v>การเบิกจ่าย</c:v>
                </c:pt>
                <c:pt idx="1">
                  <c:v>งบประมาณคงเหลือ</c:v>
                </c:pt>
              </c:strCache>
            </c:strRef>
          </c:cat>
          <c:val>
            <c:numRef>
              <c:f>'2.กราฟ '!$P$15:$Q$15</c:f>
              <c:numCache>
                <c:formatCode>General</c:formatCode>
                <c:ptCount val="2"/>
                <c:pt idx="0">
                  <c:v>28.44</c:v>
                </c:pt>
                <c:pt idx="1">
                  <c:v>71.56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87-4275-B595-EBFCE7380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470332897995461"/>
          <c:y val="0.52223890734037393"/>
          <c:w val="0.19189805506933794"/>
          <c:h val="0.175443818337873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91688538932634"/>
          <c:y val="0.11154962772510579"/>
          <c:w val="0.53605511811023621"/>
          <c:h val="0.58346135304515512"/>
        </c:manualLayout>
      </c:layout>
      <c:pieChart>
        <c:varyColors val="1"/>
        <c:ser>
          <c:idx val="0"/>
          <c:order val="0"/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A3-462D-9564-3FC0EFBDBCE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A3-462D-9564-3FC0EFBDBCE1}"/>
              </c:ext>
            </c:extLst>
          </c:dPt>
          <c:cat>
            <c:strRef>
              <c:f>'2.กราฟ '!$R$33:$S$33</c:f>
              <c:strCache>
                <c:ptCount val="2"/>
                <c:pt idx="0">
                  <c:v>การเบิกจ่าย</c:v>
                </c:pt>
                <c:pt idx="1">
                  <c:v>งบประมาณคงเหลือ</c:v>
                </c:pt>
              </c:strCache>
            </c:strRef>
          </c:cat>
          <c:val>
            <c:numRef>
              <c:f>'2.กราฟ '!$R$34:$S$34</c:f>
              <c:numCache>
                <c:formatCode>General</c:formatCode>
                <c:ptCount val="2"/>
                <c:pt idx="0">
                  <c:v>2.36</c:v>
                </c:pt>
                <c:pt idx="1">
                  <c:v>97.64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3-462D-9564-3FC0EFBDB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180362366598445"/>
          <c:y val="0.43801929520714672"/>
          <c:w val="0.32012256177228948"/>
          <c:h val="0.15915899927883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39487736446747E-2"/>
          <c:y val="0.19665168137716088"/>
          <c:w val="0.60256099931952956"/>
          <c:h val="0.591605485947383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EF-436F-8B17-C8FAE21CD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EF-436F-8B17-C8FAE21CD6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EF-436F-8B17-C8FAE21CD6F6}"/>
              </c:ext>
            </c:extLst>
          </c:dPt>
          <c:cat>
            <c:strRef>
              <c:f>'2.กราฟ '!$R$37:$T$37</c:f>
              <c:strCache>
                <c:ptCount val="3"/>
                <c:pt idx="0">
                  <c:v>ก่อหนี้ผูกพัน</c:v>
                </c:pt>
                <c:pt idx="1">
                  <c:v>ยังไม่ก่อหนี้ผูกพัน</c:v>
                </c:pt>
                <c:pt idx="2">
                  <c:v>คงเหลือหลังก่อหนี้</c:v>
                </c:pt>
              </c:strCache>
            </c:strRef>
          </c:cat>
          <c:val>
            <c:numRef>
              <c:f>'2.กราฟ '!$R$38:$T$38</c:f>
              <c:numCache>
                <c:formatCode>General</c:formatCode>
                <c:ptCount val="3"/>
                <c:pt idx="0">
                  <c:v>68.25</c:v>
                </c:pt>
                <c:pt idx="1">
                  <c:v>7.85</c:v>
                </c:pt>
                <c:pt idx="2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EF-436F-8B17-C8FAE21C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339427215148324"/>
          <c:y val="0.37916607739672875"/>
          <c:w val="0.37439928153802871"/>
          <c:h val="0.17537918763521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5" r="0.5" t="0.75" header="0.3" footer="0.3"/>
    <c:pageSetup paperSize="9" orientation="landscape" horizontalDpi="300" verticalDpi="3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63501</xdr:rowOff>
    </xdr:from>
    <xdr:to>
      <xdr:col>13</xdr:col>
      <xdr:colOff>592665</xdr:colOff>
      <xdr:row>28</xdr:row>
      <xdr:rowOff>148167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A033EC9E-EE67-4D01-84C1-85E2A4AD4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625928</xdr:colOff>
      <xdr:row>32</xdr:row>
      <xdr:rowOff>338667</xdr:rowOff>
    </xdr:from>
    <xdr:to>
      <xdr:col>13</xdr:col>
      <xdr:colOff>637268</xdr:colOff>
      <xdr:row>55</xdr:row>
      <xdr:rowOff>190500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71DD0856-E558-444B-9BB5-99C754A3F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333376</xdr:rowOff>
    </xdr:from>
    <xdr:to>
      <xdr:col>6</xdr:col>
      <xdr:colOff>625928</xdr:colOff>
      <xdr:row>55</xdr:row>
      <xdr:rowOff>190500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BEB422D4-55F1-44CB-AA2D-F2F7C69E3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103414</xdr:colOff>
      <xdr:row>33</xdr:row>
      <xdr:rowOff>141514</xdr:rowOff>
    </xdr:from>
    <xdr:to>
      <xdr:col>11</xdr:col>
      <xdr:colOff>40820</xdr:colOff>
      <xdr:row>35</xdr:row>
      <xdr:rowOff>13608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39D178C6-D2D2-46AC-B0FC-1D1DBAA9023E}"/>
            </a:ext>
          </a:extLst>
        </xdr:cNvPr>
        <xdr:cNvSpPr txBox="1"/>
      </xdr:nvSpPr>
      <xdr:spPr>
        <a:xfrm>
          <a:off x="6226628" y="7843157"/>
          <a:ext cx="1298121" cy="30752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ผลการเบิกจ่าย</a:t>
          </a:r>
        </a:p>
      </xdr:txBody>
    </xdr:sp>
    <xdr:clientData/>
  </xdr:twoCellAnchor>
  <xdr:twoCellAnchor>
    <xdr:from>
      <xdr:col>2</xdr:col>
      <xdr:colOff>634999</xdr:colOff>
      <xdr:row>33</xdr:row>
      <xdr:rowOff>134710</xdr:rowOff>
    </xdr:from>
    <xdr:to>
      <xdr:col>4</xdr:col>
      <xdr:colOff>370416</xdr:colOff>
      <xdr:row>35</xdr:row>
      <xdr:rowOff>29935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A4E29713-1217-4FC2-BD90-70FAEF3790BE}"/>
            </a:ext>
          </a:extLst>
        </xdr:cNvPr>
        <xdr:cNvSpPr txBox="1"/>
      </xdr:nvSpPr>
      <xdr:spPr>
        <a:xfrm>
          <a:off x="2010832" y="7955793"/>
          <a:ext cx="1111251" cy="3397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ผลการก่อหนี้</a:t>
          </a:r>
        </a:p>
      </xdr:txBody>
    </xdr:sp>
    <xdr:clientData/>
  </xdr:twoCellAnchor>
  <xdr:twoCellAnchor>
    <xdr:from>
      <xdr:col>10</xdr:col>
      <xdr:colOff>589035</xdr:colOff>
      <xdr:row>34</xdr:row>
      <xdr:rowOff>4536</xdr:rowOff>
    </xdr:from>
    <xdr:to>
      <xdr:col>12</xdr:col>
      <xdr:colOff>634999</xdr:colOff>
      <xdr:row>37</xdr:row>
      <xdr:rowOff>72570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6ACAD382-1F7B-47EE-961C-520215376CBE}"/>
            </a:ext>
          </a:extLst>
        </xdr:cNvPr>
        <xdr:cNvSpPr txBox="1"/>
      </xdr:nvSpPr>
      <xdr:spPr>
        <a:xfrm>
          <a:off x="7468202" y="8016119"/>
          <a:ext cx="1421797" cy="7347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3,399,300.00</a:t>
          </a:r>
        </a:p>
        <a:p>
          <a:pPr algn="ctr"/>
          <a:r>
            <a:rPr lang="th-TH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(2.36)</a:t>
          </a: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641199</xdr:colOff>
      <xdr:row>47</xdr:row>
      <xdr:rowOff>43240</xdr:rowOff>
    </xdr:from>
    <xdr:to>
      <xdr:col>9</xdr:col>
      <xdr:colOff>10583</xdr:colOff>
      <xdr:row>50</xdr:row>
      <xdr:rowOff>92227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8DDF1DFC-CECD-4FBB-B92E-7391C1B1D79D}"/>
            </a:ext>
          </a:extLst>
        </xdr:cNvPr>
        <xdr:cNvSpPr txBox="1"/>
      </xdr:nvSpPr>
      <xdr:spPr>
        <a:xfrm>
          <a:off x="4768699" y="11198073"/>
          <a:ext cx="1433134" cy="7157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140,519,090.00 (97.64)</a:t>
          </a: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601739</xdr:colOff>
      <xdr:row>35</xdr:row>
      <xdr:rowOff>116417</xdr:rowOff>
    </xdr:from>
    <xdr:to>
      <xdr:col>10</xdr:col>
      <xdr:colOff>571500</xdr:colOff>
      <xdr:row>36</xdr:row>
      <xdr:rowOff>211667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16334C97-8BC3-4891-8C6C-D121A3346F0A}"/>
            </a:ext>
          </a:extLst>
        </xdr:cNvPr>
        <xdr:cNvCxnSpPr/>
      </xdr:nvCxnSpPr>
      <xdr:spPr>
        <a:xfrm flipH="1">
          <a:off x="6792989" y="8350250"/>
          <a:ext cx="657678" cy="3175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669849</xdr:colOff>
      <xdr:row>44</xdr:row>
      <xdr:rowOff>142876</xdr:rowOff>
    </xdr:from>
    <xdr:to>
      <xdr:col>8</xdr:col>
      <xdr:colOff>266700</xdr:colOff>
      <xdr:row>47</xdr:row>
      <xdr:rowOff>43240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D998FD6B-023D-4BCC-90D0-2F1D64AF8C9C}"/>
            </a:ext>
          </a:extLst>
        </xdr:cNvPr>
        <xdr:cNvCxnSpPr>
          <a:stCxn id="8" idx="0"/>
        </xdr:cNvCxnSpPr>
      </xdr:nvCxnSpPr>
      <xdr:spPr>
        <a:xfrm flipV="1">
          <a:off x="5485266" y="10630959"/>
          <a:ext cx="284767" cy="56711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95250</xdr:colOff>
      <xdr:row>48</xdr:row>
      <xdr:rowOff>123825</xdr:rowOff>
    </xdr:from>
    <xdr:ext cx="184731" cy="262572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587EC8F7-2F1A-49D6-B822-322B7E0F33CF}"/>
            </a:ext>
          </a:extLst>
        </xdr:cNvPr>
        <xdr:cNvSpPr txBox="1"/>
      </xdr:nvSpPr>
      <xdr:spPr>
        <a:xfrm>
          <a:off x="10382250" y="10096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3</xdr:col>
      <xdr:colOff>497417</xdr:colOff>
      <xdr:row>40</xdr:row>
      <xdr:rowOff>162077</xdr:rowOff>
    </xdr:from>
    <xdr:to>
      <xdr:col>4</xdr:col>
      <xdr:colOff>274864</xdr:colOff>
      <xdr:row>41</xdr:row>
      <xdr:rowOff>84667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EBD77D02-AA1F-4C97-9731-6093E5D174F3}"/>
            </a:ext>
          </a:extLst>
        </xdr:cNvPr>
        <xdr:cNvCxnSpPr/>
      </xdr:nvCxnSpPr>
      <xdr:spPr>
        <a:xfrm flipH="1">
          <a:off x="2561167" y="9591827"/>
          <a:ext cx="465364" cy="22950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412750</xdr:colOff>
      <xdr:row>44</xdr:row>
      <xdr:rowOff>95250</xdr:rowOff>
    </xdr:from>
    <xdr:to>
      <xdr:col>1</xdr:col>
      <xdr:colOff>63500</xdr:colOff>
      <xdr:row>50</xdr:row>
      <xdr:rowOff>148167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4625D385-F1DB-4652-A4A2-6F7CA87258C1}"/>
            </a:ext>
          </a:extLst>
        </xdr:cNvPr>
        <xdr:cNvCxnSpPr/>
      </xdr:nvCxnSpPr>
      <xdr:spPr>
        <a:xfrm flipV="1">
          <a:off x="412750" y="10551583"/>
          <a:ext cx="338667" cy="138641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0.20049</cdr:x>
      <cdr:y>0.0363</cdr:y>
    </cdr:from>
    <cdr:to>
      <cdr:x>0.81109</cdr:x>
      <cdr:y>0.19967</cdr:y>
    </cdr:to>
    <cdr:sp macro="" textlink="">
      <cdr:nvSpPr>
        <cdr:cNvPr id="4" name="กล่องข้อความ 3"/>
        <cdr:cNvSpPr txBox="1"/>
      </cdr:nvSpPr>
      <cdr:spPr>
        <a:xfrm xmlns:a="http://schemas.openxmlformats.org/drawingml/2006/main">
          <a:off x="1887008" y="232833"/>
          <a:ext cx="5746750" cy="1047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ผลการเบิกจ่ายภาพรวม                                      </a:t>
          </a:r>
          <a:endParaRPr lang="th-TH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 xmlns:a="http://schemas.openxmlformats.org/drawingml/2006/main">
          <a:pPr algn="ctr"/>
          <a:r>
            <a:rPr lang="th-TH" sz="1800" b="1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ผลการใช้จ่ายงบประมาณประจำปีงบประมาณ พ.ศ.</a:t>
          </a:r>
          <a:r>
            <a:rPr lang="th-TH" sz="1800" b="1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2567</a:t>
          </a:r>
          <a:endParaRPr lang="th-TH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 xmlns:a="http://schemas.openxmlformats.org/drawingml/2006/main">
          <a:pPr algn="ctr"/>
          <a:r>
            <a:rPr lang="th-TH" sz="1800" b="1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 วันที่</a:t>
          </a:r>
          <a:r>
            <a:rPr lang="th-TH" sz="1800" b="1" i="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 ตุลาคม 2566 - 31 มีนาคม 2567)</a:t>
          </a:r>
          <a:endParaRPr lang="th-TH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0.56442</cdr:x>
      <cdr:y>0.78</cdr:y>
    </cdr:from>
    <cdr:to>
      <cdr:x>0.98515</cdr:x>
      <cdr:y>0.92833</cdr:y>
    </cdr:to>
    <cdr:sp macro="" textlink="">
      <cdr:nvSpPr>
        <cdr:cNvPr id="5" name="กล่องข้อความ 4"/>
        <cdr:cNvSpPr txBox="1"/>
      </cdr:nvSpPr>
      <cdr:spPr>
        <a:xfrm xmlns:a="http://schemas.openxmlformats.org/drawingml/2006/main">
          <a:off x="5191009" y="5133431"/>
          <a:ext cx="3869469" cy="97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งบประมาณหลังปรับโอน	575,450,831.00 บาท </a:t>
          </a:r>
          <a:r>
            <a:rPr lang="en-US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                   </a:t>
          </a:r>
          <a:r>
            <a:rPr lang="en-US" sz="1600" b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</a:t>
          </a:r>
          <a:r>
            <a:rPr lang="th-TH" sz="1600" b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การเบิกจ่าย	   	163,638,313.96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</a:t>
          </a:r>
          <a:r>
            <a:rPr lang="en-US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                                                     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งบประมาณคงเหลือ	411,812,517.04 </a:t>
          </a:r>
          <a:r>
            <a:rPr lang="th-TH" sz="1600" b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บาท</a:t>
          </a:r>
          <a:endParaRPr lang="th-TH" sz="1600" b="1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0.61003</cdr:x>
      <cdr:y>0.38134</cdr:y>
    </cdr:from>
    <cdr:to>
      <cdr:x>0.7754</cdr:x>
      <cdr:y>0.48594</cdr:y>
    </cdr:to>
    <cdr:sp macro="" textlink="">
      <cdr:nvSpPr>
        <cdr:cNvPr id="6" name="กล่องข้อความ 5"/>
        <cdr:cNvSpPr txBox="1"/>
      </cdr:nvSpPr>
      <cdr:spPr>
        <a:xfrm xmlns:a="http://schemas.openxmlformats.org/drawingml/2006/main">
          <a:off x="5691450" y="2475971"/>
          <a:ext cx="1542787" cy="67918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163,638,313.96                                          (28.44)</a:t>
          </a:r>
        </a:p>
      </cdr:txBody>
    </cdr:sp>
  </cdr:relSizeAnchor>
  <cdr:relSizeAnchor xmlns:cdr="http://schemas.openxmlformats.org/drawingml/2006/chartDrawing">
    <cdr:from>
      <cdr:x>0.03186</cdr:x>
      <cdr:y>0.20408</cdr:y>
    </cdr:from>
    <cdr:to>
      <cdr:x>0.17212</cdr:x>
      <cdr:y>0.30074</cdr:y>
    </cdr:to>
    <cdr:sp macro="" textlink="">
      <cdr:nvSpPr>
        <cdr:cNvPr id="7" name="กล่องข้อความ 1"/>
        <cdr:cNvSpPr txBox="1"/>
      </cdr:nvSpPr>
      <cdr:spPr>
        <a:xfrm xmlns:a="http://schemas.openxmlformats.org/drawingml/2006/main">
          <a:off x="294000" y="1367173"/>
          <a:ext cx="1294116" cy="6475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411,812,517.04                                        (71.56)</a:t>
          </a:r>
        </a:p>
      </cdr:txBody>
    </cdr:sp>
  </cdr:relSizeAnchor>
  <cdr:relSizeAnchor xmlns:cdr="http://schemas.openxmlformats.org/drawingml/2006/chartDrawing">
    <cdr:from>
      <cdr:x>0.13084</cdr:x>
      <cdr:y>0.30008</cdr:y>
    </cdr:from>
    <cdr:to>
      <cdr:x>0.19583</cdr:x>
      <cdr:y>0.34175</cdr:y>
    </cdr:to>
    <cdr:cxnSp macro="">
      <cdr:nvCxnSpPr>
        <cdr:cNvPr id="9" name="ลูกศรเชื่อมต่อแบบตรง 8">
          <a:extLst xmlns:a="http://schemas.openxmlformats.org/drawingml/2006/main">
            <a:ext uri="{FF2B5EF4-FFF2-40B4-BE49-F238E27FC236}">
              <a16:creationId xmlns:a16="http://schemas.microsoft.com/office/drawing/2014/main" id="{EC17348A-87B6-FAB3-B204-C7822087E944}"/>
            </a:ext>
          </a:extLst>
        </cdr:cNvPr>
        <cdr:cNvCxnSpPr/>
      </cdr:nvCxnSpPr>
      <cdr:spPr>
        <a:xfrm xmlns:a="http://schemas.openxmlformats.org/drawingml/2006/main">
          <a:off x="1207245" y="2010326"/>
          <a:ext cx="599633" cy="27915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0.53925</cdr:x>
      <cdr:y>0.43364</cdr:y>
    </cdr:from>
    <cdr:to>
      <cdr:x>0.61003</cdr:x>
      <cdr:y>0.46774</cdr:y>
    </cdr:to>
    <cdr:cxnSp macro="">
      <cdr:nvCxnSpPr>
        <cdr:cNvPr id="11" name="ลูกศรเชื่อมต่อแบบตรง 10">
          <a:extLst xmlns:a="http://schemas.openxmlformats.org/drawingml/2006/main">
            <a:ext uri="{FF2B5EF4-FFF2-40B4-BE49-F238E27FC236}">
              <a16:creationId xmlns:a16="http://schemas.microsoft.com/office/drawing/2014/main" id="{B4AD13D4-1AF2-02B2-3832-F55940607D45}"/>
            </a:ext>
          </a:extLst>
        </cdr:cNvPr>
        <cdr:cNvCxnSpPr>
          <a:stCxn xmlns:a="http://schemas.openxmlformats.org/drawingml/2006/main" id="6" idx="1"/>
        </cdr:cNvCxnSpPr>
      </cdr:nvCxnSpPr>
      <cdr:spPr>
        <a:xfrm xmlns:a="http://schemas.openxmlformats.org/drawingml/2006/main" flipH="1">
          <a:off x="5031066" y="2815564"/>
          <a:ext cx="660384" cy="22143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0.27463</cdr:x>
      <cdr:y>0.77016</cdr:y>
    </cdr:from>
    <cdr:to>
      <cdr:x>0.98052</cdr:x>
      <cdr:y>0.94174</cdr:y>
    </cdr:to>
    <cdr:sp macro="" textlink="">
      <cdr:nvSpPr>
        <cdr:cNvPr id="3" name="กล่องข้อความ 1"/>
        <cdr:cNvSpPr txBox="1"/>
      </cdr:nvSpPr>
      <cdr:spPr>
        <a:xfrm xmlns:a="http://schemas.openxmlformats.org/drawingml/2006/main">
          <a:off x="1311035" y="4137210"/>
          <a:ext cx="3369824" cy="921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งบประมาณหลังปรับโอน</a:t>
          </a:r>
          <a:r>
            <a:rPr lang="th-TH" sz="1600" b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143,918,390.00 บาท </a:t>
          </a:r>
          <a:r>
            <a:rPr lang="en-US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                   </a:t>
          </a:r>
          <a:r>
            <a:rPr lang="en-US" sz="1600" b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</a:t>
          </a:r>
          <a:r>
            <a:rPr lang="th-TH" sz="1600" b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การเบิกจ่าย   	  	 3,399,300.00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</a:t>
          </a:r>
          <a:r>
            <a:rPr lang="en-US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                                                     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งบประมาณคงเหลือ </a:t>
          </a:r>
          <a:r>
            <a:rPr lang="th-TH" sz="1600" b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140,519,090.00</a:t>
          </a:r>
          <a:r>
            <a:rPr lang="th-TH" sz="1600" b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</a:t>
          </a:r>
          <a:endParaRPr lang="th-TH" sz="1600" b="1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0.28705</cdr:x>
      <cdr:y>0.74966</cdr:y>
    </cdr:from>
    <cdr:to>
      <cdr:x>1</cdr:x>
      <cdr:y>0.98754</cdr:y>
    </cdr:to>
    <cdr:sp macro="" textlink="">
      <cdr:nvSpPr>
        <cdr:cNvPr id="2" name="กล่องข้อความ 1"/>
        <cdr:cNvSpPr txBox="1"/>
      </cdr:nvSpPr>
      <cdr:spPr>
        <a:xfrm xmlns:a="http://schemas.openxmlformats.org/drawingml/2006/main">
          <a:off x="1333500" y="4024168"/>
          <a:ext cx="3311979" cy="1276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งบประมาณหลังปรับโอน	143,918,390.00  บาท </a:t>
          </a:r>
          <a:r>
            <a:rPr lang="en-US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</a:t>
          </a:r>
          <a:r>
            <a:rPr lang="en-US" sz="1600" b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</a:t>
          </a:r>
          <a:r>
            <a:rPr lang="th-TH" sz="1600" b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ก่อหนี้ผูกพันแล้ว                     98,226,016.90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        ยังไม่ก่อหนี้ผูกพัน</a:t>
          </a:r>
          <a:r>
            <a:rPr lang="en-US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en-US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11,293,000</a:t>
          </a:r>
          <a:r>
            <a:rPr lang="en-US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.00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บาท</a:t>
          </a:r>
          <a:r>
            <a:rPr lang="en-US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                                 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งบประมาณคงเหลือหลังก่อหนี้   </a:t>
          </a:r>
          <a:r>
            <a:rPr lang="th-TH" sz="18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34,399,373.1</a:t>
          </a:r>
          <a:r>
            <a:rPr lang="en-US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บาท</a:t>
          </a:r>
          <a:endParaRPr lang="th-TH" sz="1800" b="1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0.12722</cdr:x>
      <cdr:y>0.07123</cdr:y>
    </cdr:from>
    <cdr:to>
      <cdr:x>0.38295</cdr:x>
      <cdr:y>0.19436</cdr:y>
    </cdr:to>
    <cdr:sp macro="" textlink="">
      <cdr:nvSpPr>
        <cdr:cNvPr id="3" name="กล่องข้อความ 10"/>
        <cdr:cNvSpPr txBox="1"/>
      </cdr:nvSpPr>
      <cdr:spPr>
        <a:xfrm xmlns:a="http://schemas.openxmlformats.org/drawingml/2006/main">
          <a:off x="604745" y="389786"/>
          <a:ext cx="1215594" cy="6738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34,399,373.10 (23.90)</a:t>
          </a: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0.24046</cdr:x>
      <cdr:y>0.19917</cdr:y>
    </cdr:from>
    <cdr:to>
      <cdr:x>0.241</cdr:x>
      <cdr:y>0.31605</cdr:y>
    </cdr:to>
    <cdr:cxnSp macro="">
      <cdr:nvCxnSpPr>
        <cdr:cNvPr id="5" name="ลูกศรเชื่อมต่อแบบตรง 4">
          <a:extLst xmlns:a="http://schemas.openxmlformats.org/drawingml/2006/main">
            <a:ext uri="{FF2B5EF4-FFF2-40B4-BE49-F238E27FC236}">
              <a16:creationId xmlns:a16="http://schemas.microsoft.com/office/drawing/2014/main" id="{03FEE829-C7F5-134A-257B-2F2D37B1E41A}"/>
            </a:ext>
          </a:extLst>
        </cdr:cNvPr>
        <cdr:cNvCxnSpPr/>
      </cdr:nvCxnSpPr>
      <cdr:spPr>
        <a:xfrm xmlns:a="http://schemas.openxmlformats.org/drawingml/2006/main" flipH="1">
          <a:off x="1143000" y="1057114"/>
          <a:ext cx="2588" cy="62034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0.00891</cdr:x>
      <cdr:y>0.75123</cdr:y>
    </cdr:from>
    <cdr:to>
      <cdr:x>0.28721</cdr:x>
      <cdr:y>0.88092</cdr:y>
    </cdr:to>
    <cdr:sp macro="" textlink="">
      <cdr:nvSpPr>
        <cdr:cNvPr id="6" name="กล่องข้อความ 10"/>
        <cdr:cNvSpPr txBox="1"/>
      </cdr:nvSpPr>
      <cdr:spPr>
        <a:xfrm xmlns:a="http://schemas.openxmlformats.org/drawingml/2006/main">
          <a:off x="42333" y="4110984"/>
          <a:ext cx="1322899" cy="7097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11,293</a:t>
          </a:r>
          <a:r>
            <a:rPr lang="th-TH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,000.00 (</a:t>
          </a:r>
          <a:r>
            <a:rPr lang="en-US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7.85</a:t>
          </a:r>
          <a:r>
            <a:rPr lang="th-TH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0.63958</cdr:x>
      <cdr:y>0.2075</cdr:y>
    </cdr:from>
    <cdr:to>
      <cdr:x>0.94179</cdr:x>
      <cdr:y>0.33941</cdr:y>
    </cdr:to>
    <cdr:sp macro="" textlink="">
      <cdr:nvSpPr>
        <cdr:cNvPr id="10" name="กล่องข้อความ 10"/>
        <cdr:cNvSpPr txBox="1"/>
      </cdr:nvSpPr>
      <cdr:spPr>
        <a:xfrm xmlns:a="http://schemas.openxmlformats.org/drawingml/2006/main">
          <a:off x="3040196" y="1135510"/>
          <a:ext cx="1436553" cy="72186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98</a:t>
          </a:r>
          <a:r>
            <a:rPr lang="th-TH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</a:t>
          </a:r>
          <a:r>
            <a:rPr lang="en-US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226</a:t>
          </a:r>
          <a:r>
            <a:rPr lang="th-TH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</a:t>
          </a:r>
          <a:r>
            <a:rPr lang="en-US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016.90</a:t>
          </a:r>
          <a:r>
            <a:rPr lang="th-TH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</a:t>
          </a:r>
          <a:r>
            <a:rPr lang="en-US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68.25</a:t>
          </a:r>
          <a:r>
            <a:rPr lang="th-TH" sz="18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3B7E0-6093-47F4-90AF-30A5A59BF9BA}">
  <sheetPr>
    <tabColor theme="7" tint="0.59999389629810485"/>
  </sheetPr>
  <dimension ref="A1:P165"/>
  <sheetViews>
    <sheetView tabSelected="1" view="pageBreakPreview" zoomScaleNormal="100" zoomScaleSheetLayoutView="100" workbookViewId="0">
      <selection activeCell="B11" sqref="B11:J11"/>
    </sheetView>
  </sheetViews>
  <sheetFormatPr defaultRowHeight="27.75" x14ac:dyDescent="0.65"/>
  <cols>
    <col min="1" max="1" width="9.7109375" style="133" customWidth="1"/>
    <col min="2" max="2" width="18.5703125" style="133" customWidth="1"/>
    <col min="3" max="3" width="18.85546875" style="133" bestFit="1" customWidth="1"/>
    <col min="4" max="4" width="10" style="133" customWidth="1"/>
    <col min="5" max="5" width="17.5703125" style="133" bestFit="1" customWidth="1"/>
    <col min="6" max="6" width="17.5703125" style="154" bestFit="1" customWidth="1"/>
    <col min="7" max="7" width="8.5703125" style="133" customWidth="1"/>
    <col min="8" max="9" width="18.85546875" style="133" bestFit="1" customWidth="1"/>
    <col min="10" max="10" width="12.7109375" style="133" bestFit="1" customWidth="1"/>
    <col min="11" max="11" width="9.7109375" style="133" customWidth="1"/>
    <col min="12" max="12" width="17.42578125" style="134" bestFit="1" customWidth="1"/>
    <col min="13" max="16384" width="9.140625" style="133"/>
  </cols>
  <sheetData>
    <row r="1" spans="1:12" x14ac:dyDescent="0.65">
      <c r="B1" s="169" t="s">
        <v>101</v>
      </c>
      <c r="C1" s="169"/>
      <c r="D1" s="169"/>
      <c r="E1" s="169"/>
      <c r="F1" s="169"/>
      <c r="G1" s="169"/>
      <c r="H1" s="169"/>
      <c r="I1" s="169"/>
      <c r="J1" s="169"/>
    </row>
    <row r="2" spans="1:12" s="137" customFormat="1" x14ac:dyDescent="0.35">
      <c r="A2" s="135"/>
      <c r="B2" s="169" t="s">
        <v>95</v>
      </c>
      <c r="C2" s="169"/>
      <c r="D2" s="169"/>
      <c r="E2" s="169"/>
      <c r="F2" s="169"/>
      <c r="G2" s="169"/>
      <c r="H2" s="169"/>
      <c r="I2" s="169"/>
      <c r="J2" s="169"/>
      <c r="K2" s="78"/>
      <c r="L2" s="136"/>
    </row>
    <row r="3" spans="1:12" s="78" customFormat="1" ht="4.5" customHeight="1" x14ac:dyDescent="0.35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39"/>
    </row>
    <row r="4" spans="1:12" x14ac:dyDescent="0.65">
      <c r="B4" s="168" t="s">
        <v>26</v>
      </c>
      <c r="C4" s="168"/>
      <c r="D4" s="168"/>
      <c r="E4" s="168"/>
      <c r="F4" s="168"/>
      <c r="G4" s="168"/>
      <c r="H4" s="168"/>
      <c r="I4" s="168"/>
      <c r="J4" s="168"/>
      <c r="K4" s="140"/>
    </row>
    <row r="5" spans="1:12" ht="21" customHeight="1" x14ac:dyDescent="0.65">
      <c r="B5" s="165" t="s">
        <v>27</v>
      </c>
      <c r="C5" s="166"/>
      <c r="D5" s="166"/>
      <c r="E5" s="166"/>
      <c r="F5" s="166"/>
      <c r="G5" s="166"/>
      <c r="H5" s="166"/>
      <c r="I5" s="166"/>
      <c r="J5" s="167"/>
      <c r="K5" s="137"/>
    </row>
    <row r="6" spans="1:12" s="140" customFormat="1" x14ac:dyDescent="0.5">
      <c r="B6" s="165" t="s">
        <v>28</v>
      </c>
      <c r="C6" s="166"/>
      <c r="D6" s="167"/>
      <c r="E6" s="165" t="s">
        <v>29</v>
      </c>
      <c r="F6" s="166"/>
      <c r="G6" s="167"/>
      <c r="H6" s="165" t="s">
        <v>30</v>
      </c>
      <c r="I6" s="166"/>
      <c r="J6" s="167"/>
      <c r="K6" s="137"/>
      <c r="L6" s="141"/>
    </row>
    <row r="7" spans="1:12" s="138" customFormat="1" ht="18.75" customHeight="1" x14ac:dyDescent="0.5">
      <c r="B7" s="142" t="s">
        <v>11</v>
      </c>
      <c r="C7" s="142" t="s">
        <v>21</v>
      </c>
      <c r="D7" s="142" t="s">
        <v>31</v>
      </c>
      <c r="E7" s="142" t="s">
        <v>11</v>
      </c>
      <c r="F7" s="142" t="s">
        <v>21</v>
      </c>
      <c r="G7" s="142" t="s">
        <v>31</v>
      </c>
      <c r="H7" s="143" t="s">
        <v>11</v>
      </c>
      <c r="I7" s="142" t="s">
        <v>21</v>
      </c>
      <c r="J7" s="142" t="s">
        <v>31</v>
      </c>
      <c r="K7" s="137"/>
      <c r="L7" s="144"/>
    </row>
    <row r="8" spans="1:12" s="138" customFormat="1" x14ac:dyDescent="0.5">
      <c r="B8" s="145">
        <v>575450831</v>
      </c>
      <c r="C8" s="145">
        <v>163638313.96000001</v>
      </c>
      <c r="D8" s="146">
        <f>(C8/B8)*100</f>
        <v>28.436541428854067</v>
      </c>
      <c r="E8" s="147">
        <v>19515471</v>
      </c>
      <c r="F8" s="145">
        <v>17490298</v>
      </c>
      <c r="G8" s="146">
        <f>(F8/E8)*100</f>
        <v>89.62273060178768</v>
      </c>
      <c r="H8" s="148">
        <f>B8+E8</f>
        <v>594966302</v>
      </c>
      <c r="I8" s="147">
        <f>C8+F8</f>
        <v>181128611.96000001</v>
      </c>
      <c r="J8" s="146">
        <f>(I8/H8)*100</f>
        <v>30.443507699701623</v>
      </c>
      <c r="K8" s="136"/>
      <c r="L8" s="149"/>
    </row>
    <row r="9" spans="1:12" s="140" customFormat="1" ht="9" customHeight="1" x14ac:dyDescent="0.65">
      <c r="A9" s="150"/>
      <c r="B9" s="150"/>
      <c r="C9" s="151"/>
      <c r="D9" s="151"/>
      <c r="E9" s="151"/>
      <c r="F9" s="152"/>
      <c r="G9" s="150"/>
      <c r="H9" s="150"/>
      <c r="I9" s="133"/>
      <c r="J9" s="133"/>
      <c r="K9" s="133"/>
      <c r="L9" s="141"/>
    </row>
    <row r="10" spans="1:12" s="138" customFormat="1" ht="23.25" x14ac:dyDescent="0.5">
      <c r="B10" s="168" t="s">
        <v>47</v>
      </c>
      <c r="C10" s="168"/>
      <c r="D10" s="168"/>
      <c r="E10" s="168"/>
      <c r="F10" s="168"/>
      <c r="G10" s="168"/>
      <c r="H10" s="168"/>
      <c r="I10" s="168"/>
      <c r="J10" s="168"/>
      <c r="K10" s="140"/>
      <c r="L10" s="144"/>
    </row>
    <row r="11" spans="1:12" s="138" customFormat="1" ht="18.75" customHeight="1" x14ac:dyDescent="0.5">
      <c r="B11" s="165" t="s">
        <v>27</v>
      </c>
      <c r="C11" s="166"/>
      <c r="D11" s="166"/>
      <c r="E11" s="166"/>
      <c r="F11" s="166"/>
      <c r="G11" s="166"/>
      <c r="H11" s="166"/>
      <c r="I11" s="166"/>
      <c r="J11" s="167"/>
      <c r="L11" s="144"/>
    </row>
    <row r="12" spans="1:12" s="138" customFormat="1" ht="23.25" x14ac:dyDescent="0.5">
      <c r="B12" s="165" t="s">
        <v>28</v>
      </c>
      <c r="C12" s="166"/>
      <c r="D12" s="167"/>
      <c r="E12" s="165" t="s">
        <v>29</v>
      </c>
      <c r="F12" s="166"/>
      <c r="G12" s="167"/>
      <c r="H12" s="165" t="s">
        <v>30</v>
      </c>
      <c r="I12" s="166"/>
      <c r="J12" s="167"/>
      <c r="L12" s="144"/>
    </row>
    <row r="13" spans="1:12" s="137" customFormat="1" x14ac:dyDescent="0.5">
      <c r="B13" s="142" t="s">
        <v>11</v>
      </c>
      <c r="C13" s="142" t="s">
        <v>22</v>
      </c>
      <c r="D13" s="142" t="s">
        <v>31</v>
      </c>
      <c r="E13" s="142" t="s">
        <v>11</v>
      </c>
      <c r="F13" s="142" t="s">
        <v>22</v>
      </c>
      <c r="G13" s="142" t="s">
        <v>31</v>
      </c>
      <c r="H13" s="143" t="s">
        <v>11</v>
      </c>
      <c r="I13" s="142" t="s">
        <v>22</v>
      </c>
      <c r="J13" s="142" t="s">
        <v>31</v>
      </c>
      <c r="K13" s="138"/>
      <c r="L13" s="136"/>
    </row>
    <row r="14" spans="1:12" x14ac:dyDescent="0.65">
      <c r="B14" s="147">
        <f>10073390+133845000</f>
        <v>143918390</v>
      </c>
      <c r="C14" s="147">
        <v>98226016.900000006</v>
      </c>
      <c r="D14" s="146">
        <f>(C14/B14)*100</f>
        <v>68.251192151329647</v>
      </c>
      <c r="E14" s="147">
        <v>0</v>
      </c>
      <c r="F14" s="147">
        <v>0</v>
      </c>
      <c r="G14" s="146">
        <v>0</v>
      </c>
      <c r="H14" s="148">
        <f>B14+E14</f>
        <v>143918390</v>
      </c>
      <c r="I14" s="147">
        <f>C14-F14</f>
        <v>98226016.900000006</v>
      </c>
      <c r="J14" s="146">
        <f>(I14/H14)*100</f>
        <v>68.251192151329647</v>
      </c>
      <c r="K14" s="135"/>
    </row>
    <row r="15" spans="1:12" ht="8.25" customHeight="1" x14ac:dyDescent="0.65">
      <c r="C15" s="153"/>
      <c r="D15" s="153"/>
    </row>
    <row r="16" spans="1:12" x14ac:dyDescent="0.65">
      <c r="B16" s="168" t="s">
        <v>48</v>
      </c>
      <c r="C16" s="168"/>
      <c r="D16" s="168"/>
      <c r="E16" s="168"/>
      <c r="F16" s="168"/>
      <c r="G16" s="168"/>
      <c r="H16" s="168"/>
      <c r="I16" s="168"/>
      <c r="J16" s="168"/>
      <c r="K16" s="140"/>
    </row>
    <row r="17" spans="2:12" ht="18.75" customHeight="1" x14ac:dyDescent="0.65">
      <c r="B17" s="165" t="s">
        <v>27</v>
      </c>
      <c r="C17" s="166"/>
      <c r="D17" s="166"/>
      <c r="E17" s="166"/>
      <c r="F17" s="166"/>
      <c r="G17" s="166"/>
      <c r="H17" s="166"/>
      <c r="I17" s="166"/>
      <c r="J17" s="167"/>
      <c r="K17" s="138"/>
    </row>
    <row r="18" spans="2:12" x14ac:dyDescent="0.65">
      <c r="B18" s="165" t="s">
        <v>28</v>
      </c>
      <c r="C18" s="166"/>
      <c r="D18" s="167"/>
      <c r="E18" s="165" t="s">
        <v>29</v>
      </c>
      <c r="F18" s="166"/>
      <c r="G18" s="167"/>
      <c r="H18" s="165" t="s">
        <v>30</v>
      </c>
      <c r="I18" s="166"/>
      <c r="J18" s="167"/>
      <c r="K18" s="138"/>
    </row>
    <row r="19" spans="2:12" x14ac:dyDescent="0.65">
      <c r="B19" s="142" t="s">
        <v>11</v>
      </c>
      <c r="C19" s="142" t="s">
        <v>21</v>
      </c>
      <c r="D19" s="142" t="s">
        <v>31</v>
      </c>
      <c r="E19" s="142" t="s">
        <v>11</v>
      </c>
      <c r="F19" s="142" t="s">
        <v>21</v>
      </c>
      <c r="G19" s="142" t="s">
        <v>31</v>
      </c>
      <c r="H19" s="143" t="s">
        <v>11</v>
      </c>
      <c r="I19" s="142" t="s">
        <v>21</v>
      </c>
      <c r="J19" s="142" t="s">
        <v>31</v>
      </c>
      <c r="K19" s="138"/>
    </row>
    <row r="20" spans="2:12" x14ac:dyDescent="0.65">
      <c r="B20" s="147">
        <f>B14</f>
        <v>143918390</v>
      </c>
      <c r="C20" s="147">
        <v>3399300</v>
      </c>
      <c r="D20" s="146">
        <f>(C20/B20)*100</f>
        <v>2.3619636100709576</v>
      </c>
      <c r="E20" s="147">
        <v>0</v>
      </c>
      <c r="F20" s="147">
        <v>0</v>
      </c>
      <c r="G20" s="146">
        <v>0</v>
      </c>
      <c r="H20" s="148">
        <f>B20+E20</f>
        <v>143918390</v>
      </c>
      <c r="I20" s="147">
        <f>C20+F20</f>
        <v>3399300</v>
      </c>
      <c r="J20" s="146">
        <f>(I20/H20)*100</f>
        <v>2.3619636100709576</v>
      </c>
      <c r="K20" s="137"/>
    </row>
    <row r="21" spans="2:12" ht="12.75" customHeight="1" x14ac:dyDescent="0.65">
      <c r="B21" s="135"/>
      <c r="C21" s="135"/>
      <c r="D21" s="155"/>
      <c r="E21" s="135"/>
      <c r="F21" s="135"/>
      <c r="G21" s="155"/>
      <c r="H21" s="156"/>
      <c r="I21" s="135"/>
      <c r="J21" s="155"/>
      <c r="K21" s="137"/>
    </row>
    <row r="22" spans="2:12" s="158" customFormat="1" ht="24" customHeight="1" x14ac:dyDescent="0.5">
      <c r="B22" s="157" t="s">
        <v>100</v>
      </c>
      <c r="F22" s="159"/>
      <c r="L22" s="160"/>
    </row>
    <row r="23" spans="2:12" s="158" customFormat="1" ht="24" customHeight="1" x14ac:dyDescent="0.5">
      <c r="B23" s="161" t="s">
        <v>99</v>
      </c>
      <c r="F23" s="159"/>
      <c r="L23" s="160"/>
    </row>
    <row r="24" spans="2:12" s="158" customFormat="1" ht="24" customHeight="1" x14ac:dyDescent="0.5">
      <c r="B24" s="157" t="s">
        <v>49</v>
      </c>
      <c r="F24" s="159"/>
      <c r="L24" s="160"/>
    </row>
    <row r="25" spans="2:12" s="161" customFormat="1" ht="24" customHeight="1" x14ac:dyDescent="0.5">
      <c r="B25" s="161" t="s">
        <v>32</v>
      </c>
      <c r="F25" s="162"/>
      <c r="L25" s="163"/>
    </row>
    <row r="26" spans="2:12" s="161" customFormat="1" ht="24" customHeight="1" x14ac:dyDescent="0.5">
      <c r="B26" s="161" t="s">
        <v>33</v>
      </c>
      <c r="F26" s="162"/>
      <c r="L26" s="163"/>
    </row>
    <row r="27" spans="2:12" s="161" customFormat="1" ht="24" customHeight="1" x14ac:dyDescent="0.5">
      <c r="B27" s="161" t="s">
        <v>50</v>
      </c>
      <c r="F27" s="162"/>
      <c r="L27" s="163"/>
    </row>
    <row r="28" spans="2:12" s="161" customFormat="1" ht="24" customHeight="1" x14ac:dyDescent="0.5">
      <c r="B28" s="161" t="s">
        <v>89</v>
      </c>
      <c r="F28" s="162"/>
      <c r="L28" s="163"/>
    </row>
    <row r="29" spans="2:12" s="161" customFormat="1" ht="24" customHeight="1" x14ac:dyDescent="0.5">
      <c r="B29" s="161" t="s">
        <v>56</v>
      </c>
      <c r="F29" s="162"/>
      <c r="L29" s="163"/>
    </row>
    <row r="164" spans="16:16" x14ac:dyDescent="0.65">
      <c r="P164" s="164"/>
    </row>
    <row r="165" spans="16:16" x14ac:dyDescent="0.65">
      <c r="P165" s="164"/>
    </row>
  </sheetData>
  <mergeCells count="18">
    <mergeCell ref="B1:J1"/>
    <mergeCell ref="B10:J10"/>
    <mergeCell ref="B2:J2"/>
    <mergeCell ref="A3:K3"/>
    <mergeCell ref="B4:J4"/>
    <mergeCell ref="B5:J5"/>
    <mergeCell ref="B6:D6"/>
    <mergeCell ref="E6:G6"/>
    <mergeCell ref="H6:J6"/>
    <mergeCell ref="B18:D18"/>
    <mergeCell ref="E18:G18"/>
    <mergeCell ref="H18:J18"/>
    <mergeCell ref="B11:J11"/>
    <mergeCell ref="B12:D12"/>
    <mergeCell ref="E12:G12"/>
    <mergeCell ref="H12:J12"/>
    <mergeCell ref="B16:J16"/>
    <mergeCell ref="B17:J17"/>
  </mergeCells>
  <printOptions horizontalCentered="1"/>
  <pageMargins left="0.11811023622047245" right="0.11811023622047245" top="0.15748031496062992" bottom="0.11811023622047245" header="0.15748031496062992" footer="0.15748031496062992"/>
  <pageSetup paperSize="9" scale="92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1C99-7AA1-4AAB-90C7-CDF41C769197}">
  <sheetPr>
    <tabColor theme="7" tint="0.59999389629810485"/>
  </sheetPr>
  <dimension ref="A6:U45"/>
  <sheetViews>
    <sheetView view="pageBreakPreview" zoomScale="90" zoomScaleNormal="100" zoomScaleSheetLayoutView="90" workbookViewId="0">
      <selection activeCell="Q53" sqref="Q53"/>
    </sheetView>
  </sheetViews>
  <sheetFormatPr defaultRowHeight="17.25" x14ac:dyDescent="0.4"/>
  <cols>
    <col min="1" max="14" width="10.28515625" style="5" customWidth="1"/>
    <col min="15" max="15" width="9.140625" style="5"/>
    <col min="16" max="16" width="11.85546875" style="5" bestFit="1" customWidth="1"/>
    <col min="17" max="17" width="17.5703125" style="5" bestFit="1" customWidth="1"/>
    <col min="18" max="18" width="11.5703125" style="5" customWidth="1"/>
    <col min="19" max="19" width="9.140625" style="5"/>
    <col min="20" max="20" width="15.42578125" style="5" customWidth="1"/>
    <col min="21" max="16384" width="9.140625" style="5"/>
  </cols>
  <sheetData>
    <row r="6" spans="2:19" ht="21.75" x14ac:dyDescent="0.5">
      <c r="P6" s="5" t="s">
        <v>90</v>
      </c>
      <c r="Q6" s="75">
        <v>575450831</v>
      </c>
      <c r="S6" s="5">
        <v>100</v>
      </c>
    </row>
    <row r="7" spans="2:19" ht="21.75" x14ac:dyDescent="0.5">
      <c r="P7" s="5" t="s">
        <v>21</v>
      </c>
      <c r="Q7" s="75">
        <v>163638313.96000001</v>
      </c>
      <c r="R7" s="5">
        <f>Q7*100/Q6</f>
        <v>28.436541428854067</v>
      </c>
      <c r="S7" s="5">
        <v>37.19</v>
      </c>
    </row>
    <row r="8" spans="2:19" x14ac:dyDescent="0.4">
      <c r="P8" s="5" t="s">
        <v>91</v>
      </c>
      <c r="Q8" s="76">
        <f>SUM(Q6-Q7)</f>
        <v>411812517.03999996</v>
      </c>
      <c r="S8" s="5">
        <f>S6-S7</f>
        <v>62.81</v>
      </c>
    </row>
    <row r="11" spans="2:19" x14ac:dyDescent="0.4">
      <c r="B11" s="5" t="s">
        <v>27</v>
      </c>
    </row>
    <row r="13" spans="2:19" x14ac:dyDescent="0.4">
      <c r="F13" s="5">
        <f>F41+F69+F98+F127+F156+F185+F214+F243+F272+F301</f>
        <v>0</v>
      </c>
    </row>
    <row r="14" spans="2:19" x14ac:dyDescent="0.4">
      <c r="P14" s="5" t="s">
        <v>80</v>
      </c>
      <c r="Q14" s="5" t="s">
        <v>19</v>
      </c>
    </row>
    <row r="15" spans="2:19" x14ac:dyDescent="0.4">
      <c r="O15" s="5">
        <v>100</v>
      </c>
      <c r="P15" s="5">
        <v>28.44</v>
      </c>
      <c r="Q15" s="5">
        <f>SUM(O15-P15)</f>
        <v>71.56</v>
      </c>
    </row>
    <row r="31" spans="1:17" ht="26.25" x14ac:dyDescent="0.55000000000000004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Q31" s="3">
        <v>143918390</v>
      </c>
    </row>
    <row r="32" spans="1:17" ht="25.5" x14ac:dyDescent="0.5">
      <c r="A32" s="78"/>
      <c r="B32" s="78"/>
      <c r="C32" s="171" t="s">
        <v>94</v>
      </c>
      <c r="D32" s="171"/>
      <c r="E32" s="171"/>
      <c r="F32" s="171"/>
      <c r="G32" s="171"/>
      <c r="H32" s="171"/>
      <c r="I32" s="171"/>
      <c r="J32" s="171"/>
      <c r="K32" s="171"/>
      <c r="L32" s="78"/>
      <c r="M32" s="78"/>
      <c r="Q32" s="75">
        <v>3399300</v>
      </c>
    </row>
    <row r="33" spans="1:21" ht="24" x14ac:dyDescent="0.4">
      <c r="A33" s="78"/>
      <c r="B33" s="78"/>
      <c r="C33" s="171" t="s">
        <v>77</v>
      </c>
      <c r="D33" s="171"/>
      <c r="E33" s="171"/>
      <c r="F33" s="171"/>
      <c r="G33" s="171"/>
      <c r="H33" s="171"/>
      <c r="I33" s="171"/>
      <c r="J33" s="171"/>
      <c r="K33" s="171"/>
      <c r="L33" s="78"/>
      <c r="M33" s="78"/>
      <c r="Q33" s="76">
        <f>SUM(Q31-Q32)</f>
        <v>140519090</v>
      </c>
      <c r="R33" s="5" t="s">
        <v>80</v>
      </c>
      <c r="S33" s="5" t="s">
        <v>19</v>
      </c>
    </row>
    <row r="34" spans="1:21" x14ac:dyDescent="0.4">
      <c r="Q34" s="5">
        <v>100</v>
      </c>
      <c r="R34" s="5">
        <v>2.36</v>
      </c>
      <c r="S34" s="5">
        <f>SUM(Q34-R34)</f>
        <v>97.64</v>
      </c>
    </row>
    <row r="36" spans="1:21" x14ac:dyDescent="0.4">
      <c r="R36" s="5" t="s">
        <v>45</v>
      </c>
    </row>
    <row r="37" spans="1:21" x14ac:dyDescent="0.4">
      <c r="R37" s="5" t="s">
        <v>45</v>
      </c>
      <c r="S37" s="5" t="s">
        <v>78</v>
      </c>
      <c r="T37" s="5" t="s">
        <v>79</v>
      </c>
    </row>
    <row r="38" spans="1:21" x14ac:dyDescent="0.4">
      <c r="R38" s="5">
        <v>68.25</v>
      </c>
      <c r="S38" s="5">
        <v>7.85</v>
      </c>
      <c r="T38" s="5">
        <v>23.9</v>
      </c>
      <c r="U38" s="5">
        <f>SUM(R38:T38)</f>
        <v>100</v>
      </c>
    </row>
    <row r="40" spans="1:21" ht="24" x14ac:dyDescent="0.55000000000000004">
      <c r="P40" s="5" t="s">
        <v>23</v>
      </c>
      <c r="Q40" s="3">
        <v>143918390</v>
      </c>
    </row>
    <row r="41" spans="1:21" ht="24" x14ac:dyDescent="0.55000000000000004">
      <c r="P41" s="5" t="s">
        <v>22</v>
      </c>
      <c r="Q41" s="4">
        <v>98226016.900000006</v>
      </c>
      <c r="R41" s="77">
        <f>SUM(Q41*100/Q40)</f>
        <v>68.251192151329647</v>
      </c>
    </row>
    <row r="42" spans="1:21" x14ac:dyDescent="0.4">
      <c r="P42" s="5" t="s">
        <v>92</v>
      </c>
      <c r="Q42" s="76">
        <v>11293000</v>
      </c>
      <c r="R42" s="77">
        <f>SUM(Q42*100/Q40)</f>
        <v>7.8468081806640555</v>
      </c>
    </row>
    <row r="43" spans="1:21" ht="21.75" x14ac:dyDescent="0.5">
      <c r="P43" s="5" t="s">
        <v>46</v>
      </c>
      <c r="Q43" s="75">
        <v>34399373.100000001</v>
      </c>
      <c r="R43" s="77">
        <f>SUM(Q43*100/Q40)</f>
        <v>23.90199966800629</v>
      </c>
    </row>
    <row r="44" spans="1:21" x14ac:dyDescent="0.4">
      <c r="Q44" s="76">
        <f>SUM(Q41:Q43)</f>
        <v>143918390</v>
      </c>
      <c r="R44" s="77">
        <f>SUM(R41:R43)</f>
        <v>100</v>
      </c>
    </row>
    <row r="45" spans="1:21" x14ac:dyDescent="0.4">
      <c r="P45" s="5" t="s">
        <v>93</v>
      </c>
      <c r="Q45" s="6">
        <f>SUM(Q40-Q44)</f>
        <v>0</v>
      </c>
      <c r="R45" s="77"/>
    </row>
  </sheetData>
  <mergeCells count="3">
    <mergeCell ref="A31:M31"/>
    <mergeCell ref="C32:K32"/>
    <mergeCell ref="C33:K3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84F03-DE82-4BEA-9A45-431E8F63C8C4}">
  <sheetPr>
    <tabColor theme="7" tint="0.59999389629810485"/>
  </sheetPr>
  <dimension ref="A1:Q24"/>
  <sheetViews>
    <sheetView view="pageBreakPreview" topLeftCell="A6" zoomScale="90" zoomScaleNormal="100" zoomScaleSheetLayoutView="90" workbookViewId="0">
      <selection sqref="A1:N2"/>
    </sheetView>
  </sheetViews>
  <sheetFormatPr defaultRowHeight="24" x14ac:dyDescent="0.55000000000000004"/>
  <cols>
    <col min="1" max="1" width="31.140625" style="2" bestFit="1" customWidth="1"/>
    <col min="2" max="4" width="17.7109375" style="2" customWidth="1"/>
    <col min="5" max="5" width="17.7109375" style="2" hidden="1" customWidth="1"/>
    <col min="6" max="7" width="17.7109375" style="2" customWidth="1"/>
    <col min="8" max="8" width="17.7109375" style="2" hidden="1" customWidth="1"/>
    <col min="9" max="10" width="17.7109375" style="2" customWidth="1"/>
    <col min="11" max="11" width="17.7109375" style="2" hidden="1" customWidth="1"/>
    <col min="12" max="14" width="17.7109375" style="2" customWidth="1"/>
    <col min="15" max="16" width="9.140625" style="2"/>
    <col min="17" max="17" width="13.85546875" style="2" customWidth="1"/>
    <col min="18" max="16384" width="9.140625" style="2"/>
  </cols>
  <sheetData>
    <row r="1" spans="1:17" x14ac:dyDescent="0.55000000000000004">
      <c r="A1" s="172" t="s">
        <v>97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7" x14ac:dyDescent="0.55000000000000004">
      <c r="A2" s="173" t="s">
        <v>20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7" ht="24.75" thickBot="1" x14ac:dyDescent="0.6"/>
    <row r="4" spans="1:17" x14ac:dyDescent="0.55000000000000004">
      <c r="A4" s="184" t="s">
        <v>0</v>
      </c>
      <c r="B4" s="187" t="s">
        <v>67</v>
      </c>
      <c r="C4" s="188"/>
      <c r="D4" s="189"/>
      <c r="E4" s="50"/>
      <c r="F4" s="190" t="s">
        <v>68</v>
      </c>
      <c r="G4" s="191"/>
      <c r="H4" s="50"/>
      <c r="I4" s="187" t="s">
        <v>69</v>
      </c>
      <c r="J4" s="189"/>
      <c r="K4" s="50"/>
      <c r="L4" s="44" t="s">
        <v>70</v>
      </c>
      <c r="M4" s="46" t="s">
        <v>71</v>
      </c>
      <c r="N4" s="192" t="s">
        <v>7</v>
      </c>
    </row>
    <row r="5" spans="1:17" s="1" customFormat="1" x14ac:dyDescent="0.55000000000000004">
      <c r="A5" s="185"/>
      <c r="B5" s="25" t="s">
        <v>1</v>
      </c>
      <c r="C5" s="176" t="s">
        <v>2</v>
      </c>
      <c r="D5" s="26" t="s">
        <v>3</v>
      </c>
      <c r="E5" s="51"/>
      <c r="F5" s="39" t="s">
        <v>3</v>
      </c>
      <c r="G5" s="174" t="s">
        <v>4</v>
      </c>
      <c r="H5" s="54"/>
      <c r="I5" s="182" t="s">
        <v>65</v>
      </c>
      <c r="J5" s="183"/>
      <c r="K5" s="56"/>
      <c r="L5" s="178" t="s">
        <v>5</v>
      </c>
      <c r="M5" s="180" t="s">
        <v>6</v>
      </c>
      <c r="N5" s="193"/>
    </row>
    <row r="6" spans="1:17" s="1" customFormat="1" x14ac:dyDescent="0.55000000000000004">
      <c r="A6" s="186"/>
      <c r="B6" s="27" t="s">
        <v>8</v>
      </c>
      <c r="C6" s="177"/>
      <c r="D6" s="28" t="s">
        <v>9</v>
      </c>
      <c r="E6" s="52"/>
      <c r="F6" s="40" t="s">
        <v>9</v>
      </c>
      <c r="G6" s="175"/>
      <c r="H6" s="55"/>
      <c r="I6" s="43" t="s">
        <v>66</v>
      </c>
      <c r="J6" s="28" t="s">
        <v>10</v>
      </c>
      <c r="K6" s="52"/>
      <c r="L6" s="179"/>
      <c r="M6" s="181"/>
      <c r="N6" s="179"/>
    </row>
    <row r="7" spans="1:17" s="1" customFormat="1" ht="24.95" customHeight="1" x14ac:dyDescent="0.55000000000000004">
      <c r="A7" s="47"/>
      <c r="B7" s="29"/>
      <c r="C7" s="20"/>
      <c r="D7" s="30"/>
      <c r="E7" s="53"/>
      <c r="F7" s="29"/>
      <c r="G7" s="30"/>
      <c r="H7" s="53"/>
      <c r="I7" s="29"/>
      <c r="J7" s="30"/>
      <c r="K7" s="53"/>
      <c r="L7" s="45"/>
      <c r="M7" s="45"/>
      <c r="N7" s="45"/>
    </row>
    <row r="8" spans="1:17" ht="21" customHeight="1" x14ac:dyDescent="0.55000000000000004">
      <c r="A8" s="47" t="s">
        <v>11</v>
      </c>
      <c r="Q8" s="10"/>
    </row>
    <row r="9" spans="1:17" ht="21" customHeight="1" x14ac:dyDescent="0.55000000000000004">
      <c r="A9" s="48" t="s">
        <v>12</v>
      </c>
      <c r="B9" s="31">
        <v>133179780</v>
      </c>
      <c r="C9" s="21">
        <v>34272200</v>
      </c>
      <c r="D9" s="32">
        <v>3143800</v>
      </c>
      <c r="E9" s="79">
        <f>SUM(B9:D9)</f>
        <v>170595780</v>
      </c>
      <c r="F9" s="31">
        <v>112679710</v>
      </c>
      <c r="G9" s="32">
        <v>8433100</v>
      </c>
      <c r="H9" s="79">
        <f>SUM(F9:G9)</f>
        <v>121112810</v>
      </c>
      <c r="I9" s="31">
        <v>10073390</v>
      </c>
      <c r="J9" s="99">
        <v>133845000</v>
      </c>
      <c r="K9" s="100">
        <f>SUM(I9:J9)</f>
        <v>143918390</v>
      </c>
      <c r="L9" s="101">
        <v>78785600</v>
      </c>
      <c r="M9" s="102">
        <v>35816420</v>
      </c>
      <c r="N9" s="102">
        <f>B9+C9+D9+F9+G9+I9+J9+L9+M9</f>
        <v>550229000</v>
      </c>
      <c r="Q9" s="11"/>
    </row>
    <row r="10" spans="1:17" ht="21" customHeight="1" x14ac:dyDescent="0.55000000000000004">
      <c r="A10" s="48" t="s">
        <v>14</v>
      </c>
      <c r="B10" s="33">
        <v>370510</v>
      </c>
      <c r="C10" s="22">
        <v>144000</v>
      </c>
      <c r="D10" s="34">
        <v>0</v>
      </c>
      <c r="E10" s="79">
        <f>SUM(B10:D10)</f>
        <v>514510</v>
      </c>
      <c r="F10" s="41">
        <v>5537030</v>
      </c>
      <c r="G10" s="103">
        <v>0</v>
      </c>
      <c r="H10" s="79">
        <f t="shared" ref="H10:H16" si="0">SUM(F10:G10)</f>
        <v>5537030</v>
      </c>
      <c r="I10" s="104">
        <v>0</v>
      </c>
      <c r="J10" s="103">
        <v>0</v>
      </c>
      <c r="K10" s="100">
        <f t="shared" ref="K10:K16" si="1">SUM(I10:J10)</f>
        <v>0</v>
      </c>
      <c r="L10" s="105">
        <v>0</v>
      </c>
      <c r="M10" s="106">
        <v>23012960</v>
      </c>
      <c r="N10" s="102">
        <f t="shared" ref="N10:N11" si="2">B10+C10+D10+F10+G10+I10+J10+L10+M10</f>
        <v>29064500</v>
      </c>
      <c r="Q10" s="12"/>
    </row>
    <row r="11" spans="1:17" ht="21" customHeight="1" x14ac:dyDescent="0.55000000000000004">
      <c r="A11" s="48" t="s">
        <v>13</v>
      </c>
      <c r="B11" s="35">
        <v>541510</v>
      </c>
      <c r="C11" s="23">
        <v>0</v>
      </c>
      <c r="D11" s="36">
        <v>0</v>
      </c>
      <c r="E11" s="79">
        <f t="shared" ref="E11" si="3">SUM(B11:D11)</f>
        <v>541510</v>
      </c>
      <c r="F11" s="42">
        <v>98030</v>
      </c>
      <c r="G11" s="107">
        <v>0</v>
      </c>
      <c r="H11" s="79">
        <f t="shared" si="0"/>
        <v>98030</v>
      </c>
      <c r="I11" s="108">
        <v>0</v>
      </c>
      <c r="J11" s="107">
        <v>0</v>
      </c>
      <c r="K11" s="100">
        <f t="shared" si="1"/>
        <v>0</v>
      </c>
      <c r="L11" s="109">
        <v>1362479</v>
      </c>
      <c r="M11" s="110">
        <v>1840650</v>
      </c>
      <c r="N11" s="111">
        <f t="shared" si="2"/>
        <v>3842669</v>
      </c>
      <c r="Q11" s="11"/>
    </row>
    <row r="12" spans="1:17" ht="21" customHeight="1" thickBot="1" x14ac:dyDescent="0.6">
      <c r="A12" s="48" t="s">
        <v>15</v>
      </c>
      <c r="B12" s="112">
        <f t="shared" ref="B12:M12" si="4">SUM(B9+B10-B11)</f>
        <v>133008780</v>
      </c>
      <c r="C12" s="112">
        <f t="shared" si="4"/>
        <v>34416200</v>
      </c>
      <c r="D12" s="113">
        <f>SUM(D9+D10-D11)</f>
        <v>3143800</v>
      </c>
      <c r="E12" s="79">
        <f>SUM(B12:D12)</f>
        <v>170568780</v>
      </c>
      <c r="F12" s="114">
        <f>SUM(F9+F10-F11)</f>
        <v>118118710</v>
      </c>
      <c r="G12" s="113">
        <f>SUM(G9+G10-G11)</f>
        <v>8433100</v>
      </c>
      <c r="H12" s="79">
        <f>SUM(F12:G12)</f>
        <v>126551810</v>
      </c>
      <c r="I12" s="114">
        <f t="shared" si="4"/>
        <v>10073390</v>
      </c>
      <c r="J12" s="113">
        <f t="shared" si="4"/>
        <v>133845000</v>
      </c>
      <c r="K12" s="100">
        <f>SUM(I12:J12)</f>
        <v>143918390</v>
      </c>
      <c r="L12" s="115">
        <f t="shared" si="4"/>
        <v>77423121</v>
      </c>
      <c r="M12" s="115">
        <f t="shared" si="4"/>
        <v>56988730</v>
      </c>
      <c r="N12" s="116">
        <f>B12+C12+D12+F12+G12+I12+J12+L12+M12</f>
        <v>575450831</v>
      </c>
      <c r="Q12" s="11"/>
    </row>
    <row r="13" spans="1:17" ht="21" customHeight="1" thickTop="1" x14ac:dyDescent="0.55000000000000004">
      <c r="A13" s="49" t="s">
        <v>16</v>
      </c>
      <c r="B13" s="117"/>
      <c r="C13" s="118"/>
      <c r="D13" s="119"/>
      <c r="E13" s="79">
        <f t="shared" ref="E13:E14" si="5">SUM(B13:D13)</f>
        <v>0</v>
      </c>
      <c r="F13" s="117"/>
      <c r="G13" s="119"/>
      <c r="H13" s="79">
        <f t="shared" si="0"/>
        <v>0</v>
      </c>
      <c r="I13" s="117"/>
      <c r="J13" s="119"/>
      <c r="K13" s="100">
        <f t="shared" si="1"/>
        <v>0</v>
      </c>
      <c r="L13" s="120"/>
      <c r="M13" s="120"/>
      <c r="N13" s="121"/>
      <c r="Q13" s="13"/>
    </row>
    <row r="14" spans="1:17" ht="21" customHeight="1" x14ac:dyDescent="0.55000000000000004">
      <c r="A14" s="48" t="s">
        <v>17</v>
      </c>
      <c r="B14" s="122">
        <v>71214624.489999995</v>
      </c>
      <c r="C14" s="123">
        <v>19940616.760000002</v>
      </c>
      <c r="D14" s="99">
        <v>1590560</v>
      </c>
      <c r="E14" s="79">
        <f t="shared" si="5"/>
        <v>92745801.25</v>
      </c>
      <c r="F14" s="122">
        <v>41099150.060000002</v>
      </c>
      <c r="G14" s="99">
        <v>5365065.6500000004</v>
      </c>
      <c r="H14" s="79">
        <f t="shared" si="0"/>
        <v>46464215.710000001</v>
      </c>
      <c r="I14" s="122">
        <v>3399300</v>
      </c>
      <c r="J14" s="99">
        <v>0</v>
      </c>
      <c r="K14" s="100">
        <f t="shared" si="1"/>
        <v>3399300</v>
      </c>
      <c r="L14" s="101">
        <v>14856036</v>
      </c>
      <c r="M14" s="101">
        <v>6172961</v>
      </c>
      <c r="N14" s="102">
        <f>B14+C14+D14+F14+G14+I14+J14+L14+M14</f>
        <v>163638313.96000001</v>
      </c>
      <c r="Q14" s="14"/>
    </row>
    <row r="15" spans="1:17" ht="21" customHeight="1" x14ac:dyDescent="0.55000000000000004">
      <c r="A15" s="48" t="s">
        <v>18</v>
      </c>
      <c r="B15" s="124">
        <f>SUM(B14/B12*100)</f>
        <v>53.541295912946495</v>
      </c>
      <c r="C15" s="125">
        <f t="shared" ref="C15:M15" si="6">SUM(C14/C12*100)</f>
        <v>57.939623665599349</v>
      </c>
      <c r="D15" s="126">
        <f t="shared" si="6"/>
        <v>50.593549207964884</v>
      </c>
      <c r="E15" s="13">
        <f>SUM(E14/E12*100)</f>
        <v>54.374429628915678</v>
      </c>
      <c r="F15" s="124">
        <f t="shared" si="6"/>
        <v>34.794784043950358</v>
      </c>
      <c r="G15" s="126">
        <f t="shared" si="6"/>
        <v>63.619139462356664</v>
      </c>
      <c r="H15" s="13">
        <f t="shared" si="6"/>
        <v>36.715567884805438</v>
      </c>
      <c r="I15" s="124">
        <f t="shared" si="6"/>
        <v>33.745342928249578</v>
      </c>
      <c r="J15" s="127">
        <f t="shared" si="6"/>
        <v>0</v>
      </c>
      <c r="K15" s="100">
        <f t="shared" si="1"/>
        <v>33.745342928249578</v>
      </c>
      <c r="L15" s="128">
        <f t="shared" si="6"/>
        <v>19.188113070254555</v>
      </c>
      <c r="M15" s="128">
        <f t="shared" si="6"/>
        <v>10.831897815585643</v>
      </c>
      <c r="N15" s="128">
        <f>SUM(N14/N12*100)</f>
        <v>28.436541428854067</v>
      </c>
      <c r="Q15" s="14"/>
    </row>
    <row r="16" spans="1:17" ht="21" customHeight="1" thickBot="1" x14ac:dyDescent="0.6">
      <c r="A16" s="48" t="s">
        <v>19</v>
      </c>
      <c r="B16" s="114">
        <f>SUM(B12-B14)</f>
        <v>61794155.510000005</v>
      </c>
      <c r="C16" s="112">
        <f t="shared" ref="C16:M16" si="7">SUM(C12-C14)</f>
        <v>14475583.239999998</v>
      </c>
      <c r="D16" s="113">
        <f t="shared" si="7"/>
        <v>1553240</v>
      </c>
      <c r="E16" s="79">
        <f>SUM(B16:D16)</f>
        <v>77822978.75</v>
      </c>
      <c r="F16" s="114">
        <f t="shared" si="7"/>
        <v>77019559.939999998</v>
      </c>
      <c r="G16" s="113">
        <f t="shared" si="7"/>
        <v>3068034.3499999996</v>
      </c>
      <c r="H16" s="79">
        <f t="shared" si="0"/>
        <v>80087594.289999992</v>
      </c>
      <c r="I16" s="114">
        <f t="shared" si="7"/>
        <v>6674090</v>
      </c>
      <c r="J16" s="113">
        <f t="shared" si="7"/>
        <v>133845000</v>
      </c>
      <c r="K16" s="100">
        <f t="shared" si="1"/>
        <v>140519090</v>
      </c>
      <c r="L16" s="115">
        <f t="shared" si="7"/>
        <v>62567085</v>
      </c>
      <c r="M16" s="115">
        <f t="shared" si="7"/>
        <v>50815769</v>
      </c>
      <c r="N16" s="116">
        <f>B16+C16+D16+F16+G16+I16+J16+L16+M16</f>
        <v>411812517.03999996</v>
      </c>
      <c r="Q16" s="14"/>
    </row>
    <row r="17" spans="1:14" ht="24.75" thickTop="1" x14ac:dyDescent="0.55000000000000004">
      <c r="A17" s="48" t="s">
        <v>18</v>
      </c>
      <c r="B17" s="37">
        <f t="shared" ref="B17:N17" si="8">SUM(B16/B12*100)</f>
        <v>46.458704087053505</v>
      </c>
      <c r="C17" s="24">
        <f t="shared" si="8"/>
        <v>42.060376334400658</v>
      </c>
      <c r="D17" s="38">
        <f t="shared" si="8"/>
        <v>49.406450792035116</v>
      </c>
      <c r="E17" s="129">
        <f t="shared" si="8"/>
        <v>45.625570371084322</v>
      </c>
      <c r="F17" s="37">
        <f t="shared" si="8"/>
        <v>65.205215956049628</v>
      </c>
      <c r="G17" s="38">
        <f t="shared" si="8"/>
        <v>36.380860537643329</v>
      </c>
      <c r="H17" s="129">
        <f t="shared" si="8"/>
        <v>63.284432115194555</v>
      </c>
      <c r="I17" s="37">
        <f t="shared" si="8"/>
        <v>66.254657071750415</v>
      </c>
      <c r="J17" s="38">
        <f t="shared" si="8"/>
        <v>100</v>
      </c>
      <c r="K17" s="129">
        <f t="shared" si="8"/>
        <v>97.638036389929042</v>
      </c>
      <c r="L17" s="121">
        <f t="shared" si="8"/>
        <v>80.811886929745441</v>
      </c>
      <c r="M17" s="121">
        <f t="shared" si="8"/>
        <v>89.168102184414352</v>
      </c>
      <c r="N17" s="121">
        <f t="shared" si="8"/>
        <v>71.563458571145915</v>
      </c>
    </row>
    <row r="18" spans="1:14" x14ac:dyDescent="0.55000000000000004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x14ac:dyDescent="0.55000000000000004">
      <c r="A19" s="15"/>
      <c r="B19" s="17" t="s">
        <v>52</v>
      </c>
      <c r="C19" s="16"/>
      <c r="D19" s="16"/>
      <c r="E19" s="16"/>
      <c r="F19" s="18"/>
      <c r="G19" s="19"/>
      <c r="H19" s="19"/>
      <c r="I19" s="19"/>
      <c r="M19" s="16"/>
    </row>
    <row r="20" spans="1:14" x14ac:dyDescent="0.55000000000000004">
      <c r="A20" s="15"/>
      <c r="B20" s="7" t="s">
        <v>53</v>
      </c>
      <c r="C20" s="16"/>
      <c r="D20" s="16"/>
      <c r="E20" s="16"/>
      <c r="F20" s="16"/>
      <c r="G20" s="16"/>
      <c r="H20" s="16"/>
      <c r="I20" s="16"/>
      <c r="M20" s="16"/>
    </row>
    <row r="21" spans="1:14" x14ac:dyDescent="0.55000000000000004">
      <c r="A21" s="15"/>
      <c r="B21" s="7" t="s">
        <v>54</v>
      </c>
      <c r="C21" s="16"/>
      <c r="D21" s="16"/>
      <c r="F21" s="16"/>
      <c r="G21" s="16"/>
      <c r="H21" s="16"/>
      <c r="I21" s="16"/>
      <c r="M21" s="16"/>
    </row>
    <row r="22" spans="1:14" x14ac:dyDescent="0.55000000000000004">
      <c r="A22" s="15"/>
      <c r="B22" s="7" t="s">
        <v>55</v>
      </c>
      <c r="F22" s="16"/>
      <c r="G22" s="16"/>
      <c r="H22" s="16"/>
      <c r="I22" s="16"/>
      <c r="M22" s="16"/>
    </row>
    <row r="23" spans="1:14" x14ac:dyDescent="0.55000000000000004">
      <c r="A23" s="15"/>
      <c r="B23" s="7" t="s">
        <v>51</v>
      </c>
      <c r="F23" s="16"/>
      <c r="G23" s="16"/>
      <c r="H23" s="16"/>
      <c r="I23" s="16"/>
      <c r="M23" s="16"/>
    </row>
    <row r="24" spans="1:14" x14ac:dyDescent="0.55000000000000004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</sheetData>
  <mergeCells count="12">
    <mergeCell ref="A1:N1"/>
    <mergeCell ref="A2:N2"/>
    <mergeCell ref="G5:G6"/>
    <mergeCell ref="C5:C6"/>
    <mergeCell ref="L5:L6"/>
    <mergeCell ref="M5:M6"/>
    <mergeCell ref="I5:J5"/>
    <mergeCell ref="A4:A6"/>
    <mergeCell ref="B4:D4"/>
    <mergeCell ref="F4:G4"/>
    <mergeCell ref="I4:J4"/>
    <mergeCell ref="N4:N6"/>
  </mergeCells>
  <pageMargins left="0.23622047244094491" right="0.15748031496062992" top="0.59055118110236227" bottom="0.59055118110236227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B0CB3-E786-4925-AEE9-D2B645E80F15}">
  <sheetPr>
    <tabColor theme="6" tint="-0.249977111117893"/>
  </sheetPr>
  <dimension ref="A1:K312"/>
  <sheetViews>
    <sheetView view="pageBreakPreview" zoomScale="90" zoomScaleNormal="87" zoomScaleSheetLayoutView="90" workbookViewId="0">
      <selection activeCell="K11" sqref="K11"/>
    </sheetView>
  </sheetViews>
  <sheetFormatPr defaultColWidth="11.140625" defaultRowHeight="21" customHeight="1" x14ac:dyDescent="0.5"/>
  <cols>
    <col min="1" max="1" width="30" style="59" customWidth="1"/>
    <col min="2" max="4" width="18.140625" style="73" customWidth="1"/>
    <col min="5" max="5" width="18.140625" style="73" hidden="1" customWidth="1"/>
    <col min="6" max="8" width="18.140625" style="73" customWidth="1"/>
    <col min="9" max="9" width="18.140625" style="73" hidden="1" customWidth="1"/>
    <col min="10" max="10" width="18.140625" style="73" customWidth="1"/>
    <col min="11" max="11" width="13.85546875" style="58" customWidth="1"/>
    <col min="12" max="13" width="13.85546875" style="59" customWidth="1"/>
    <col min="14" max="16384" width="11.140625" style="59"/>
  </cols>
  <sheetData>
    <row r="1" spans="1:10" ht="21" customHeight="1" x14ac:dyDescent="0.5">
      <c r="A1" s="194" t="s">
        <v>26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ht="21" customHeight="1" x14ac:dyDescent="0.5">
      <c r="A2" s="194" t="s">
        <v>98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0" ht="21" customHeight="1" x14ac:dyDescent="0.5">
      <c r="A3" s="194" t="s">
        <v>101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ht="21" customHeight="1" x14ac:dyDescent="0.5">
      <c r="A4" s="195" t="s">
        <v>57</v>
      </c>
      <c r="B4" s="195"/>
      <c r="C4" s="195"/>
      <c r="D4" s="195"/>
      <c r="E4" s="195"/>
      <c r="F4" s="195"/>
      <c r="G4" s="195"/>
      <c r="H4" s="195"/>
      <c r="I4" s="195"/>
      <c r="J4" s="195"/>
    </row>
    <row r="5" spans="1:10" s="58" customFormat="1" ht="33" customHeight="1" x14ac:dyDescent="0.5">
      <c r="A5" s="8" t="s">
        <v>58</v>
      </c>
      <c r="B5" s="9" t="s">
        <v>59</v>
      </c>
      <c r="C5" s="9" t="s">
        <v>60</v>
      </c>
      <c r="D5" s="9" t="s">
        <v>61</v>
      </c>
      <c r="E5" s="9" t="s">
        <v>34</v>
      </c>
      <c r="F5" s="9" t="s">
        <v>62</v>
      </c>
      <c r="G5" s="9" t="s">
        <v>63</v>
      </c>
      <c r="H5" s="9" t="s">
        <v>64</v>
      </c>
      <c r="I5" s="9" t="s">
        <v>35</v>
      </c>
      <c r="J5" s="57" t="s">
        <v>7</v>
      </c>
    </row>
    <row r="6" spans="1:10" ht="19.899999999999999" customHeight="1" x14ac:dyDescent="0.5">
      <c r="A6" s="60" t="s">
        <v>11</v>
      </c>
      <c r="B6" s="61"/>
      <c r="C6" s="61"/>
      <c r="D6" s="61"/>
      <c r="E6" s="62"/>
      <c r="F6" s="61"/>
      <c r="G6" s="61"/>
      <c r="H6" s="61"/>
      <c r="I6" s="62"/>
      <c r="J6" s="61"/>
    </row>
    <row r="7" spans="1:10" ht="19.899999999999999" customHeight="1" x14ac:dyDescent="0.5">
      <c r="A7" s="95" t="s">
        <v>72</v>
      </c>
      <c r="B7" s="92">
        <f>SUM(B8:B10)</f>
        <v>12819574.74</v>
      </c>
      <c r="C7" s="92">
        <f t="shared" ref="C7:D7" si="0">SUM(C8:C10)</f>
        <v>12850176.57</v>
      </c>
      <c r="D7" s="92">
        <f t="shared" si="0"/>
        <v>20750955.59</v>
      </c>
      <c r="E7" s="82">
        <f t="shared" ref="E7:E15" si="1">B7+C7+D7</f>
        <v>46420706.900000006</v>
      </c>
      <c r="F7" s="92">
        <f>SUM(F8:F10)</f>
        <v>7088956.6899999995</v>
      </c>
      <c r="G7" s="92">
        <f t="shared" ref="G7" si="2">SUM(G8:G10)</f>
        <v>13599706.279999999</v>
      </c>
      <c r="H7" s="92">
        <f>SUM(H8:H10)</f>
        <v>25636431.379999999</v>
      </c>
      <c r="I7" s="82">
        <f t="shared" ref="I7:I20" si="3">F7+G7+H7</f>
        <v>46325094.349999994</v>
      </c>
      <c r="J7" s="90">
        <f t="shared" ref="J7:J18" si="4">E7+I7</f>
        <v>92745801.25</v>
      </c>
    </row>
    <row r="8" spans="1:10" ht="19.899999999999999" customHeight="1" x14ac:dyDescent="0.5">
      <c r="A8" s="65" t="s">
        <v>75</v>
      </c>
      <c r="B8" s="83">
        <v>9931355.1500000004</v>
      </c>
      <c r="C8" s="83">
        <v>9952988.7599999998</v>
      </c>
      <c r="D8" s="83">
        <v>16730015.59</v>
      </c>
      <c r="E8" s="83">
        <f t="shared" si="1"/>
        <v>36614359.5</v>
      </c>
      <c r="F8" s="83">
        <v>4920481.75</v>
      </c>
      <c r="G8" s="83">
        <v>10224433.359999999</v>
      </c>
      <c r="H8" s="83">
        <v>19455349.879999999</v>
      </c>
      <c r="I8" s="83">
        <f t="shared" si="3"/>
        <v>34600264.989999995</v>
      </c>
      <c r="J8" s="84">
        <f t="shared" si="4"/>
        <v>71214624.489999995</v>
      </c>
    </row>
    <row r="9" spans="1:10" ht="19.899999999999999" customHeight="1" x14ac:dyDescent="0.5">
      <c r="A9" s="65" t="s">
        <v>36</v>
      </c>
      <c r="B9" s="83">
        <v>2750680.59</v>
      </c>
      <c r="C9" s="83">
        <v>2759226.81</v>
      </c>
      <c r="D9" s="83">
        <v>3463200</v>
      </c>
      <c r="E9" s="83">
        <f t="shared" si="1"/>
        <v>8973107.4000000004</v>
      </c>
      <c r="F9" s="83">
        <v>2062701.94</v>
      </c>
      <c r="G9" s="83">
        <v>3087848.92</v>
      </c>
      <c r="H9" s="83">
        <v>5816958.5</v>
      </c>
      <c r="I9" s="83">
        <f t="shared" si="3"/>
        <v>10967509.359999999</v>
      </c>
      <c r="J9" s="84">
        <f t="shared" si="4"/>
        <v>19940616.759999998</v>
      </c>
    </row>
    <row r="10" spans="1:10" ht="19.899999999999999" customHeight="1" x14ac:dyDescent="0.5">
      <c r="A10" s="65" t="s">
        <v>37</v>
      </c>
      <c r="B10" s="83">
        <v>137539</v>
      </c>
      <c r="C10" s="83">
        <v>137961</v>
      </c>
      <c r="D10" s="83">
        <v>557740</v>
      </c>
      <c r="E10" s="83">
        <f t="shared" si="1"/>
        <v>833240</v>
      </c>
      <c r="F10" s="83">
        <v>105773</v>
      </c>
      <c r="G10" s="83">
        <v>287424</v>
      </c>
      <c r="H10" s="83">
        <v>364123</v>
      </c>
      <c r="I10" s="83">
        <f t="shared" si="3"/>
        <v>757320</v>
      </c>
      <c r="J10" s="84">
        <f>E10+I10</f>
        <v>1590560</v>
      </c>
    </row>
    <row r="11" spans="1:10" ht="19.899999999999999" customHeight="1" x14ac:dyDescent="0.5">
      <c r="A11" s="130" t="s">
        <v>73</v>
      </c>
      <c r="B11" s="93">
        <f>SUM(B12:B13)</f>
        <v>374503.95</v>
      </c>
      <c r="C11" s="93">
        <f t="shared" ref="C11:D11" si="5">SUM(C12:C13)</f>
        <v>6386662.3100000005</v>
      </c>
      <c r="D11" s="93">
        <f t="shared" si="5"/>
        <v>6771582.3700000001</v>
      </c>
      <c r="E11" s="93">
        <f t="shared" si="1"/>
        <v>13532748.630000001</v>
      </c>
      <c r="F11" s="93">
        <f>SUM(F12:F13)</f>
        <v>10061886.43</v>
      </c>
      <c r="G11" s="93">
        <f t="shared" ref="G11" si="6">SUM(G12:G13)</f>
        <v>8801429.2400000002</v>
      </c>
      <c r="H11" s="93">
        <f>SUM(H12:H13)</f>
        <v>14068151.41</v>
      </c>
      <c r="I11" s="93">
        <f t="shared" si="3"/>
        <v>32931467.080000002</v>
      </c>
      <c r="J11" s="90">
        <f t="shared" si="4"/>
        <v>46464215.710000001</v>
      </c>
    </row>
    <row r="12" spans="1:10" ht="19.899999999999999" customHeight="1" x14ac:dyDescent="0.5">
      <c r="A12" s="65" t="s">
        <v>37</v>
      </c>
      <c r="B12" s="83">
        <v>0</v>
      </c>
      <c r="C12" s="83">
        <v>3548676.5</v>
      </c>
      <c r="D12" s="83">
        <v>6344039.9800000004</v>
      </c>
      <c r="E12" s="83">
        <f t="shared" si="1"/>
        <v>9892716.4800000004</v>
      </c>
      <c r="F12" s="83">
        <v>9191229.7400000002</v>
      </c>
      <c r="G12" s="83">
        <v>8413316.9299999997</v>
      </c>
      <c r="H12" s="83">
        <v>13601886.91</v>
      </c>
      <c r="I12" s="83">
        <f t="shared" si="3"/>
        <v>31206433.580000002</v>
      </c>
      <c r="J12" s="84">
        <f t="shared" si="4"/>
        <v>41099150.060000002</v>
      </c>
    </row>
    <row r="13" spans="1:10" ht="19.899999999999999" customHeight="1" x14ac:dyDescent="0.5">
      <c r="A13" s="65" t="s">
        <v>38</v>
      </c>
      <c r="B13" s="83">
        <v>374503.95</v>
      </c>
      <c r="C13" s="83">
        <v>2837985.81</v>
      </c>
      <c r="D13" s="83">
        <v>427542.39</v>
      </c>
      <c r="E13" s="83">
        <f t="shared" si="1"/>
        <v>3640032.1500000004</v>
      </c>
      <c r="F13" s="83">
        <v>870656.69</v>
      </c>
      <c r="G13" s="83">
        <v>388112.31</v>
      </c>
      <c r="H13" s="83">
        <v>466264.5</v>
      </c>
      <c r="I13" s="83">
        <f t="shared" si="3"/>
        <v>1725033.5</v>
      </c>
      <c r="J13" s="84">
        <f t="shared" si="4"/>
        <v>5365065.6500000004</v>
      </c>
    </row>
    <row r="14" spans="1:10" ht="19.899999999999999" customHeight="1" x14ac:dyDescent="0.5">
      <c r="A14" s="130" t="s">
        <v>76</v>
      </c>
      <c r="B14" s="93">
        <f>SUM(B15:B16)</f>
        <v>0</v>
      </c>
      <c r="C14" s="93">
        <f t="shared" ref="C14:H14" si="7">SUM(C15:C16)</f>
        <v>273800</v>
      </c>
      <c r="D14" s="93">
        <f t="shared" si="7"/>
        <v>921500</v>
      </c>
      <c r="E14" s="93">
        <f t="shared" si="1"/>
        <v>1195300</v>
      </c>
      <c r="F14" s="93">
        <f t="shared" si="7"/>
        <v>0</v>
      </c>
      <c r="G14" s="93">
        <f t="shared" si="7"/>
        <v>1358000</v>
      </c>
      <c r="H14" s="93">
        <f t="shared" si="7"/>
        <v>846000</v>
      </c>
      <c r="I14" s="93">
        <f t="shared" si="3"/>
        <v>2204000</v>
      </c>
      <c r="J14" s="90">
        <f>SUM(J15:J16)</f>
        <v>3399300</v>
      </c>
    </row>
    <row r="15" spans="1:10" ht="19.899999999999999" customHeight="1" x14ac:dyDescent="0.5">
      <c r="A15" s="65" t="s">
        <v>39</v>
      </c>
      <c r="B15" s="83">
        <f t="shared" ref="B15:D17" si="8">B43+B72+B101+B130+B159+B188+B217+B246+B275+B304</f>
        <v>0</v>
      </c>
      <c r="C15" s="83">
        <v>273800</v>
      </c>
      <c r="D15" s="83">
        <v>921500</v>
      </c>
      <c r="E15" s="83">
        <f t="shared" si="1"/>
        <v>1195300</v>
      </c>
      <c r="F15" s="83">
        <v>0</v>
      </c>
      <c r="G15" s="83">
        <v>1358000</v>
      </c>
      <c r="H15" s="83">
        <v>846000</v>
      </c>
      <c r="I15" s="83">
        <f t="shared" si="3"/>
        <v>2204000</v>
      </c>
      <c r="J15" s="84">
        <f t="shared" si="4"/>
        <v>3399300</v>
      </c>
    </row>
    <row r="16" spans="1:10" ht="19.899999999999999" customHeight="1" x14ac:dyDescent="0.5">
      <c r="A16" s="65" t="s">
        <v>40</v>
      </c>
      <c r="B16" s="83">
        <f t="shared" si="8"/>
        <v>0</v>
      </c>
      <c r="C16" s="83">
        <f t="shared" si="8"/>
        <v>0</v>
      </c>
      <c r="D16" s="83">
        <f t="shared" si="8"/>
        <v>0</v>
      </c>
      <c r="E16" s="83">
        <f t="shared" ref="E16" si="9">B16+C16+D16</f>
        <v>0</v>
      </c>
      <c r="F16" s="83">
        <f t="shared" ref="F16:G16" si="10">F44+F73+F102+F131+F160+F189+F218+F247+F276+F305</f>
        <v>0</v>
      </c>
      <c r="G16" s="83">
        <f t="shared" si="10"/>
        <v>0</v>
      </c>
      <c r="H16" s="83">
        <v>0</v>
      </c>
      <c r="I16" s="83">
        <f t="shared" si="3"/>
        <v>0</v>
      </c>
      <c r="J16" s="84">
        <f t="shared" si="4"/>
        <v>0</v>
      </c>
    </row>
    <row r="17" spans="1:10" ht="19.899999999999999" customHeight="1" x14ac:dyDescent="0.5">
      <c r="A17" s="130" t="s">
        <v>74</v>
      </c>
      <c r="B17" s="93">
        <f t="shared" si="8"/>
        <v>0</v>
      </c>
      <c r="C17" s="93">
        <v>610176</v>
      </c>
      <c r="D17" s="93">
        <v>4073727</v>
      </c>
      <c r="E17" s="93">
        <f>B17+C17+D17</f>
        <v>4683903</v>
      </c>
      <c r="F17" s="93">
        <v>2825156</v>
      </c>
      <c r="G17" s="93">
        <v>3139062</v>
      </c>
      <c r="H17" s="93">
        <v>4207915</v>
      </c>
      <c r="I17" s="93">
        <f t="shared" si="3"/>
        <v>10172133</v>
      </c>
      <c r="J17" s="90">
        <f t="shared" si="4"/>
        <v>14856036</v>
      </c>
    </row>
    <row r="18" spans="1:10" ht="19.899999999999999" customHeight="1" x14ac:dyDescent="0.5">
      <c r="A18" s="131" t="s">
        <v>41</v>
      </c>
      <c r="B18" s="94">
        <v>0</v>
      </c>
      <c r="C18" s="94">
        <v>800148</v>
      </c>
      <c r="D18" s="94">
        <v>1238878</v>
      </c>
      <c r="E18" s="94">
        <f>B18+C18+D18</f>
        <v>2039026</v>
      </c>
      <c r="F18" s="93">
        <v>2015214</v>
      </c>
      <c r="G18" s="94">
        <v>1468954</v>
      </c>
      <c r="H18" s="94">
        <v>649767</v>
      </c>
      <c r="I18" s="94">
        <f t="shared" si="3"/>
        <v>4133935</v>
      </c>
      <c r="J18" s="91">
        <f t="shared" si="4"/>
        <v>6172961</v>
      </c>
    </row>
    <row r="19" spans="1:10" ht="19.899999999999999" customHeight="1" thickBot="1" x14ac:dyDescent="0.55000000000000004">
      <c r="A19" s="70" t="s">
        <v>42</v>
      </c>
      <c r="B19" s="132">
        <f>B7+B11+B14+B17+B18</f>
        <v>13194078.689999999</v>
      </c>
      <c r="C19" s="132">
        <f t="shared" ref="C19:J19" si="11">C7+C11+C14+C17+C18</f>
        <v>20920962.880000003</v>
      </c>
      <c r="D19" s="132">
        <f t="shared" si="11"/>
        <v>33756642.960000001</v>
      </c>
      <c r="E19" s="132">
        <f t="shared" si="11"/>
        <v>67871684.530000001</v>
      </c>
      <c r="F19" s="132">
        <f t="shared" si="11"/>
        <v>21991213.119999997</v>
      </c>
      <c r="G19" s="132">
        <f t="shared" si="11"/>
        <v>28367151.52</v>
      </c>
      <c r="H19" s="132">
        <f t="shared" si="11"/>
        <v>45408264.789999999</v>
      </c>
      <c r="I19" s="132">
        <f t="shared" si="11"/>
        <v>95766629.429999992</v>
      </c>
      <c r="J19" s="132">
        <f t="shared" si="11"/>
        <v>163638313.96000001</v>
      </c>
    </row>
    <row r="20" spans="1:10" ht="19.899999999999999" customHeight="1" thickTop="1" x14ac:dyDescent="0.5">
      <c r="A20" s="63" t="s">
        <v>29</v>
      </c>
      <c r="B20" s="80">
        <v>2603604</v>
      </c>
      <c r="C20" s="80">
        <v>2878774</v>
      </c>
      <c r="D20" s="80">
        <v>3532511</v>
      </c>
      <c r="E20" s="81">
        <f>B20+C20+D20</f>
        <v>9014889</v>
      </c>
      <c r="F20" s="80">
        <v>3439662</v>
      </c>
      <c r="G20" s="80">
        <v>2773616</v>
      </c>
      <c r="H20" s="80">
        <v>2262131</v>
      </c>
      <c r="I20" s="81">
        <f t="shared" si="3"/>
        <v>8475409</v>
      </c>
      <c r="J20" s="64">
        <f>E20+I20</f>
        <v>17490298</v>
      </c>
    </row>
    <row r="21" spans="1:10" ht="19.899999999999999" customHeight="1" x14ac:dyDescent="0.5">
      <c r="A21" s="70" t="s">
        <v>43</v>
      </c>
      <c r="B21" s="71">
        <f>SUM(B19:B20)</f>
        <v>15797682.689999999</v>
      </c>
      <c r="C21" s="71">
        <f t="shared" ref="C21:J21" si="12">SUM(C19:C20)</f>
        <v>23799736.880000003</v>
      </c>
      <c r="D21" s="71">
        <f t="shared" si="12"/>
        <v>37289153.960000001</v>
      </c>
      <c r="E21" s="72">
        <f t="shared" si="12"/>
        <v>76886573.530000001</v>
      </c>
      <c r="F21" s="71">
        <f t="shared" si="12"/>
        <v>25430875.119999997</v>
      </c>
      <c r="G21" s="71">
        <f t="shared" si="12"/>
        <v>31140767.52</v>
      </c>
      <c r="H21" s="71">
        <f t="shared" si="12"/>
        <v>47670395.789999999</v>
      </c>
      <c r="I21" s="72">
        <f t="shared" si="12"/>
        <v>104242038.42999999</v>
      </c>
      <c r="J21" s="71">
        <f t="shared" si="12"/>
        <v>181128611.96000001</v>
      </c>
    </row>
    <row r="23" spans="1:10" ht="21" customHeight="1" x14ac:dyDescent="0.5">
      <c r="B23" s="97">
        <f>SUM(B10+B12)</f>
        <v>137539</v>
      </c>
      <c r="C23" s="97">
        <f t="shared" ref="C23:I23" si="13">SUM(C10+C12)</f>
        <v>3686637.5</v>
      </c>
      <c r="D23" s="97">
        <f t="shared" si="13"/>
        <v>6901779.9800000004</v>
      </c>
      <c r="E23" s="97">
        <f t="shared" si="13"/>
        <v>10725956.48</v>
      </c>
      <c r="F23" s="97">
        <f>SUM(F10+F12)</f>
        <v>9297002.7400000002</v>
      </c>
      <c r="G23" s="97">
        <f t="shared" si="13"/>
        <v>8700740.9299999997</v>
      </c>
      <c r="H23" s="97">
        <f t="shared" si="13"/>
        <v>13966009.91</v>
      </c>
      <c r="I23" s="97">
        <f t="shared" si="13"/>
        <v>31963753.580000002</v>
      </c>
      <c r="J23" s="97">
        <f>SUM(J10+J12)</f>
        <v>42689710.060000002</v>
      </c>
    </row>
    <row r="30" spans="1:10" ht="21" hidden="1" customHeight="1" x14ac:dyDescent="0.5">
      <c r="A30" s="194" t="s">
        <v>98</v>
      </c>
      <c r="B30" s="194"/>
      <c r="C30" s="194"/>
      <c r="D30" s="194"/>
      <c r="E30" s="194"/>
      <c r="F30" s="194"/>
      <c r="G30" s="194"/>
      <c r="H30" s="194"/>
      <c r="I30" s="194"/>
      <c r="J30" s="194"/>
    </row>
    <row r="31" spans="1:10" ht="21" hidden="1" customHeight="1" x14ac:dyDescent="0.5">
      <c r="A31" s="194" t="s">
        <v>25</v>
      </c>
      <c r="B31" s="194"/>
      <c r="C31" s="194"/>
      <c r="D31" s="194"/>
      <c r="E31" s="194"/>
      <c r="F31" s="194"/>
      <c r="G31" s="194"/>
      <c r="H31" s="194"/>
      <c r="I31" s="194"/>
      <c r="J31" s="194"/>
    </row>
    <row r="32" spans="1:10" ht="21" hidden="1" customHeight="1" x14ac:dyDescent="0.5">
      <c r="A32" s="194" t="s">
        <v>57</v>
      </c>
      <c r="B32" s="194"/>
      <c r="C32" s="194"/>
      <c r="D32" s="194"/>
      <c r="E32" s="194"/>
      <c r="F32" s="194"/>
      <c r="G32" s="194"/>
      <c r="H32" s="194"/>
      <c r="I32" s="194"/>
      <c r="J32" s="194"/>
    </row>
    <row r="33" spans="1:10" s="58" customFormat="1" ht="33" hidden="1" customHeight="1" x14ac:dyDescent="0.5">
      <c r="A33" s="8" t="s">
        <v>58</v>
      </c>
      <c r="B33" s="9" t="s">
        <v>59</v>
      </c>
      <c r="C33" s="9" t="s">
        <v>60</v>
      </c>
      <c r="D33" s="9" t="s">
        <v>61</v>
      </c>
      <c r="E33" s="9" t="s">
        <v>34</v>
      </c>
      <c r="F33" s="9" t="s">
        <v>62</v>
      </c>
      <c r="G33" s="9" t="s">
        <v>63</v>
      </c>
      <c r="H33" s="9" t="s">
        <v>64</v>
      </c>
      <c r="I33" s="9" t="s">
        <v>35</v>
      </c>
      <c r="J33" s="57" t="s">
        <v>7</v>
      </c>
    </row>
    <row r="34" spans="1:10" ht="19.899999999999999" hidden="1" customHeight="1" x14ac:dyDescent="0.5">
      <c r="A34" s="60" t="s">
        <v>11</v>
      </c>
      <c r="B34" s="61"/>
      <c r="C34" s="61"/>
      <c r="D34" s="61"/>
      <c r="E34" s="61"/>
      <c r="F34" s="61"/>
      <c r="G34" s="61"/>
      <c r="H34" s="61"/>
      <c r="I34" s="61"/>
      <c r="J34" s="61"/>
    </row>
    <row r="35" spans="1:10" ht="19.899999999999999" hidden="1" customHeight="1" x14ac:dyDescent="0.5">
      <c r="A35" s="63" t="s">
        <v>72</v>
      </c>
      <c r="B35" s="64"/>
      <c r="C35" s="64"/>
      <c r="D35" s="64"/>
      <c r="E35" s="64"/>
      <c r="F35" s="64"/>
      <c r="G35" s="64"/>
      <c r="H35" s="64"/>
      <c r="I35" s="64"/>
      <c r="J35" s="64"/>
    </row>
    <row r="36" spans="1:10" ht="19.899999999999999" hidden="1" customHeight="1" x14ac:dyDescent="0.5">
      <c r="A36" s="65" t="s">
        <v>75</v>
      </c>
      <c r="B36" s="83">
        <v>896003.23</v>
      </c>
      <c r="C36" s="83">
        <v>758906.13</v>
      </c>
      <c r="D36" s="83">
        <v>829820.96</v>
      </c>
      <c r="E36" s="83">
        <f t="shared" ref="E36:E46" si="14">B36+C36+D36</f>
        <v>2484730.3199999998</v>
      </c>
      <c r="F36" s="83">
        <v>847893.78</v>
      </c>
      <c r="G36" s="83">
        <v>813410</v>
      </c>
      <c r="H36" s="83">
        <v>832030.69</v>
      </c>
      <c r="I36" s="66">
        <f t="shared" ref="I36:I46" si="15">F36+G36+H36</f>
        <v>2493334.4699999997</v>
      </c>
      <c r="J36" s="67">
        <f t="shared" ref="J36:J46" si="16">E36+I36</f>
        <v>4978064.7899999991</v>
      </c>
    </row>
    <row r="37" spans="1:10" ht="19.899999999999999" hidden="1" customHeight="1" x14ac:dyDescent="0.5">
      <c r="A37" s="65" t="s">
        <v>36</v>
      </c>
      <c r="B37" s="83">
        <v>48000</v>
      </c>
      <c r="C37" s="83">
        <v>48000</v>
      </c>
      <c r="D37" s="83">
        <v>48000</v>
      </c>
      <c r="E37" s="83">
        <f t="shared" si="14"/>
        <v>144000</v>
      </c>
      <c r="F37" s="83">
        <v>48000</v>
      </c>
      <c r="G37" s="83">
        <v>72000</v>
      </c>
      <c r="H37" s="83">
        <v>72000</v>
      </c>
      <c r="I37" s="66">
        <f t="shared" si="15"/>
        <v>192000</v>
      </c>
      <c r="J37" s="67">
        <f t="shared" si="16"/>
        <v>336000</v>
      </c>
    </row>
    <row r="38" spans="1:10" ht="19.899999999999999" hidden="1" customHeight="1" x14ac:dyDescent="0.5">
      <c r="A38" s="65" t="s">
        <v>37</v>
      </c>
      <c r="B38" s="83">
        <v>2400</v>
      </c>
      <c r="C38" s="83">
        <v>2400</v>
      </c>
      <c r="D38" s="83">
        <v>12456.77</v>
      </c>
      <c r="E38" s="83">
        <f t="shared" si="14"/>
        <v>17256.77</v>
      </c>
      <c r="F38" s="83">
        <v>6480</v>
      </c>
      <c r="G38" s="83">
        <v>7680</v>
      </c>
      <c r="H38" s="83">
        <v>7680</v>
      </c>
      <c r="I38" s="66">
        <f t="shared" si="15"/>
        <v>21840</v>
      </c>
      <c r="J38" s="67">
        <f t="shared" si="16"/>
        <v>39096.770000000004</v>
      </c>
    </row>
    <row r="39" spans="1:10" ht="19.899999999999999" hidden="1" customHeight="1" x14ac:dyDescent="0.5">
      <c r="A39" s="68" t="s">
        <v>73</v>
      </c>
      <c r="B39" s="84"/>
      <c r="C39" s="84"/>
      <c r="D39" s="84"/>
      <c r="E39" s="83">
        <f t="shared" si="14"/>
        <v>0</v>
      </c>
      <c r="F39" s="84"/>
      <c r="G39" s="84"/>
      <c r="H39" s="84"/>
      <c r="I39" s="66">
        <f t="shared" si="15"/>
        <v>0</v>
      </c>
      <c r="J39" s="67"/>
    </row>
    <row r="40" spans="1:10" ht="19.899999999999999" hidden="1" customHeight="1" x14ac:dyDescent="0.5">
      <c r="A40" s="65" t="s">
        <v>37</v>
      </c>
      <c r="B40" s="83">
        <v>0</v>
      </c>
      <c r="C40" s="83">
        <v>169301.67</v>
      </c>
      <c r="D40" s="83">
        <v>307856.01</v>
      </c>
      <c r="E40" s="83">
        <f t="shared" si="14"/>
        <v>477157.68000000005</v>
      </c>
      <c r="F40" s="83">
        <v>200236.67</v>
      </c>
      <c r="G40" s="83">
        <v>340184.37</v>
      </c>
      <c r="H40" s="83">
        <v>175820.46</v>
      </c>
      <c r="I40" s="66">
        <f t="shared" si="15"/>
        <v>716241.5</v>
      </c>
      <c r="J40" s="67">
        <f t="shared" si="16"/>
        <v>1193399.1800000002</v>
      </c>
    </row>
    <row r="41" spans="1:10" ht="19.899999999999999" hidden="1" customHeight="1" x14ac:dyDescent="0.5">
      <c r="A41" s="65" t="s">
        <v>38</v>
      </c>
      <c r="B41" s="83">
        <v>409027.83</v>
      </c>
      <c r="C41" s="83">
        <v>360798.2</v>
      </c>
      <c r="D41" s="83">
        <v>321561.94</v>
      </c>
      <c r="E41" s="83">
        <f t="shared" si="14"/>
        <v>1091387.97</v>
      </c>
      <c r="F41" s="83">
        <v>332203.5</v>
      </c>
      <c r="G41" s="83">
        <v>347996.21</v>
      </c>
      <c r="H41" s="83">
        <v>340252.77</v>
      </c>
      <c r="I41" s="66">
        <f t="shared" si="15"/>
        <v>1020452.48</v>
      </c>
      <c r="J41" s="67">
        <f t="shared" si="16"/>
        <v>2111840.4500000002</v>
      </c>
    </row>
    <row r="42" spans="1:10" ht="19.899999999999999" hidden="1" customHeight="1" x14ac:dyDescent="0.5">
      <c r="A42" s="68" t="s">
        <v>76</v>
      </c>
      <c r="B42" s="84"/>
      <c r="C42" s="84"/>
      <c r="D42" s="84"/>
      <c r="E42" s="83">
        <f t="shared" si="14"/>
        <v>0</v>
      </c>
      <c r="F42" s="84"/>
      <c r="G42" s="84"/>
      <c r="H42" s="84"/>
      <c r="I42" s="66">
        <f t="shared" si="15"/>
        <v>0</v>
      </c>
      <c r="J42" s="67"/>
    </row>
    <row r="43" spans="1:10" ht="19.899999999999999" hidden="1" customHeight="1" x14ac:dyDescent="0.5">
      <c r="A43" s="65" t="s">
        <v>39</v>
      </c>
      <c r="B43" s="83">
        <v>0</v>
      </c>
      <c r="C43" s="83">
        <v>0</v>
      </c>
      <c r="D43" s="83">
        <v>356550</v>
      </c>
      <c r="E43" s="83">
        <f t="shared" si="14"/>
        <v>356550</v>
      </c>
      <c r="F43" s="83">
        <v>141040</v>
      </c>
      <c r="G43" s="83">
        <v>0</v>
      </c>
      <c r="H43" s="83">
        <v>0</v>
      </c>
      <c r="I43" s="66">
        <f t="shared" si="15"/>
        <v>141040</v>
      </c>
      <c r="J43" s="67">
        <f t="shared" si="16"/>
        <v>497590</v>
      </c>
    </row>
    <row r="44" spans="1:10" ht="19.899999999999999" hidden="1" customHeight="1" x14ac:dyDescent="0.5">
      <c r="A44" s="65" t="s">
        <v>40</v>
      </c>
      <c r="B44" s="83">
        <v>0</v>
      </c>
      <c r="C44" s="83">
        <v>0</v>
      </c>
      <c r="D44" s="83">
        <v>0</v>
      </c>
      <c r="E44" s="83">
        <f t="shared" si="14"/>
        <v>0</v>
      </c>
      <c r="F44" s="83">
        <v>0</v>
      </c>
      <c r="G44" s="83">
        <v>0</v>
      </c>
      <c r="H44" s="83">
        <v>0</v>
      </c>
      <c r="I44" s="66">
        <f t="shared" si="15"/>
        <v>0</v>
      </c>
      <c r="J44" s="67">
        <f t="shared" si="16"/>
        <v>0</v>
      </c>
    </row>
    <row r="45" spans="1:10" ht="19.899999999999999" hidden="1" customHeight="1" x14ac:dyDescent="0.5">
      <c r="A45" s="68" t="s">
        <v>74</v>
      </c>
      <c r="B45" s="84">
        <v>0</v>
      </c>
      <c r="C45" s="84">
        <v>0</v>
      </c>
      <c r="D45" s="84">
        <v>0</v>
      </c>
      <c r="E45" s="83">
        <f t="shared" si="14"/>
        <v>0</v>
      </c>
      <c r="F45" s="84">
        <v>0</v>
      </c>
      <c r="G45" s="84">
        <v>0</v>
      </c>
      <c r="H45" s="84">
        <v>0</v>
      </c>
      <c r="I45" s="66">
        <f t="shared" si="15"/>
        <v>0</v>
      </c>
      <c r="J45" s="67">
        <f t="shared" si="16"/>
        <v>0</v>
      </c>
    </row>
    <row r="46" spans="1:10" ht="19.899999999999999" hidden="1" customHeight="1" x14ac:dyDescent="0.5">
      <c r="A46" s="69" t="s">
        <v>41</v>
      </c>
      <c r="B46" s="85">
        <v>0</v>
      </c>
      <c r="C46" s="85">
        <v>453830</v>
      </c>
      <c r="D46" s="85">
        <v>189600</v>
      </c>
      <c r="E46" s="83">
        <f t="shared" si="14"/>
        <v>643430</v>
      </c>
      <c r="F46" s="85">
        <v>0</v>
      </c>
      <c r="G46" s="85">
        <v>0</v>
      </c>
      <c r="H46" s="85">
        <v>4900</v>
      </c>
      <c r="I46" s="66">
        <f t="shared" si="15"/>
        <v>4900</v>
      </c>
      <c r="J46" s="67">
        <f t="shared" si="16"/>
        <v>648330</v>
      </c>
    </row>
    <row r="47" spans="1:10" ht="19.899999999999999" hidden="1" customHeight="1" x14ac:dyDescent="0.5">
      <c r="A47" s="70" t="s">
        <v>42</v>
      </c>
      <c r="B47" s="86">
        <f>SUM(B36:B46)</f>
        <v>1355431.06</v>
      </c>
      <c r="C47" s="86">
        <f t="shared" ref="C47:J47" si="17">SUM(C36:C46)</f>
        <v>1793236</v>
      </c>
      <c r="D47" s="86">
        <f t="shared" si="17"/>
        <v>2065845.68</v>
      </c>
      <c r="E47" s="86">
        <f t="shared" si="17"/>
        <v>5214512.74</v>
      </c>
      <c r="F47" s="86">
        <f t="shared" si="17"/>
        <v>1575853.95</v>
      </c>
      <c r="G47" s="86">
        <f t="shared" si="17"/>
        <v>1581270.58</v>
      </c>
      <c r="H47" s="86">
        <f t="shared" si="17"/>
        <v>1432683.92</v>
      </c>
      <c r="I47" s="71">
        <f t="shared" si="17"/>
        <v>4589808.4499999993</v>
      </c>
      <c r="J47" s="71">
        <f t="shared" si="17"/>
        <v>9804321.1899999976</v>
      </c>
    </row>
    <row r="48" spans="1:10" ht="19.899999999999999" hidden="1" customHeight="1" x14ac:dyDescent="0.5">
      <c r="A48" s="63" t="s">
        <v>29</v>
      </c>
      <c r="B48" s="87">
        <v>0</v>
      </c>
      <c r="C48" s="87">
        <v>0</v>
      </c>
      <c r="D48" s="87">
        <v>0</v>
      </c>
      <c r="E48" s="87" t="s">
        <v>96</v>
      </c>
      <c r="F48" s="87">
        <v>0</v>
      </c>
      <c r="G48" s="87">
        <v>0</v>
      </c>
      <c r="H48" s="87">
        <v>0</v>
      </c>
      <c r="I48" s="64">
        <f>F48+G48+H48</f>
        <v>0</v>
      </c>
      <c r="J48" s="87">
        <v>0</v>
      </c>
    </row>
    <row r="49" spans="1:10" ht="19.899999999999999" hidden="1" customHeight="1" x14ac:dyDescent="0.5">
      <c r="A49" s="70" t="s">
        <v>44</v>
      </c>
      <c r="B49" s="86">
        <f t="shared" ref="B49:G49" si="18">SUM(B47:B48)</f>
        <v>1355431.06</v>
      </c>
      <c r="C49" s="86">
        <f t="shared" si="18"/>
        <v>1793236</v>
      </c>
      <c r="D49" s="86">
        <f t="shared" si="18"/>
        <v>2065845.68</v>
      </c>
      <c r="E49" s="86">
        <f t="shared" si="18"/>
        <v>5214512.74</v>
      </c>
      <c r="F49" s="88">
        <f t="shared" si="18"/>
        <v>1575853.95</v>
      </c>
      <c r="G49" s="88">
        <f t="shared" si="18"/>
        <v>1581270.58</v>
      </c>
      <c r="H49" s="88">
        <f>H47+H48</f>
        <v>1432683.92</v>
      </c>
      <c r="I49" s="74">
        <f>I47+I48</f>
        <v>4589808.4499999993</v>
      </c>
      <c r="J49" s="74">
        <f>J47+J48</f>
        <v>9804321.1899999976</v>
      </c>
    </row>
    <row r="50" spans="1:10" ht="21" hidden="1" customHeight="1" x14ac:dyDescent="0.5">
      <c r="B50" s="89"/>
      <c r="C50" s="89"/>
      <c r="D50" s="89"/>
      <c r="E50" s="89"/>
      <c r="F50" s="89"/>
      <c r="G50" s="89"/>
      <c r="H50" s="89"/>
    </row>
    <row r="51" spans="1:10" ht="21" hidden="1" customHeight="1" x14ac:dyDescent="0.5">
      <c r="B51" s="98">
        <f>SUM(B40:B41)</f>
        <v>409027.83</v>
      </c>
      <c r="C51" s="98">
        <f t="shared" ref="C51:J51" si="19">SUM(C40:C41)</f>
        <v>530099.87</v>
      </c>
      <c r="D51" s="98">
        <f t="shared" si="19"/>
        <v>629417.94999999995</v>
      </c>
      <c r="E51" s="98">
        <f t="shared" si="19"/>
        <v>1568545.65</v>
      </c>
      <c r="F51" s="98">
        <f>SUM(F40:F41)</f>
        <v>532440.17000000004</v>
      </c>
      <c r="G51" s="98">
        <f t="shared" si="19"/>
        <v>688180.58000000007</v>
      </c>
      <c r="H51" s="98">
        <f t="shared" si="19"/>
        <v>516073.23</v>
      </c>
      <c r="I51" s="97">
        <f t="shared" si="19"/>
        <v>1736693.98</v>
      </c>
      <c r="J51" s="97">
        <f t="shared" si="19"/>
        <v>3305239.6300000004</v>
      </c>
    </row>
    <row r="52" spans="1:10" ht="21" hidden="1" customHeight="1" x14ac:dyDescent="0.5">
      <c r="B52" s="89"/>
      <c r="C52" s="89"/>
      <c r="D52" s="89"/>
      <c r="E52" s="89"/>
      <c r="F52" s="89"/>
      <c r="G52" s="89"/>
      <c r="H52" s="89"/>
    </row>
    <row r="53" spans="1:10" ht="21" hidden="1" customHeight="1" x14ac:dyDescent="0.5">
      <c r="B53" s="89"/>
      <c r="C53" s="89"/>
      <c r="D53" s="89"/>
      <c r="E53" s="89"/>
      <c r="F53" s="89"/>
      <c r="G53" s="89"/>
      <c r="H53" s="89"/>
    </row>
    <row r="54" spans="1:10" ht="21" hidden="1" customHeight="1" x14ac:dyDescent="0.5">
      <c r="B54" s="89"/>
      <c r="C54" s="89"/>
      <c r="D54" s="89"/>
      <c r="E54" s="89"/>
      <c r="F54" s="89"/>
      <c r="G54" s="89"/>
      <c r="H54" s="89"/>
    </row>
    <row r="55" spans="1:10" ht="21" hidden="1" customHeight="1" x14ac:dyDescent="0.5">
      <c r="B55" s="89"/>
      <c r="C55" s="89"/>
      <c r="D55" s="89"/>
      <c r="E55" s="89"/>
      <c r="F55" s="89"/>
      <c r="G55" s="89"/>
      <c r="H55" s="89"/>
    </row>
    <row r="56" spans="1:10" ht="21" hidden="1" customHeight="1" x14ac:dyDescent="0.5">
      <c r="B56" s="89"/>
      <c r="C56" s="89"/>
      <c r="D56" s="89"/>
      <c r="E56" s="89"/>
      <c r="F56" s="89"/>
      <c r="G56" s="89"/>
      <c r="H56" s="89"/>
    </row>
    <row r="57" spans="1:10" ht="21" hidden="1" customHeight="1" x14ac:dyDescent="0.5">
      <c r="B57" s="89"/>
      <c r="C57" s="89"/>
      <c r="D57" s="89"/>
      <c r="E57" s="89"/>
      <c r="F57" s="89"/>
      <c r="G57" s="89"/>
      <c r="H57" s="89"/>
    </row>
    <row r="58" spans="1:10" ht="21" hidden="1" customHeight="1" x14ac:dyDescent="0.5">
      <c r="B58" s="89"/>
      <c r="C58" s="89"/>
      <c r="D58" s="89"/>
      <c r="E58" s="89"/>
      <c r="F58" s="89"/>
      <c r="G58" s="89"/>
      <c r="H58" s="89"/>
    </row>
    <row r="59" spans="1:10" ht="21" hidden="1" customHeight="1" x14ac:dyDescent="0.5">
      <c r="A59" s="194" t="s">
        <v>98</v>
      </c>
      <c r="B59" s="194"/>
      <c r="C59" s="194"/>
      <c r="D59" s="194"/>
      <c r="E59" s="194"/>
      <c r="F59" s="194"/>
      <c r="G59" s="194"/>
      <c r="H59" s="194"/>
      <c r="I59" s="194"/>
      <c r="J59" s="194"/>
    </row>
    <row r="60" spans="1:10" ht="21" hidden="1" customHeight="1" x14ac:dyDescent="0.5">
      <c r="A60" s="194" t="s">
        <v>81</v>
      </c>
      <c r="B60" s="194"/>
      <c r="C60" s="194"/>
      <c r="D60" s="194"/>
      <c r="E60" s="194"/>
      <c r="F60" s="194"/>
      <c r="G60" s="194"/>
      <c r="H60" s="194"/>
      <c r="I60" s="194"/>
      <c r="J60" s="194"/>
    </row>
    <row r="61" spans="1:10" ht="21" hidden="1" customHeight="1" x14ac:dyDescent="0.5">
      <c r="A61" s="194" t="s">
        <v>57</v>
      </c>
      <c r="B61" s="194"/>
      <c r="C61" s="194"/>
      <c r="D61" s="194"/>
      <c r="E61" s="194"/>
      <c r="F61" s="194"/>
      <c r="G61" s="194"/>
      <c r="H61" s="194"/>
      <c r="I61" s="194"/>
      <c r="J61" s="194"/>
    </row>
    <row r="62" spans="1:10" s="58" customFormat="1" ht="33" hidden="1" customHeight="1" x14ac:dyDescent="0.5">
      <c r="A62" s="8" t="s">
        <v>58</v>
      </c>
      <c r="B62" s="9" t="s">
        <v>59</v>
      </c>
      <c r="C62" s="9" t="s">
        <v>60</v>
      </c>
      <c r="D62" s="9" t="s">
        <v>61</v>
      </c>
      <c r="E62" s="9" t="s">
        <v>34</v>
      </c>
      <c r="F62" s="9" t="s">
        <v>62</v>
      </c>
      <c r="G62" s="9" t="s">
        <v>63</v>
      </c>
      <c r="H62" s="9" t="s">
        <v>64</v>
      </c>
      <c r="I62" s="9" t="s">
        <v>35</v>
      </c>
      <c r="J62" s="57" t="s">
        <v>7</v>
      </c>
    </row>
    <row r="63" spans="1:10" ht="19.899999999999999" hidden="1" customHeight="1" x14ac:dyDescent="0.5">
      <c r="A63" s="60" t="s">
        <v>11</v>
      </c>
      <c r="B63" s="61"/>
      <c r="C63" s="61"/>
      <c r="D63" s="61"/>
      <c r="E63" s="61"/>
      <c r="F63" s="61"/>
      <c r="G63" s="61"/>
      <c r="H63" s="61"/>
      <c r="I63" s="61"/>
      <c r="J63" s="61"/>
    </row>
    <row r="64" spans="1:10" ht="19.899999999999999" hidden="1" customHeight="1" x14ac:dyDescent="0.5">
      <c r="A64" s="63" t="s">
        <v>72</v>
      </c>
      <c r="B64" s="64"/>
      <c r="C64" s="64"/>
      <c r="D64" s="64"/>
      <c r="E64" s="64"/>
      <c r="F64" s="64"/>
      <c r="G64" s="64"/>
      <c r="H64" s="64"/>
      <c r="I64" s="64"/>
      <c r="J64" s="64"/>
    </row>
    <row r="65" spans="1:10" ht="19.899999999999999" hidden="1" customHeight="1" x14ac:dyDescent="0.5">
      <c r="A65" s="65" t="s">
        <v>75</v>
      </c>
      <c r="B65" s="83">
        <v>455516.77</v>
      </c>
      <c r="C65" s="83">
        <v>513004.84</v>
      </c>
      <c r="D65" s="83">
        <v>592509.81000000006</v>
      </c>
      <c r="E65" s="83">
        <f t="shared" ref="E65:E75" si="20">B65+C65+D65</f>
        <v>1561031.4200000002</v>
      </c>
      <c r="F65" s="83">
        <v>535703.55000000005</v>
      </c>
      <c r="G65" s="83">
        <v>535200</v>
      </c>
      <c r="H65" s="83">
        <v>535200</v>
      </c>
      <c r="I65" s="66">
        <f t="shared" ref="I65:I75" si="21">F65+G65+H65</f>
        <v>1606103.55</v>
      </c>
      <c r="J65" s="67">
        <f t="shared" ref="J65:J75" si="22">E65+I65</f>
        <v>3167134.97</v>
      </c>
    </row>
    <row r="66" spans="1:10" ht="19.899999999999999" hidden="1" customHeight="1" x14ac:dyDescent="0.5">
      <c r="A66" s="65" t="s">
        <v>36</v>
      </c>
      <c r="B66" s="83">
        <v>0</v>
      </c>
      <c r="C66" s="83">
        <v>0</v>
      </c>
      <c r="D66" s="83">
        <v>0</v>
      </c>
      <c r="E66" s="83">
        <f t="shared" si="20"/>
        <v>0</v>
      </c>
      <c r="F66" s="83">
        <v>0</v>
      </c>
      <c r="G66" s="83">
        <v>0</v>
      </c>
      <c r="H66" s="83">
        <v>0</v>
      </c>
      <c r="I66" s="66">
        <f t="shared" si="21"/>
        <v>0</v>
      </c>
      <c r="J66" s="67">
        <f t="shared" si="22"/>
        <v>0</v>
      </c>
    </row>
    <row r="67" spans="1:10" ht="19.899999999999999" hidden="1" customHeight="1" x14ac:dyDescent="0.5">
      <c r="A67" s="65" t="s">
        <v>37</v>
      </c>
      <c r="B67" s="83">
        <v>0</v>
      </c>
      <c r="C67" s="83">
        <v>0</v>
      </c>
      <c r="D67" s="83">
        <v>0</v>
      </c>
      <c r="E67" s="83">
        <f t="shared" si="20"/>
        <v>0</v>
      </c>
      <c r="F67" s="83">
        <v>0</v>
      </c>
      <c r="G67" s="83">
        <v>0</v>
      </c>
      <c r="H67" s="83">
        <v>0</v>
      </c>
      <c r="I67" s="66">
        <f t="shared" si="21"/>
        <v>0</v>
      </c>
      <c r="J67" s="67">
        <f t="shared" si="22"/>
        <v>0</v>
      </c>
    </row>
    <row r="68" spans="1:10" ht="19.899999999999999" hidden="1" customHeight="1" x14ac:dyDescent="0.5">
      <c r="A68" s="68" t="s">
        <v>73</v>
      </c>
      <c r="B68" s="84"/>
      <c r="C68" s="84"/>
      <c r="D68" s="84"/>
      <c r="E68" s="83">
        <f t="shared" si="20"/>
        <v>0</v>
      </c>
      <c r="F68" s="84"/>
      <c r="G68" s="84"/>
      <c r="H68" s="84"/>
      <c r="I68" s="66">
        <f t="shared" si="21"/>
        <v>0</v>
      </c>
      <c r="J68" s="67"/>
    </row>
    <row r="69" spans="1:10" ht="19.899999999999999" hidden="1" customHeight="1" x14ac:dyDescent="0.5">
      <c r="A69" s="65" t="s">
        <v>37</v>
      </c>
      <c r="B69" s="83"/>
      <c r="C69" s="83">
        <v>67880</v>
      </c>
      <c r="D69" s="83">
        <v>79960</v>
      </c>
      <c r="E69" s="83">
        <f t="shared" si="20"/>
        <v>147840</v>
      </c>
      <c r="F69" s="83">
        <v>86920</v>
      </c>
      <c r="G69" s="83">
        <v>80800</v>
      </c>
      <c r="H69" s="83">
        <v>76040</v>
      </c>
      <c r="I69" s="66">
        <f t="shared" si="21"/>
        <v>243760</v>
      </c>
      <c r="J69" s="67">
        <f t="shared" si="22"/>
        <v>391600</v>
      </c>
    </row>
    <row r="70" spans="1:10" ht="19.899999999999999" hidden="1" customHeight="1" x14ac:dyDescent="0.5">
      <c r="A70" s="65" t="s">
        <v>38</v>
      </c>
      <c r="B70" s="83">
        <v>0</v>
      </c>
      <c r="C70" s="83">
        <v>0</v>
      </c>
      <c r="D70" s="83">
        <v>0</v>
      </c>
      <c r="E70" s="83">
        <f t="shared" si="20"/>
        <v>0</v>
      </c>
      <c r="F70" s="83">
        <v>0</v>
      </c>
      <c r="G70" s="83">
        <v>0</v>
      </c>
      <c r="H70" s="83">
        <v>0</v>
      </c>
      <c r="I70" s="66">
        <f t="shared" si="21"/>
        <v>0</v>
      </c>
      <c r="J70" s="67">
        <f t="shared" si="22"/>
        <v>0</v>
      </c>
    </row>
    <row r="71" spans="1:10" ht="19.899999999999999" hidden="1" customHeight="1" x14ac:dyDescent="0.5">
      <c r="A71" s="68" t="s">
        <v>76</v>
      </c>
      <c r="B71" s="84"/>
      <c r="C71" s="84"/>
      <c r="D71" s="84"/>
      <c r="E71" s="83">
        <f t="shared" si="20"/>
        <v>0</v>
      </c>
      <c r="F71" s="84"/>
      <c r="G71" s="84"/>
      <c r="H71" s="84"/>
      <c r="I71" s="66">
        <f t="shared" si="21"/>
        <v>0</v>
      </c>
      <c r="J71" s="67"/>
    </row>
    <row r="72" spans="1:10" ht="19.899999999999999" hidden="1" customHeight="1" x14ac:dyDescent="0.5">
      <c r="A72" s="65" t="s">
        <v>39</v>
      </c>
      <c r="B72" s="83">
        <v>0</v>
      </c>
      <c r="C72" s="83">
        <v>0</v>
      </c>
      <c r="D72" s="83">
        <v>0</v>
      </c>
      <c r="E72" s="83">
        <f t="shared" si="20"/>
        <v>0</v>
      </c>
      <c r="F72" s="83">
        <v>0</v>
      </c>
      <c r="G72" s="83">
        <v>0</v>
      </c>
      <c r="H72" s="83">
        <v>0</v>
      </c>
      <c r="I72" s="66">
        <f t="shared" si="21"/>
        <v>0</v>
      </c>
      <c r="J72" s="67">
        <f t="shared" si="22"/>
        <v>0</v>
      </c>
    </row>
    <row r="73" spans="1:10" ht="19.899999999999999" hidden="1" customHeight="1" x14ac:dyDescent="0.5">
      <c r="A73" s="65" t="s">
        <v>40</v>
      </c>
      <c r="B73" s="83">
        <v>0</v>
      </c>
      <c r="C73" s="83">
        <v>0</v>
      </c>
      <c r="D73" s="83">
        <v>0</v>
      </c>
      <c r="E73" s="83">
        <f t="shared" si="20"/>
        <v>0</v>
      </c>
      <c r="F73" s="83">
        <v>0</v>
      </c>
      <c r="G73" s="83">
        <v>0</v>
      </c>
      <c r="H73" s="83">
        <v>0</v>
      </c>
      <c r="I73" s="66">
        <f t="shared" si="21"/>
        <v>0</v>
      </c>
      <c r="J73" s="67">
        <f t="shared" si="22"/>
        <v>0</v>
      </c>
    </row>
    <row r="74" spans="1:10" ht="19.899999999999999" hidden="1" customHeight="1" x14ac:dyDescent="0.5">
      <c r="A74" s="68" t="s">
        <v>74</v>
      </c>
      <c r="B74" s="84">
        <v>0</v>
      </c>
      <c r="C74" s="84">
        <v>0</v>
      </c>
      <c r="D74" s="84">
        <v>0</v>
      </c>
      <c r="E74" s="83">
        <f t="shared" si="20"/>
        <v>0</v>
      </c>
      <c r="F74" s="84">
        <v>0</v>
      </c>
      <c r="G74" s="84">
        <v>0</v>
      </c>
      <c r="H74" s="84">
        <v>0</v>
      </c>
      <c r="I74" s="66">
        <f t="shared" si="21"/>
        <v>0</v>
      </c>
      <c r="J74" s="67">
        <f t="shared" si="22"/>
        <v>0</v>
      </c>
    </row>
    <row r="75" spans="1:10" ht="19.899999999999999" hidden="1" customHeight="1" x14ac:dyDescent="0.5">
      <c r="A75" s="69" t="s">
        <v>41</v>
      </c>
      <c r="B75" s="85">
        <v>0</v>
      </c>
      <c r="C75" s="85">
        <v>0</v>
      </c>
      <c r="D75" s="85">
        <v>0</v>
      </c>
      <c r="E75" s="83">
        <f t="shared" si="20"/>
        <v>0</v>
      </c>
      <c r="F75" s="85">
        <v>0</v>
      </c>
      <c r="G75" s="85">
        <v>0</v>
      </c>
      <c r="H75" s="85">
        <v>0</v>
      </c>
      <c r="I75" s="66">
        <f t="shared" si="21"/>
        <v>0</v>
      </c>
      <c r="J75" s="67">
        <f t="shared" si="22"/>
        <v>0</v>
      </c>
    </row>
    <row r="76" spans="1:10" ht="19.899999999999999" hidden="1" customHeight="1" x14ac:dyDescent="0.5">
      <c r="A76" s="70" t="s">
        <v>42</v>
      </c>
      <c r="B76" s="86">
        <f>SUM(B65:B75)</f>
        <v>455516.77</v>
      </c>
      <c r="C76" s="86">
        <f t="shared" ref="C76:J76" si="23">SUM(C65:C75)</f>
        <v>580884.84000000008</v>
      </c>
      <c r="D76" s="86">
        <f t="shared" si="23"/>
        <v>672469.81</v>
      </c>
      <c r="E76" s="86">
        <f t="shared" si="23"/>
        <v>1708871.4200000002</v>
      </c>
      <c r="F76" s="86">
        <f t="shared" si="23"/>
        <v>622623.55000000005</v>
      </c>
      <c r="G76" s="86">
        <f t="shared" si="23"/>
        <v>616000</v>
      </c>
      <c r="H76" s="86">
        <f t="shared" si="23"/>
        <v>611240</v>
      </c>
      <c r="I76" s="71">
        <f t="shared" si="23"/>
        <v>1849863.55</v>
      </c>
      <c r="J76" s="71">
        <f t="shared" si="23"/>
        <v>3558734.97</v>
      </c>
    </row>
    <row r="77" spans="1:10" ht="19.899999999999999" hidden="1" customHeight="1" x14ac:dyDescent="0.5">
      <c r="A77" s="63" t="s">
        <v>29</v>
      </c>
      <c r="B77" s="87">
        <v>0</v>
      </c>
      <c r="C77" s="87">
        <v>0</v>
      </c>
      <c r="D77" s="87">
        <v>0</v>
      </c>
      <c r="E77" s="87" t="s">
        <v>96</v>
      </c>
      <c r="F77" s="87">
        <v>0</v>
      </c>
      <c r="G77" s="87">
        <v>0</v>
      </c>
      <c r="H77" s="87">
        <v>0</v>
      </c>
      <c r="I77" s="64">
        <f>F77+G77+H77</f>
        <v>0</v>
      </c>
      <c r="J77" s="87">
        <v>0</v>
      </c>
    </row>
    <row r="78" spans="1:10" ht="19.899999999999999" hidden="1" customHeight="1" x14ac:dyDescent="0.5">
      <c r="A78" s="70" t="s">
        <v>44</v>
      </c>
      <c r="B78" s="71">
        <f t="shared" ref="B78:G78" si="24">SUM(B76:B77)</f>
        <v>455516.77</v>
      </c>
      <c r="C78" s="71">
        <f t="shared" si="24"/>
        <v>580884.84000000008</v>
      </c>
      <c r="D78" s="71">
        <f t="shared" si="24"/>
        <v>672469.81</v>
      </c>
      <c r="E78" s="71">
        <f t="shared" si="24"/>
        <v>1708871.4200000002</v>
      </c>
      <c r="F78" s="74">
        <f t="shared" si="24"/>
        <v>622623.55000000005</v>
      </c>
      <c r="G78" s="74">
        <f t="shared" si="24"/>
        <v>616000</v>
      </c>
      <c r="H78" s="74">
        <f>H76+H77</f>
        <v>611240</v>
      </c>
      <c r="I78" s="74">
        <f>I76+I77</f>
        <v>1849863.55</v>
      </c>
      <c r="J78" s="74">
        <f>J76+J77</f>
        <v>3558734.97</v>
      </c>
    </row>
    <row r="79" spans="1:10" ht="21" hidden="1" customHeight="1" x14ac:dyDescent="0.5"/>
    <row r="80" spans="1:10" ht="21" hidden="1" customHeight="1" x14ac:dyDescent="0.5">
      <c r="B80" s="97">
        <f>SUM(B69:B70)</f>
        <v>0</v>
      </c>
      <c r="C80" s="97">
        <f t="shared" ref="C80:J80" si="25">SUM(C69:C70)</f>
        <v>67880</v>
      </c>
      <c r="D80" s="97">
        <f t="shared" si="25"/>
        <v>79960</v>
      </c>
      <c r="E80" s="97">
        <f t="shared" si="25"/>
        <v>147840</v>
      </c>
      <c r="F80" s="97">
        <f t="shared" si="25"/>
        <v>86920</v>
      </c>
      <c r="G80" s="97">
        <f t="shared" si="25"/>
        <v>80800</v>
      </c>
      <c r="H80" s="97">
        <f t="shared" si="25"/>
        <v>76040</v>
      </c>
      <c r="I80" s="97">
        <f t="shared" si="25"/>
        <v>243760</v>
      </c>
      <c r="J80" s="97">
        <f t="shared" si="25"/>
        <v>391600</v>
      </c>
    </row>
    <row r="81" spans="1:10" ht="21" hidden="1" customHeight="1" x14ac:dyDescent="0.5"/>
    <row r="82" spans="1:10" ht="21" hidden="1" customHeight="1" x14ac:dyDescent="0.5"/>
    <row r="83" spans="1:10" ht="21" hidden="1" customHeight="1" x14ac:dyDescent="0.5"/>
    <row r="84" spans="1:10" ht="21" hidden="1" customHeight="1" x14ac:dyDescent="0.5"/>
    <row r="85" spans="1:10" ht="21" hidden="1" customHeight="1" x14ac:dyDescent="0.5"/>
    <row r="86" spans="1:10" ht="21" hidden="1" customHeight="1" x14ac:dyDescent="0.5"/>
    <row r="87" spans="1:10" ht="21" hidden="1" customHeight="1" x14ac:dyDescent="0.5"/>
    <row r="88" spans="1:10" ht="21" hidden="1" customHeight="1" x14ac:dyDescent="0.5">
      <c r="A88" s="194" t="s">
        <v>98</v>
      </c>
      <c r="B88" s="194"/>
      <c r="C88" s="194"/>
      <c r="D88" s="194"/>
      <c r="E88" s="194"/>
      <c r="F88" s="194"/>
      <c r="G88" s="194"/>
      <c r="H88" s="194"/>
      <c r="I88" s="194"/>
      <c r="J88" s="194"/>
    </row>
    <row r="89" spans="1:10" ht="21" hidden="1" customHeight="1" x14ac:dyDescent="0.5">
      <c r="A89" s="194" t="s">
        <v>82</v>
      </c>
      <c r="B89" s="194"/>
      <c r="C89" s="194"/>
      <c r="D89" s="194"/>
      <c r="E89" s="194"/>
      <c r="F89" s="194"/>
      <c r="G89" s="194"/>
      <c r="H89" s="194"/>
      <c r="I89" s="194"/>
      <c r="J89" s="194"/>
    </row>
    <row r="90" spans="1:10" ht="21" hidden="1" customHeight="1" x14ac:dyDescent="0.5">
      <c r="A90" s="194" t="s">
        <v>57</v>
      </c>
      <c r="B90" s="194"/>
      <c r="C90" s="194"/>
      <c r="D90" s="194"/>
      <c r="E90" s="194"/>
      <c r="F90" s="194"/>
      <c r="G90" s="194"/>
      <c r="H90" s="194"/>
      <c r="I90" s="194"/>
      <c r="J90" s="194"/>
    </row>
    <row r="91" spans="1:10" s="58" customFormat="1" ht="33" hidden="1" customHeight="1" x14ac:dyDescent="0.5">
      <c r="A91" s="8" t="s">
        <v>58</v>
      </c>
      <c r="B91" s="9" t="s">
        <v>59</v>
      </c>
      <c r="C91" s="9" t="s">
        <v>60</v>
      </c>
      <c r="D91" s="9" t="s">
        <v>61</v>
      </c>
      <c r="E91" s="9" t="s">
        <v>34</v>
      </c>
      <c r="F91" s="9" t="s">
        <v>62</v>
      </c>
      <c r="G91" s="9" t="s">
        <v>63</v>
      </c>
      <c r="H91" s="9" t="s">
        <v>64</v>
      </c>
      <c r="I91" s="9" t="s">
        <v>35</v>
      </c>
      <c r="J91" s="57" t="s">
        <v>7</v>
      </c>
    </row>
    <row r="92" spans="1:10" ht="19.899999999999999" hidden="1" customHeight="1" x14ac:dyDescent="0.5">
      <c r="A92" s="60" t="s">
        <v>11</v>
      </c>
      <c r="B92" s="61"/>
      <c r="C92" s="61"/>
      <c r="D92" s="61"/>
      <c r="E92" s="61"/>
      <c r="F92" s="61"/>
      <c r="G92" s="61"/>
      <c r="H92" s="61"/>
      <c r="I92" s="61"/>
      <c r="J92" s="61"/>
    </row>
    <row r="93" spans="1:10" ht="19.899999999999999" hidden="1" customHeight="1" x14ac:dyDescent="0.5">
      <c r="A93" s="63" t="s">
        <v>72</v>
      </c>
      <c r="B93" s="64"/>
      <c r="C93" s="64"/>
      <c r="D93" s="64"/>
      <c r="E93" s="64"/>
      <c r="F93" s="64"/>
      <c r="G93" s="64"/>
      <c r="H93" s="64"/>
      <c r="I93" s="64"/>
      <c r="J93" s="64"/>
    </row>
    <row r="94" spans="1:10" ht="19.899999999999999" hidden="1" customHeight="1" x14ac:dyDescent="0.5">
      <c r="A94" s="65" t="s">
        <v>75</v>
      </c>
      <c r="B94" s="83">
        <v>325100</v>
      </c>
      <c r="C94" s="83">
        <v>308327.74</v>
      </c>
      <c r="D94" s="83">
        <v>364151.94</v>
      </c>
      <c r="E94" s="83">
        <f t="shared" ref="E94:E104" si="26">B94+C94+D94</f>
        <v>997579.67999999993</v>
      </c>
      <c r="F94" s="83">
        <v>337930</v>
      </c>
      <c r="G94" s="83">
        <v>351430</v>
      </c>
      <c r="H94" s="83">
        <v>368653.82</v>
      </c>
      <c r="I94" s="66">
        <f t="shared" ref="I94:I104" si="27">F94+G94+H94</f>
        <v>1058013.82</v>
      </c>
      <c r="J94" s="67">
        <f t="shared" ref="J94:J104" si="28">E94+I94</f>
        <v>2055593.5</v>
      </c>
    </row>
    <row r="95" spans="1:10" ht="19.899999999999999" hidden="1" customHeight="1" x14ac:dyDescent="0.5">
      <c r="A95" s="65" t="s">
        <v>36</v>
      </c>
      <c r="B95" s="83">
        <v>0</v>
      </c>
      <c r="C95" s="83">
        <v>0</v>
      </c>
      <c r="D95" s="83">
        <v>0</v>
      </c>
      <c r="E95" s="83">
        <f t="shared" si="26"/>
        <v>0</v>
      </c>
      <c r="F95" s="83">
        <v>0</v>
      </c>
      <c r="G95" s="83">
        <v>0</v>
      </c>
      <c r="H95" s="83">
        <v>0</v>
      </c>
      <c r="I95" s="66">
        <f t="shared" si="27"/>
        <v>0</v>
      </c>
      <c r="J95" s="67">
        <f t="shared" si="28"/>
        <v>0</v>
      </c>
    </row>
    <row r="96" spans="1:10" ht="19.899999999999999" hidden="1" customHeight="1" x14ac:dyDescent="0.5">
      <c r="A96" s="65" t="s">
        <v>37</v>
      </c>
      <c r="B96" s="83">
        <v>0</v>
      </c>
      <c r="C96" s="83">
        <v>0</v>
      </c>
      <c r="D96" s="83">
        <v>0</v>
      </c>
      <c r="E96" s="83">
        <f t="shared" si="26"/>
        <v>0</v>
      </c>
      <c r="F96" s="83">
        <v>45500</v>
      </c>
      <c r="G96" s="83">
        <v>505</v>
      </c>
      <c r="H96" s="83">
        <v>0</v>
      </c>
      <c r="I96" s="66">
        <f t="shared" si="27"/>
        <v>46005</v>
      </c>
      <c r="J96" s="67">
        <f t="shared" si="28"/>
        <v>46005</v>
      </c>
    </row>
    <row r="97" spans="1:10" ht="19.899999999999999" hidden="1" customHeight="1" x14ac:dyDescent="0.5">
      <c r="A97" s="68" t="s">
        <v>73</v>
      </c>
      <c r="B97" s="84"/>
      <c r="C97" s="84"/>
      <c r="D97" s="84"/>
      <c r="E97" s="83">
        <f t="shared" si="26"/>
        <v>0</v>
      </c>
      <c r="F97" s="84"/>
      <c r="G97" s="84"/>
      <c r="H97" s="84"/>
      <c r="I97" s="66">
        <f t="shared" si="27"/>
        <v>0</v>
      </c>
      <c r="J97" s="67"/>
    </row>
    <row r="98" spans="1:10" ht="19.899999999999999" hidden="1" customHeight="1" x14ac:dyDescent="0.5">
      <c r="A98" s="65" t="s">
        <v>37</v>
      </c>
      <c r="B98" s="83"/>
      <c r="C98" s="83">
        <v>32220</v>
      </c>
      <c r="D98" s="83">
        <v>36511</v>
      </c>
      <c r="E98" s="83">
        <f t="shared" si="26"/>
        <v>68731</v>
      </c>
      <c r="F98" s="83">
        <v>20900</v>
      </c>
      <c r="G98" s="83">
        <v>55490</v>
      </c>
      <c r="H98" s="83">
        <v>8970</v>
      </c>
      <c r="I98" s="66">
        <f t="shared" si="27"/>
        <v>85360</v>
      </c>
      <c r="J98" s="67">
        <f t="shared" si="28"/>
        <v>154091</v>
      </c>
    </row>
    <row r="99" spans="1:10" ht="19.899999999999999" hidden="1" customHeight="1" x14ac:dyDescent="0.5">
      <c r="A99" s="65" t="s">
        <v>38</v>
      </c>
      <c r="B99" s="83">
        <v>6407.22</v>
      </c>
      <c r="C99" s="83">
        <v>9500.5400000000009</v>
      </c>
      <c r="D99" s="83">
        <v>6307.79</v>
      </c>
      <c r="E99" s="83">
        <f t="shared" si="26"/>
        <v>22215.550000000003</v>
      </c>
      <c r="F99" s="83">
        <v>6909.07</v>
      </c>
      <c r="G99" s="83">
        <v>6673.88</v>
      </c>
      <c r="H99" s="83">
        <v>7623.32</v>
      </c>
      <c r="I99" s="66">
        <f t="shared" si="27"/>
        <v>21206.27</v>
      </c>
      <c r="J99" s="67">
        <f t="shared" si="28"/>
        <v>43421.820000000007</v>
      </c>
    </row>
    <row r="100" spans="1:10" ht="19.899999999999999" hidden="1" customHeight="1" x14ac:dyDescent="0.5">
      <c r="A100" s="68" t="s">
        <v>76</v>
      </c>
      <c r="B100" s="84"/>
      <c r="C100" s="84"/>
      <c r="D100" s="84"/>
      <c r="E100" s="83">
        <f t="shared" si="26"/>
        <v>0</v>
      </c>
      <c r="F100" s="84"/>
      <c r="G100" s="84"/>
      <c r="H100" s="84"/>
      <c r="I100" s="66">
        <f t="shared" si="27"/>
        <v>0</v>
      </c>
      <c r="J100" s="67"/>
    </row>
    <row r="101" spans="1:10" ht="19.899999999999999" hidden="1" customHeight="1" x14ac:dyDescent="0.5">
      <c r="A101" s="65" t="s">
        <v>39</v>
      </c>
      <c r="B101" s="83">
        <v>0</v>
      </c>
      <c r="C101" s="83">
        <v>120000</v>
      </c>
      <c r="D101" s="83">
        <v>0</v>
      </c>
      <c r="E101" s="83">
        <f t="shared" si="26"/>
        <v>120000</v>
      </c>
      <c r="F101" s="83">
        <v>0</v>
      </c>
      <c r="G101" s="83">
        <v>0</v>
      </c>
      <c r="H101" s="83">
        <v>0</v>
      </c>
      <c r="I101" s="66">
        <f t="shared" si="27"/>
        <v>0</v>
      </c>
      <c r="J101" s="67">
        <f t="shared" si="28"/>
        <v>120000</v>
      </c>
    </row>
    <row r="102" spans="1:10" ht="19.899999999999999" hidden="1" customHeight="1" x14ac:dyDescent="0.5">
      <c r="A102" s="65" t="s">
        <v>40</v>
      </c>
      <c r="B102" s="83">
        <v>0</v>
      </c>
      <c r="C102" s="83">
        <v>0</v>
      </c>
      <c r="D102" s="83">
        <v>0</v>
      </c>
      <c r="E102" s="83">
        <f t="shared" si="26"/>
        <v>0</v>
      </c>
      <c r="F102" s="83">
        <v>0</v>
      </c>
      <c r="G102" s="83">
        <v>0</v>
      </c>
      <c r="H102" s="83">
        <v>0</v>
      </c>
      <c r="I102" s="66">
        <f t="shared" si="27"/>
        <v>0</v>
      </c>
      <c r="J102" s="67">
        <f t="shared" si="28"/>
        <v>0</v>
      </c>
    </row>
    <row r="103" spans="1:10" ht="19.899999999999999" hidden="1" customHeight="1" x14ac:dyDescent="0.5">
      <c r="A103" s="68" t="s">
        <v>74</v>
      </c>
      <c r="B103" s="84">
        <v>0</v>
      </c>
      <c r="C103" s="84">
        <v>0</v>
      </c>
      <c r="D103" s="84">
        <v>0</v>
      </c>
      <c r="E103" s="83">
        <f t="shared" si="26"/>
        <v>0</v>
      </c>
      <c r="F103" s="84">
        <v>0</v>
      </c>
      <c r="G103" s="84">
        <v>0</v>
      </c>
      <c r="H103" s="84">
        <v>0</v>
      </c>
      <c r="I103" s="66">
        <f t="shared" si="27"/>
        <v>0</v>
      </c>
      <c r="J103" s="67">
        <f t="shared" si="28"/>
        <v>0</v>
      </c>
    </row>
    <row r="104" spans="1:10" ht="19.899999999999999" hidden="1" customHeight="1" x14ac:dyDescent="0.5">
      <c r="A104" s="69" t="s">
        <v>41</v>
      </c>
      <c r="B104" s="85">
        <v>0</v>
      </c>
      <c r="C104" s="85">
        <v>0</v>
      </c>
      <c r="D104" s="85">
        <v>0</v>
      </c>
      <c r="E104" s="83">
        <f t="shared" si="26"/>
        <v>0</v>
      </c>
      <c r="F104" s="85">
        <v>0</v>
      </c>
      <c r="G104" s="85">
        <v>0</v>
      </c>
      <c r="H104" s="85">
        <v>0</v>
      </c>
      <c r="I104" s="66">
        <f t="shared" si="27"/>
        <v>0</v>
      </c>
      <c r="J104" s="67">
        <f t="shared" si="28"/>
        <v>0</v>
      </c>
    </row>
    <row r="105" spans="1:10" ht="19.899999999999999" hidden="1" customHeight="1" x14ac:dyDescent="0.5">
      <c r="A105" s="70" t="s">
        <v>42</v>
      </c>
      <c r="B105" s="86">
        <f>SUM(B94:B104)</f>
        <v>331507.21999999997</v>
      </c>
      <c r="C105" s="86">
        <f t="shared" ref="C105:J105" si="29">SUM(C94:C104)</f>
        <v>470048.27999999997</v>
      </c>
      <c r="D105" s="86">
        <f t="shared" si="29"/>
        <v>406970.73</v>
      </c>
      <c r="E105" s="86">
        <f t="shared" si="29"/>
        <v>1208526.23</v>
      </c>
      <c r="F105" s="86">
        <f t="shared" si="29"/>
        <v>411239.07</v>
      </c>
      <c r="G105" s="86">
        <f t="shared" si="29"/>
        <v>414098.88</v>
      </c>
      <c r="H105" s="86">
        <f t="shared" si="29"/>
        <v>385247.14</v>
      </c>
      <c r="I105" s="71">
        <f t="shared" si="29"/>
        <v>1210585.0900000001</v>
      </c>
      <c r="J105" s="71">
        <f t="shared" si="29"/>
        <v>2419111.3199999998</v>
      </c>
    </row>
    <row r="106" spans="1:10" ht="19.899999999999999" hidden="1" customHeight="1" x14ac:dyDescent="0.5">
      <c r="A106" s="63" t="s">
        <v>29</v>
      </c>
      <c r="B106" s="87">
        <v>0</v>
      </c>
      <c r="C106" s="87">
        <v>0</v>
      </c>
      <c r="D106" s="87">
        <v>0</v>
      </c>
      <c r="E106" s="87" t="s">
        <v>96</v>
      </c>
      <c r="F106" s="87">
        <v>0</v>
      </c>
      <c r="G106" s="87">
        <v>0</v>
      </c>
      <c r="H106" s="87">
        <v>0</v>
      </c>
      <c r="I106" s="64">
        <f>F106+G106+H106</f>
        <v>0</v>
      </c>
      <c r="J106" s="87">
        <v>0</v>
      </c>
    </row>
    <row r="107" spans="1:10" ht="19.899999999999999" hidden="1" customHeight="1" x14ac:dyDescent="0.5">
      <c r="A107" s="70" t="s">
        <v>44</v>
      </c>
      <c r="B107" s="71">
        <f t="shared" ref="B107:G107" si="30">SUM(B105:B106)</f>
        <v>331507.21999999997</v>
      </c>
      <c r="C107" s="71">
        <f t="shared" si="30"/>
        <v>470048.27999999997</v>
      </c>
      <c r="D107" s="71">
        <f t="shared" si="30"/>
        <v>406970.73</v>
      </c>
      <c r="E107" s="71">
        <f t="shared" si="30"/>
        <v>1208526.23</v>
      </c>
      <c r="F107" s="74">
        <f t="shared" si="30"/>
        <v>411239.07</v>
      </c>
      <c r="G107" s="74">
        <f t="shared" si="30"/>
        <v>414098.88</v>
      </c>
      <c r="H107" s="74">
        <f>H105+H106</f>
        <v>385247.14</v>
      </c>
      <c r="I107" s="74">
        <f>I105+I106</f>
        <v>1210585.0900000001</v>
      </c>
      <c r="J107" s="74">
        <f>J105+J106</f>
        <v>2419111.3199999998</v>
      </c>
    </row>
    <row r="108" spans="1:10" ht="21" hidden="1" customHeight="1" x14ac:dyDescent="0.5"/>
    <row r="109" spans="1:10" ht="21" hidden="1" customHeight="1" x14ac:dyDescent="0.5">
      <c r="B109" s="97">
        <f>SUM(B98:B99)</f>
        <v>6407.22</v>
      </c>
      <c r="C109" s="97">
        <f t="shared" ref="C109:J109" si="31">SUM(C98:C99)</f>
        <v>41720.54</v>
      </c>
      <c r="D109" s="97">
        <f t="shared" si="31"/>
        <v>42818.79</v>
      </c>
      <c r="E109" s="97">
        <f t="shared" si="31"/>
        <v>90946.55</v>
      </c>
      <c r="F109" s="97">
        <f t="shared" si="31"/>
        <v>27809.07</v>
      </c>
      <c r="G109" s="97">
        <f t="shared" si="31"/>
        <v>62163.88</v>
      </c>
      <c r="H109" s="97">
        <f t="shared" si="31"/>
        <v>16593.32</v>
      </c>
      <c r="I109" s="97">
        <f t="shared" si="31"/>
        <v>106566.27</v>
      </c>
      <c r="J109" s="97">
        <f t="shared" si="31"/>
        <v>197512.82</v>
      </c>
    </row>
    <row r="110" spans="1:10" ht="21" hidden="1" customHeight="1" x14ac:dyDescent="0.5"/>
    <row r="111" spans="1:10" ht="21" hidden="1" customHeight="1" x14ac:dyDescent="0.5"/>
    <row r="112" spans="1:10" ht="21" hidden="1" customHeight="1" x14ac:dyDescent="0.5"/>
    <row r="113" spans="1:10" ht="21" hidden="1" customHeight="1" x14ac:dyDescent="0.5"/>
    <row r="114" spans="1:10" ht="21" hidden="1" customHeight="1" x14ac:dyDescent="0.5"/>
    <row r="115" spans="1:10" ht="21" hidden="1" customHeight="1" x14ac:dyDescent="0.5"/>
    <row r="116" spans="1:10" ht="21" hidden="1" customHeight="1" x14ac:dyDescent="0.5"/>
    <row r="117" spans="1:10" ht="21" hidden="1" customHeight="1" x14ac:dyDescent="0.5">
      <c r="A117" s="194" t="s">
        <v>98</v>
      </c>
      <c r="B117" s="194"/>
      <c r="C117" s="194"/>
      <c r="D117" s="194"/>
      <c r="E117" s="194"/>
      <c r="F117" s="194"/>
      <c r="G117" s="194"/>
      <c r="H117" s="194"/>
      <c r="I117" s="194"/>
      <c r="J117" s="194"/>
    </row>
    <row r="118" spans="1:10" ht="21" hidden="1" customHeight="1" x14ac:dyDescent="0.5">
      <c r="A118" s="194" t="s">
        <v>83</v>
      </c>
      <c r="B118" s="194"/>
      <c r="C118" s="194"/>
      <c r="D118" s="194"/>
      <c r="E118" s="194"/>
      <c r="F118" s="194"/>
      <c r="G118" s="194"/>
      <c r="H118" s="194"/>
      <c r="I118" s="194"/>
      <c r="J118" s="194"/>
    </row>
    <row r="119" spans="1:10" ht="21" hidden="1" customHeight="1" x14ac:dyDescent="0.5">
      <c r="A119" s="194" t="s">
        <v>57</v>
      </c>
      <c r="B119" s="194"/>
      <c r="C119" s="194"/>
      <c r="D119" s="194"/>
      <c r="E119" s="194"/>
      <c r="F119" s="194"/>
      <c r="G119" s="194"/>
      <c r="H119" s="194"/>
      <c r="I119" s="194"/>
      <c r="J119" s="194"/>
    </row>
    <row r="120" spans="1:10" s="58" customFormat="1" ht="33" hidden="1" customHeight="1" x14ac:dyDescent="0.5">
      <c r="A120" s="8" t="s">
        <v>58</v>
      </c>
      <c r="B120" s="9" t="s">
        <v>59</v>
      </c>
      <c r="C120" s="9" t="s">
        <v>60</v>
      </c>
      <c r="D120" s="9" t="s">
        <v>61</v>
      </c>
      <c r="E120" s="9" t="s">
        <v>34</v>
      </c>
      <c r="F120" s="9" t="s">
        <v>62</v>
      </c>
      <c r="G120" s="9" t="s">
        <v>63</v>
      </c>
      <c r="H120" s="9" t="s">
        <v>64</v>
      </c>
      <c r="I120" s="9" t="s">
        <v>35</v>
      </c>
      <c r="J120" s="57" t="s">
        <v>7</v>
      </c>
    </row>
    <row r="121" spans="1:10" ht="19.899999999999999" hidden="1" customHeight="1" x14ac:dyDescent="0.5">
      <c r="A121" s="60" t="s">
        <v>11</v>
      </c>
      <c r="B121" s="61"/>
      <c r="C121" s="61"/>
      <c r="D121" s="61"/>
      <c r="E121" s="61"/>
      <c r="F121" s="61"/>
      <c r="G121" s="61"/>
      <c r="H121" s="61"/>
      <c r="I121" s="61"/>
      <c r="J121" s="61"/>
    </row>
    <row r="122" spans="1:10" ht="19.899999999999999" hidden="1" customHeight="1" x14ac:dyDescent="0.5">
      <c r="A122" s="63" t="s">
        <v>72</v>
      </c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ht="19.899999999999999" hidden="1" customHeight="1" x14ac:dyDescent="0.5">
      <c r="A123" s="65" t="s">
        <v>75</v>
      </c>
      <c r="B123" s="83">
        <v>359260</v>
      </c>
      <c r="C123" s="83">
        <v>359260</v>
      </c>
      <c r="D123" s="83">
        <v>396250</v>
      </c>
      <c r="E123" s="83">
        <f t="shared" ref="E123:E133" si="32">B123+C123+D123</f>
        <v>1114770</v>
      </c>
      <c r="F123" s="83">
        <v>371590</v>
      </c>
      <c r="G123" s="83">
        <v>371590</v>
      </c>
      <c r="H123" s="83">
        <v>345010</v>
      </c>
      <c r="I123" s="66">
        <f t="shared" ref="I123:I133" si="33">F123+G123+H123</f>
        <v>1088190</v>
      </c>
      <c r="J123" s="67">
        <f t="shared" ref="J123:J133" si="34">E123+I123</f>
        <v>2202960</v>
      </c>
    </row>
    <row r="124" spans="1:10" ht="19.899999999999999" hidden="1" customHeight="1" x14ac:dyDescent="0.5">
      <c r="A124" s="65" t="s">
        <v>36</v>
      </c>
      <c r="B124" s="83">
        <v>12000</v>
      </c>
      <c r="C124" s="83">
        <v>24000</v>
      </c>
      <c r="D124" s="83">
        <v>0</v>
      </c>
      <c r="E124" s="83">
        <f t="shared" si="32"/>
        <v>36000</v>
      </c>
      <c r="F124" s="83">
        <v>12000</v>
      </c>
      <c r="G124" s="83">
        <v>12000</v>
      </c>
      <c r="H124" s="83">
        <v>12000</v>
      </c>
      <c r="I124" s="66">
        <f t="shared" si="33"/>
        <v>36000</v>
      </c>
      <c r="J124" s="67">
        <f t="shared" si="34"/>
        <v>72000</v>
      </c>
    </row>
    <row r="125" spans="1:10" ht="19.899999999999999" hidden="1" customHeight="1" x14ac:dyDescent="0.5">
      <c r="A125" s="65" t="s">
        <v>37</v>
      </c>
      <c r="B125" s="83">
        <v>600</v>
      </c>
      <c r="C125" s="83">
        <v>1200</v>
      </c>
      <c r="D125" s="83">
        <v>0</v>
      </c>
      <c r="E125" s="83">
        <f t="shared" si="32"/>
        <v>1800</v>
      </c>
      <c r="F125" s="83">
        <v>600</v>
      </c>
      <c r="G125" s="83">
        <v>600</v>
      </c>
      <c r="H125" s="83">
        <v>600</v>
      </c>
      <c r="I125" s="66">
        <f t="shared" si="33"/>
        <v>1800</v>
      </c>
      <c r="J125" s="67">
        <f t="shared" si="34"/>
        <v>3600</v>
      </c>
    </row>
    <row r="126" spans="1:10" ht="19.899999999999999" hidden="1" customHeight="1" x14ac:dyDescent="0.5">
      <c r="A126" s="68" t="s">
        <v>73</v>
      </c>
      <c r="B126" s="84"/>
      <c r="C126" s="84"/>
      <c r="D126" s="84"/>
      <c r="E126" s="83">
        <f t="shared" si="32"/>
        <v>0</v>
      </c>
      <c r="F126" s="84"/>
      <c r="G126" s="84"/>
      <c r="H126" s="84"/>
      <c r="I126" s="66">
        <f t="shared" si="33"/>
        <v>0</v>
      </c>
      <c r="J126" s="67"/>
    </row>
    <row r="127" spans="1:10" ht="19.899999999999999" hidden="1" customHeight="1" x14ac:dyDescent="0.5">
      <c r="A127" s="65" t="s">
        <v>37</v>
      </c>
      <c r="B127" s="83"/>
      <c r="C127" s="83">
        <v>64920</v>
      </c>
      <c r="D127" s="83">
        <v>82251.600000000006</v>
      </c>
      <c r="E127" s="83">
        <f t="shared" si="32"/>
        <v>147171.6</v>
      </c>
      <c r="F127" s="83">
        <v>83291.94</v>
      </c>
      <c r="G127" s="83">
        <v>125176</v>
      </c>
      <c r="H127" s="83">
        <v>148200</v>
      </c>
      <c r="I127" s="66">
        <f t="shared" si="33"/>
        <v>356667.94</v>
      </c>
      <c r="J127" s="67">
        <f t="shared" si="34"/>
        <v>503839.54000000004</v>
      </c>
    </row>
    <row r="128" spans="1:10" ht="19.899999999999999" hidden="1" customHeight="1" x14ac:dyDescent="0.5">
      <c r="A128" s="65" t="s">
        <v>38</v>
      </c>
      <c r="B128" s="83">
        <v>161991</v>
      </c>
      <c r="C128" s="83">
        <v>929</v>
      </c>
      <c r="D128" s="83">
        <v>1879</v>
      </c>
      <c r="E128" s="83">
        <f t="shared" si="32"/>
        <v>164799</v>
      </c>
      <c r="F128" s="83">
        <v>1932</v>
      </c>
      <c r="G128" s="83">
        <v>51049</v>
      </c>
      <c r="H128" s="83">
        <v>7361</v>
      </c>
      <c r="I128" s="66">
        <f t="shared" si="33"/>
        <v>60342</v>
      </c>
      <c r="J128" s="67">
        <f t="shared" si="34"/>
        <v>225141</v>
      </c>
    </row>
    <row r="129" spans="1:10" ht="19.899999999999999" hidden="1" customHeight="1" x14ac:dyDescent="0.5">
      <c r="A129" s="68" t="s">
        <v>76</v>
      </c>
      <c r="B129" s="84"/>
      <c r="C129" s="84"/>
      <c r="D129" s="84"/>
      <c r="E129" s="83">
        <f t="shared" si="32"/>
        <v>0</v>
      </c>
      <c r="F129" s="84"/>
      <c r="G129" s="84"/>
      <c r="H129" s="84"/>
      <c r="I129" s="66">
        <f t="shared" si="33"/>
        <v>0</v>
      </c>
      <c r="J129" s="67"/>
    </row>
    <row r="130" spans="1:10" ht="19.899999999999999" hidden="1" customHeight="1" x14ac:dyDescent="0.5">
      <c r="A130" s="65" t="s">
        <v>39</v>
      </c>
      <c r="B130" s="83">
        <v>0</v>
      </c>
      <c r="C130" s="83">
        <v>0</v>
      </c>
      <c r="D130" s="83">
        <v>165000</v>
      </c>
      <c r="E130" s="83">
        <f t="shared" si="32"/>
        <v>165000</v>
      </c>
      <c r="F130" s="83">
        <v>0</v>
      </c>
      <c r="G130" s="83">
        <v>0</v>
      </c>
      <c r="H130" s="83">
        <v>0</v>
      </c>
      <c r="I130" s="66">
        <f t="shared" si="33"/>
        <v>0</v>
      </c>
      <c r="J130" s="67">
        <f t="shared" si="34"/>
        <v>165000</v>
      </c>
    </row>
    <row r="131" spans="1:10" ht="19.899999999999999" hidden="1" customHeight="1" x14ac:dyDescent="0.5">
      <c r="A131" s="65" t="s">
        <v>40</v>
      </c>
      <c r="B131" s="83">
        <v>0</v>
      </c>
      <c r="C131" s="83">
        <v>0</v>
      </c>
      <c r="D131" s="83">
        <v>0</v>
      </c>
      <c r="E131" s="83">
        <f t="shared" si="32"/>
        <v>0</v>
      </c>
      <c r="F131" s="83">
        <v>0</v>
      </c>
      <c r="G131" s="83">
        <v>0</v>
      </c>
      <c r="H131" s="83">
        <v>0</v>
      </c>
      <c r="I131" s="66">
        <f t="shared" si="33"/>
        <v>0</v>
      </c>
      <c r="J131" s="67">
        <f t="shared" si="34"/>
        <v>0</v>
      </c>
    </row>
    <row r="132" spans="1:10" ht="19.899999999999999" hidden="1" customHeight="1" x14ac:dyDescent="0.5">
      <c r="A132" s="68" t="s">
        <v>74</v>
      </c>
      <c r="B132" s="84">
        <v>0</v>
      </c>
      <c r="C132" s="84">
        <v>0</v>
      </c>
      <c r="D132" s="84">
        <v>0</v>
      </c>
      <c r="E132" s="83">
        <f t="shared" si="32"/>
        <v>0</v>
      </c>
      <c r="F132" s="84">
        <v>0</v>
      </c>
      <c r="G132" s="84">
        <v>0</v>
      </c>
      <c r="H132" s="84">
        <v>0</v>
      </c>
      <c r="I132" s="66">
        <f t="shared" si="33"/>
        <v>0</v>
      </c>
      <c r="J132" s="67">
        <f t="shared" si="34"/>
        <v>0</v>
      </c>
    </row>
    <row r="133" spans="1:10" ht="19.899999999999999" hidden="1" customHeight="1" x14ac:dyDescent="0.5">
      <c r="A133" s="69" t="s">
        <v>41</v>
      </c>
      <c r="B133" s="85">
        <v>0</v>
      </c>
      <c r="C133" s="85">
        <v>0</v>
      </c>
      <c r="D133" s="85">
        <v>0</v>
      </c>
      <c r="E133" s="83">
        <f t="shared" si="32"/>
        <v>0</v>
      </c>
      <c r="F133" s="85">
        <v>0</v>
      </c>
      <c r="G133" s="85">
        <v>0</v>
      </c>
      <c r="H133" s="85">
        <v>0</v>
      </c>
      <c r="I133" s="66">
        <f t="shared" si="33"/>
        <v>0</v>
      </c>
      <c r="J133" s="67">
        <f t="shared" si="34"/>
        <v>0</v>
      </c>
    </row>
    <row r="134" spans="1:10" ht="19.899999999999999" hidden="1" customHeight="1" x14ac:dyDescent="0.5">
      <c r="A134" s="70" t="s">
        <v>42</v>
      </c>
      <c r="B134" s="86">
        <f>SUM(B123:B133)</f>
        <v>533851</v>
      </c>
      <c r="C134" s="86">
        <f t="shared" ref="C134:J134" si="35">SUM(C123:C133)</f>
        <v>450309</v>
      </c>
      <c r="D134" s="86">
        <f t="shared" si="35"/>
        <v>645380.6</v>
      </c>
      <c r="E134" s="86">
        <f t="shared" si="35"/>
        <v>1629540.6</v>
      </c>
      <c r="F134" s="86">
        <f t="shared" si="35"/>
        <v>469413.94</v>
      </c>
      <c r="G134" s="86">
        <f>SUM(G123:G133)</f>
        <v>560415</v>
      </c>
      <c r="H134" s="86">
        <f t="shared" si="35"/>
        <v>513171</v>
      </c>
      <c r="I134" s="71">
        <f t="shared" si="35"/>
        <v>1542999.94</v>
      </c>
      <c r="J134" s="71">
        <f t="shared" si="35"/>
        <v>3172540.54</v>
      </c>
    </row>
    <row r="135" spans="1:10" ht="19.899999999999999" hidden="1" customHeight="1" x14ac:dyDescent="0.5">
      <c r="A135" s="63" t="s">
        <v>29</v>
      </c>
      <c r="B135" s="87">
        <v>0</v>
      </c>
      <c r="C135" s="87">
        <v>0</v>
      </c>
      <c r="D135" s="87">
        <v>0</v>
      </c>
      <c r="E135" s="87"/>
      <c r="F135" s="87">
        <v>0</v>
      </c>
      <c r="G135" s="87">
        <v>0</v>
      </c>
      <c r="H135" s="87">
        <v>0</v>
      </c>
      <c r="I135" s="64">
        <f>F135+G135+H135</f>
        <v>0</v>
      </c>
      <c r="J135" s="64">
        <f>E135+I135</f>
        <v>0</v>
      </c>
    </row>
    <row r="136" spans="1:10" ht="19.899999999999999" hidden="1" customHeight="1" x14ac:dyDescent="0.5">
      <c r="A136" s="70" t="s">
        <v>44</v>
      </c>
      <c r="B136" s="86">
        <f>SUM(B134:B135)</f>
        <v>533851</v>
      </c>
      <c r="C136" s="86">
        <f t="shared" ref="C136:G136" si="36">SUM(C134:C135)</f>
        <v>450309</v>
      </c>
      <c r="D136" s="86">
        <f t="shared" si="36"/>
        <v>645380.6</v>
      </c>
      <c r="E136" s="86">
        <f t="shared" si="36"/>
        <v>1629540.6</v>
      </c>
      <c r="F136" s="88">
        <f t="shared" si="36"/>
        <v>469413.94</v>
      </c>
      <c r="G136" s="88">
        <f t="shared" si="36"/>
        <v>560415</v>
      </c>
      <c r="H136" s="88">
        <f>H134+H135</f>
        <v>513171</v>
      </c>
      <c r="I136" s="74">
        <f>I134+I135</f>
        <v>1542999.94</v>
      </c>
      <c r="J136" s="74">
        <f>J134+J135</f>
        <v>3172540.54</v>
      </c>
    </row>
    <row r="137" spans="1:10" ht="21" hidden="1" customHeight="1" x14ac:dyDescent="0.5"/>
    <row r="138" spans="1:10" ht="21" hidden="1" customHeight="1" x14ac:dyDescent="0.5">
      <c r="B138" s="97">
        <f>SUM(B127:B128)</f>
        <v>161991</v>
      </c>
      <c r="C138" s="97">
        <f t="shared" ref="C138:J138" si="37">SUM(C127:C128)</f>
        <v>65849</v>
      </c>
      <c r="D138" s="97">
        <f t="shared" si="37"/>
        <v>84130.6</v>
      </c>
      <c r="E138" s="97">
        <f t="shared" si="37"/>
        <v>311970.59999999998</v>
      </c>
      <c r="F138" s="97">
        <f t="shared" si="37"/>
        <v>85223.94</v>
      </c>
      <c r="G138" s="97">
        <f t="shared" si="37"/>
        <v>176225</v>
      </c>
      <c r="H138" s="97">
        <f t="shared" si="37"/>
        <v>155561</v>
      </c>
      <c r="I138" s="97">
        <f t="shared" si="37"/>
        <v>417009.94</v>
      </c>
      <c r="J138" s="97">
        <f t="shared" si="37"/>
        <v>728980.54</v>
      </c>
    </row>
    <row r="139" spans="1:10" ht="21" hidden="1" customHeight="1" x14ac:dyDescent="0.5"/>
    <row r="140" spans="1:10" ht="21" hidden="1" customHeight="1" x14ac:dyDescent="0.5"/>
    <row r="141" spans="1:10" ht="21" hidden="1" customHeight="1" x14ac:dyDescent="0.5"/>
    <row r="142" spans="1:10" ht="21" hidden="1" customHeight="1" x14ac:dyDescent="0.5"/>
    <row r="143" spans="1:10" ht="21" hidden="1" customHeight="1" x14ac:dyDescent="0.5"/>
    <row r="144" spans="1:10" ht="21" hidden="1" customHeight="1" x14ac:dyDescent="0.5"/>
    <row r="145" spans="1:10" ht="21" hidden="1" customHeight="1" x14ac:dyDescent="0.5"/>
    <row r="146" spans="1:10" ht="21" hidden="1" customHeight="1" x14ac:dyDescent="0.5">
      <c r="A146" s="194" t="s">
        <v>98</v>
      </c>
      <c r="B146" s="194"/>
      <c r="C146" s="194"/>
      <c r="D146" s="194"/>
      <c r="E146" s="194"/>
      <c r="F146" s="194"/>
      <c r="G146" s="194"/>
      <c r="H146" s="194"/>
      <c r="I146" s="194"/>
      <c r="J146" s="194"/>
    </row>
    <row r="147" spans="1:10" ht="21" hidden="1" customHeight="1" x14ac:dyDescent="0.5">
      <c r="A147" s="194" t="s">
        <v>84</v>
      </c>
      <c r="B147" s="194"/>
      <c r="C147" s="194"/>
      <c r="D147" s="194"/>
      <c r="E147" s="194"/>
      <c r="F147" s="194"/>
      <c r="G147" s="194"/>
      <c r="H147" s="194"/>
      <c r="I147" s="194"/>
      <c r="J147" s="194"/>
    </row>
    <row r="148" spans="1:10" ht="21" hidden="1" customHeight="1" x14ac:dyDescent="0.5">
      <c r="A148" s="194" t="s">
        <v>57</v>
      </c>
      <c r="B148" s="194"/>
      <c r="C148" s="194"/>
      <c r="D148" s="194"/>
      <c r="E148" s="194"/>
      <c r="F148" s="194"/>
      <c r="G148" s="194"/>
      <c r="H148" s="194"/>
      <c r="I148" s="194"/>
      <c r="J148" s="194"/>
    </row>
    <row r="149" spans="1:10" s="58" customFormat="1" ht="33" hidden="1" customHeight="1" x14ac:dyDescent="0.5">
      <c r="A149" s="8" t="s">
        <v>58</v>
      </c>
      <c r="B149" s="9" t="s">
        <v>59</v>
      </c>
      <c r="C149" s="9" t="s">
        <v>60</v>
      </c>
      <c r="D149" s="9" t="s">
        <v>61</v>
      </c>
      <c r="E149" s="9" t="s">
        <v>34</v>
      </c>
      <c r="F149" s="9" t="s">
        <v>62</v>
      </c>
      <c r="G149" s="9" t="s">
        <v>63</v>
      </c>
      <c r="H149" s="9" t="s">
        <v>64</v>
      </c>
      <c r="I149" s="9" t="s">
        <v>35</v>
      </c>
      <c r="J149" s="57" t="s">
        <v>7</v>
      </c>
    </row>
    <row r="150" spans="1:10" ht="19.899999999999999" hidden="1" customHeight="1" x14ac:dyDescent="0.5">
      <c r="A150" s="60" t="s">
        <v>11</v>
      </c>
      <c r="B150" s="61"/>
      <c r="C150" s="61"/>
      <c r="D150" s="61"/>
      <c r="E150" s="61"/>
      <c r="F150" s="61"/>
      <c r="G150" s="61"/>
      <c r="H150" s="61"/>
      <c r="I150" s="61"/>
      <c r="J150" s="61"/>
    </row>
    <row r="151" spans="1:10" ht="19.899999999999999" hidden="1" customHeight="1" x14ac:dyDescent="0.5">
      <c r="A151" s="63" t="s">
        <v>72</v>
      </c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ht="19.899999999999999" hidden="1" customHeight="1" x14ac:dyDescent="0.5">
      <c r="A152" s="65" t="s">
        <v>75</v>
      </c>
      <c r="B152" s="83">
        <v>4620380</v>
      </c>
      <c r="C152" s="83">
        <v>4611440</v>
      </c>
      <c r="D152" s="83">
        <v>5435311.2599999998</v>
      </c>
      <c r="E152" s="83">
        <f t="shared" ref="E152:E162" si="38">B152+C152+D152</f>
        <v>14667131.26</v>
      </c>
      <c r="F152" s="83">
        <v>4856215.8099999996</v>
      </c>
      <c r="G152" s="83">
        <v>4872505.9800000004</v>
      </c>
      <c r="H152" s="83">
        <v>4816830.49</v>
      </c>
      <c r="I152" s="66">
        <f t="shared" ref="I152:I162" si="39">F152+G152+H152</f>
        <v>14545552.279999999</v>
      </c>
      <c r="J152" s="67">
        <f t="shared" ref="J152:J162" si="40">E152+I152</f>
        <v>29212683.539999999</v>
      </c>
    </row>
    <row r="153" spans="1:10" ht="19.899999999999999" hidden="1" customHeight="1" x14ac:dyDescent="0.5">
      <c r="A153" s="65" t="s">
        <v>36</v>
      </c>
      <c r="B153" s="83">
        <v>1956000</v>
      </c>
      <c r="C153" s="83">
        <v>2232069.86</v>
      </c>
      <c r="D153" s="83">
        <v>2273598.67</v>
      </c>
      <c r="E153" s="83">
        <f t="shared" si="38"/>
        <v>6461668.5299999993</v>
      </c>
      <c r="F153" s="83">
        <v>2207225.58</v>
      </c>
      <c r="G153" s="83">
        <v>2284257.2599999998</v>
      </c>
      <c r="H153" s="83">
        <v>2265516.41</v>
      </c>
      <c r="I153" s="66">
        <f t="shared" si="39"/>
        <v>6756999.25</v>
      </c>
      <c r="J153" s="67">
        <f t="shared" si="40"/>
        <v>13218667.779999999</v>
      </c>
    </row>
    <row r="154" spans="1:10" ht="19.899999999999999" hidden="1" customHeight="1" x14ac:dyDescent="0.5">
      <c r="A154" s="65" t="s">
        <v>37</v>
      </c>
      <c r="B154" s="83">
        <v>97800</v>
      </c>
      <c r="C154" s="83">
        <v>111602</v>
      </c>
      <c r="D154" s="83">
        <v>279301</v>
      </c>
      <c r="E154" s="83">
        <f t="shared" si="38"/>
        <v>488703</v>
      </c>
      <c r="F154" s="83">
        <v>165567</v>
      </c>
      <c r="G154" s="83">
        <v>169418</v>
      </c>
      <c r="H154" s="83">
        <v>168481</v>
      </c>
      <c r="I154" s="66">
        <f t="shared" si="39"/>
        <v>503466</v>
      </c>
      <c r="J154" s="67">
        <f t="shared" si="40"/>
        <v>992169</v>
      </c>
    </row>
    <row r="155" spans="1:10" ht="19.899999999999999" hidden="1" customHeight="1" x14ac:dyDescent="0.5">
      <c r="A155" s="68" t="s">
        <v>73</v>
      </c>
      <c r="B155" s="84"/>
      <c r="C155" s="84"/>
      <c r="D155" s="84"/>
      <c r="E155" s="83">
        <f t="shared" si="38"/>
        <v>0</v>
      </c>
      <c r="F155" s="84"/>
      <c r="G155" s="84"/>
      <c r="H155" s="84"/>
      <c r="I155" s="66">
        <f t="shared" si="39"/>
        <v>0</v>
      </c>
      <c r="J155" s="67"/>
    </row>
    <row r="156" spans="1:10" ht="19.899999999999999" hidden="1" customHeight="1" x14ac:dyDescent="0.5">
      <c r="A156" s="65" t="s">
        <v>37</v>
      </c>
      <c r="B156" s="83">
        <v>0</v>
      </c>
      <c r="C156" s="83">
        <v>1399641.77</v>
      </c>
      <c r="D156" s="83">
        <v>1080247.3899999999</v>
      </c>
      <c r="E156" s="83">
        <f t="shared" si="38"/>
        <v>2479889.16</v>
      </c>
      <c r="F156" s="83">
        <v>1988987.94</v>
      </c>
      <c r="G156" s="83">
        <v>1571061.14</v>
      </c>
      <c r="H156" s="83">
        <v>1170839.73</v>
      </c>
      <c r="I156" s="66">
        <f t="shared" si="39"/>
        <v>4730888.8100000005</v>
      </c>
      <c r="J156" s="67">
        <f t="shared" si="40"/>
        <v>7210777.9700000007</v>
      </c>
    </row>
    <row r="157" spans="1:10" ht="19.899999999999999" hidden="1" customHeight="1" x14ac:dyDescent="0.5">
      <c r="A157" s="65" t="s">
        <v>38</v>
      </c>
      <c r="B157" s="83">
        <v>0</v>
      </c>
      <c r="C157" s="83">
        <v>0</v>
      </c>
      <c r="D157" s="83">
        <v>0</v>
      </c>
      <c r="E157" s="83">
        <f t="shared" si="38"/>
        <v>0</v>
      </c>
      <c r="F157" s="83">
        <v>0</v>
      </c>
      <c r="G157" s="83">
        <v>0</v>
      </c>
      <c r="H157" s="83">
        <v>0</v>
      </c>
      <c r="I157" s="66">
        <f t="shared" si="39"/>
        <v>0</v>
      </c>
      <c r="J157" s="67">
        <f t="shared" si="40"/>
        <v>0</v>
      </c>
    </row>
    <row r="158" spans="1:10" ht="19.899999999999999" hidden="1" customHeight="1" x14ac:dyDescent="0.5">
      <c r="A158" s="68" t="s">
        <v>76</v>
      </c>
      <c r="B158" s="84"/>
      <c r="C158" s="84"/>
      <c r="D158" s="84"/>
      <c r="E158" s="83">
        <f t="shared" si="38"/>
        <v>0</v>
      </c>
      <c r="F158" s="84"/>
      <c r="G158" s="84"/>
      <c r="H158" s="84"/>
      <c r="I158" s="66">
        <f t="shared" si="39"/>
        <v>0</v>
      </c>
      <c r="J158" s="67"/>
    </row>
    <row r="159" spans="1:10" ht="19.899999999999999" hidden="1" customHeight="1" x14ac:dyDescent="0.5">
      <c r="A159" s="65" t="s">
        <v>39</v>
      </c>
      <c r="B159" s="83">
        <v>0</v>
      </c>
      <c r="C159" s="83">
        <v>0</v>
      </c>
      <c r="D159" s="83">
        <v>0</v>
      </c>
      <c r="E159" s="83">
        <f t="shared" si="38"/>
        <v>0</v>
      </c>
      <c r="F159" s="83">
        <v>0</v>
      </c>
      <c r="G159" s="83">
        <v>66000</v>
      </c>
      <c r="H159" s="83">
        <v>0</v>
      </c>
      <c r="I159" s="66">
        <f t="shared" si="39"/>
        <v>66000</v>
      </c>
      <c r="J159" s="67">
        <f t="shared" si="40"/>
        <v>66000</v>
      </c>
    </row>
    <row r="160" spans="1:10" ht="19.899999999999999" hidden="1" customHeight="1" x14ac:dyDescent="0.5">
      <c r="A160" s="65" t="s">
        <v>40</v>
      </c>
      <c r="B160" s="83">
        <v>0</v>
      </c>
      <c r="C160" s="83">
        <v>0</v>
      </c>
      <c r="D160" s="83">
        <v>0</v>
      </c>
      <c r="E160" s="83">
        <f t="shared" ref="E160:E161" si="41">B160+C160+D160</f>
        <v>0</v>
      </c>
      <c r="F160" s="83">
        <v>0</v>
      </c>
      <c r="G160" s="83">
        <v>0</v>
      </c>
      <c r="H160" s="83">
        <v>0</v>
      </c>
      <c r="I160" s="66">
        <f t="shared" si="39"/>
        <v>0</v>
      </c>
      <c r="J160" s="67">
        <f t="shared" si="40"/>
        <v>0</v>
      </c>
    </row>
    <row r="161" spans="1:10" ht="19.899999999999999" hidden="1" customHeight="1" x14ac:dyDescent="0.5">
      <c r="A161" s="68" t="s">
        <v>74</v>
      </c>
      <c r="B161" s="83">
        <v>0</v>
      </c>
      <c r="C161" s="83">
        <v>0</v>
      </c>
      <c r="D161" s="83">
        <v>0</v>
      </c>
      <c r="E161" s="83">
        <f t="shared" si="41"/>
        <v>0</v>
      </c>
      <c r="F161" s="83">
        <v>0</v>
      </c>
      <c r="G161" s="83">
        <v>0</v>
      </c>
      <c r="H161" s="83">
        <v>0</v>
      </c>
      <c r="I161" s="66">
        <f t="shared" si="39"/>
        <v>0</v>
      </c>
      <c r="J161" s="67">
        <f t="shared" si="40"/>
        <v>0</v>
      </c>
    </row>
    <row r="162" spans="1:10" ht="19.899999999999999" hidden="1" customHeight="1" x14ac:dyDescent="0.5">
      <c r="A162" s="69" t="s">
        <v>41</v>
      </c>
      <c r="B162" s="85">
        <v>0</v>
      </c>
      <c r="C162" s="85">
        <v>0</v>
      </c>
      <c r="D162" s="85">
        <v>0</v>
      </c>
      <c r="E162" s="83">
        <f t="shared" si="38"/>
        <v>0</v>
      </c>
      <c r="F162" s="85">
        <v>604850</v>
      </c>
      <c r="G162" s="85">
        <v>0</v>
      </c>
      <c r="H162" s="85">
        <v>0</v>
      </c>
      <c r="I162" s="66">
        <f t="shared" si="39"/>
        <v>604850</v>
      </c>
      <c r="J162" s="67">
        <f t="shared" si="40"/>
        <v>604850</v>
      </c>
    </row>
    <row r="163" spans="1:10" ht="19.899999999999999" hidden="1" customHeight="1" x14ac:dyDescent="0.5">
      <c r="A163" s="70" t="s">
        <v>42</v>
      </c>
      <c r="B163" s="86">
        <f>SUM(B152:B162)</f>
        <v>6674180</v>
      </c>
      <c r="C163" s="86">
        <f t="shared" ref="C163:J163" si="42">SUM(C152:C162)</f>
        <v>8354753.629999999</v>
      </c>
      <c r="D163" s="86">
        <f t="shared" si="42"/>
        <v>9068458.3200000003</v>
      </c>
      <c r="E163" s="86">
        <f t="shared" si="42"/>
        <v>24097391.949999999</v>
      </c>
      <c r="F163" s="86">
        <f t="shared" si="42"/>
        <v>9822846.3300000001</v>
      </c>
      <c r="G163" s="86">
        <f>SUM(G152:G162)</f>
        <v>8963242.3800000008</v>
      </c>
      <c r="H163" s="86">
        <f>SUM(H152:H162)</f>
        <v>8421667.6300000008</v>
      </c>
      <c r="I163" s="71">
        <f t="shared" si="42"/>
        <v>27207756.340000004</v>
      </c>
      <c r="J163" s="71">
        <f t="shared" si="42"/>
        <v>51305148.289999999</v>
      </c>
    </row>
    <row r="164" spans="1:10" ht="19.899999999999999" hidden="1" customHeight="1" x14ac:dyDescent="0.5">
      <c r="A164" s="63" t="s">
        <v>29</v>
      </c>
      <c r="B164" s="83">
        <v>0</v>
      </c>
      <c r="C164" s="83">
        <v>0</v>
      </c>
      <c r="D164" s="83">
        <v>0</v>
      </c>
      <c r="E164" s="83">
        <f t="shared" ref="E164" si="43">B164+C164+D164</f>
        <v>0</v>
      </c>
      <c r="F164" s="83">
        <v>0</v>
      </c>
      <c r="G164" s="83">
        <v>0</v>
      </c>
      <c r="H164" s="83">
        <v>0</v>
      </c>
      <c r="I164" s="64">
        <f>F164+G164+H164</f>
        <v>0</v>
      </c>
      <c r="J164" s="64">
        <f>E164+I164</f>
        <v>0</v>
      </c>
    </row>
    <row r="165" spans="1:10" ht="19.899999999999999" hidden="1" customHeight="1" x14ac:dyDescent="0.5">
      <c r="A165" s="70" t="s">
        <v>44</v>
      </c>
      <c r="B165" s="86">
        <f>SUM(B163:B164)</f>
        <v>6674180</v>
      </c>
      <c r="C165" s="86">
        <f>SUM(C163:C164)</f>
        <v>8354753.629999999</v>
      </c>
      <c r="D165" s="86">
        <f>SUM(D163:D164)</f>
        <v>9068458.3200000003</v>
      </c>
      <c r="E165" s="86">
        <f t="shared" ref="E165" si="44">SUM(E163:E164)</f>
        <v>24097391.949999999</v>
      </c>
      <c r="F165" s="86">
        <f>SUM(F163:F164)</f>
        <v>9822846.3300000001</v>
      </c>
      <c r="G165" s="86">
        <f>SUM(G163:G164)</f>
        <v>8963242.3800000008</v>
      </c>
      <c r="H165" s="86">
        <f>SUM(H163:H164)</f>
        <v>8421667.6300000008</v>
      </c>
      <c r="I165" s="74">
        <f>I163+I164</f>
        <v>27207756.340000004</v>
      </c>
      <c r="J165" s="74">
        <f>J163+J164</f>
        <v>51305148.289999999</v>
      </c>
    </row>
    <row r="166" spans="1:10" ht="21" hidden="1" customHeight="1" x14ac:dyDescent="0.5"/>
    <row r="167" spans="1:10" ht="21" hidden="1" customHeight="1" x14ac:dyDescent="0.5">
      <c r="B167" s="97">
        <f>SUM(B156:B157)</f>
        <v>0</v>
      </c>
      <c r="C167" s="97">
        <f t="shared" ref="C167:J167" si="45">SUM(C156:C157)</f>
        <v>1399641.77</v>
      </c>
      <c r="D167" s="97">
        <f t="shared" si="45"/>
        <v>1080247.3899999999</v>
      </c>
      <c r="E167" s="97">
        <f t="shared" si="45"/>
        <v>2479889.16</v>
      </c>
      <c r="F167" s="97">
        <f t="shared" si="45"/>
        <v>1988987.94</v>
      </c>
      <c r="G167" s="97">
        <f t="shared" si="45"/>
        <v>1571061.14</v>
      </c>
      <c r="H167" s="97">
        <f t="shared" si="45"/>
        <v>1170839.73</v>
      </c>
      <c r="I167" s="97">
        <f t="shared" si="45"/>
        <v>4730888.8100000005</v>
      </c>
      <c r="J167" s="97">
        <f t="shared" si="45"/>
        <v>7210777.9700000007</v>
      </c>
    </row>
    <row r="168" spans="1:10" ht="21" hidden="1" customHeight="1" x14ac:dyDescent="0.5"/>
    <row r="169" spans="1:10" ht="21" hidden="1" customHeight="1" x14ac:dyDescent="0.5"/>
    <row r="170" spans="1:10" ht="21" hidden="1" customHeight="1" x14ac:dyDescent="0.5"/>
    <row r="171" spans="1:10" ht="21" hidden="1" customHeight="1" x14ac:dyDescent="0.5"/>
    <row r="172" spans="1:10" ht="21" hidden="1" customHeight="1" x14ac:dyDescent="0.5"/>
    <row r="173" spans="1:10" ht="21" hidden="1" customHeight="1" x14ac:dyDescent="0.5"/>
    <row r="174" spans="1:10" ht="21" hidden="1" customHeight="1" x14ac:dyDescent="0.5"/>
    <row r="175" spans="1:10" ht="21" hidden="1" customHeight="1" x14ac:dyDescent="0.5">
      <c r="A175" s="194" t="s">
        <v>98</v>
      </c>
      <c r="B175" s="194"/>
      <c r="C175" s="194"/>
      <c r="D175" s="194"/>
      <c r="E175" s="194"/>
      <c r="F175" s="194"/>
      <c r="G175" s="194"/>
      <c r="H175" s="194"/>
      <c r="I175" s="194"/>
      <c r="J175" s="194"/>
    </row>
    <row r="176" spans="1:10" ht="21" hidden="1" customHeight="1" x14ac:dyDescent="0.5">
      <c r="A176" s="194" t="s">
        <v>85</v>
      </c>
      <c r="B176" s="194"/>
      <c r="C176" s="194"/>
      <c r="D176" s="194"/>
      <c r="E176" s="194"/>
      <c r="F176" s="194"/>
      <c r="G176" s="194"/>
      <c r="H176" s="194"/>
      <c r="I176" s="194"/>
      <c r="J176" s="194"/>
    </row>
    <row r="177" spans="1:10" ht="21" hidden="1" customHeight="1" x14ac:dyDescent="0.5">
      <c r="A177" s="194" t="s">
        <v>57</v>
      </c>
      <c r="B177" s="194"/>
      <c r="C177" s="194"/>
      <c r="D177" s="194"/>
      <c r="E177" s="194"/>
      <c r="F177" s="194"/>
      <c r="G177" s="194"/>
      <c r="H177" s="194"/>
      <c r="I177" s="194"/>
      <c r="J177" s="194"/>
    </row>
    <row r="178" spans="1:10" s="58" customFormat="1" ht="33" hidden="1" customHeight="1" x14ac:dyDescent="0.5">
      <c r="A178" s="8" t="s">
        <v>58</v>
      </c>
      <c r="B178" s="9" t="s">
        <v>59</v>
      </c>
      <c r="C178" s="9" t="s">
        <v>60</v>
      </c>
      <c r="D178" s="9" t="s">
        <v>61</v>
      </c>
      <c r="E178" s="9" t="s">
        <v>34</v>
      </c>
      <c r="F178" s="9" t="s">
        <v>62</v>
      </c>
      <c r="G178" s="9" t="s">
        <v>63</v>
      </c>
      <c r="H178" s="9" t="s">
        <v>64</v>
      </c>
      <c r="I178" s="9" t="s">
        <v>35</v>
      </c>
      <c r="J178" s="57" t="s">
        <v>7</v>
      </c>
    </row>
    <row r="179" spans="1:10" ht="19.899999999999999" hidden="1" customHeight="1" x14ac:dyDescent="0.5">
      <c r="A179" s="60" t="s">
        <v>11</v>
      </c>
      <c r="B179" s="61"/>
      <c r="C179" s="61"/>
      <c r="D179" s="61"/>
      <c r="E179" s="61"/>
      <c r="F179" s="61"/>
      <c r="G179" s="61"/>
      <c r="H179" s="61"/>
      <c r="I179" s="61"/>
      <c r="J179" s="61"/>
    </row>
    <row r="180" spans="1:10" ht="19.899999999999999" hidden="1" customHeight="1" x14ac:dyDescent="0.5">
      <c r="A180" s="63" t="s">
        <v>72</v>
      </c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ht="19.899999999999999" hidden="1" customHeight="1" x14ac:dyDescent="0.5">
      <c r="A181" s="65" t="s">
        <v>75</v>
      </c>
      <c r="B181" s="83">
        <v>993750</v>
      </c>
      <c r="C181" s="83">
        <v>1032142.26</v>
      </c>
      <c r="D181" s="83">
        <v>1158122.8999999999</v>
      </c>
      <c r="E181" s="83">
        <f t="shared" ref="E181:E191" si="46">B181+C181+D181</f>
        <v>3184015.16</v>
      </c>
      <c r="F181" s="83">
        <v>1063310</v>
      </c>
      <c r="G181" s="83">
        <v>1063310</v>
      </c>
      <c r="H181" s="83">
        <v>1080533.5</v>
      </c>
      <c r="I181" s="66">
        <f t="shared" ref="I181:I191" si="47">F181+G181+H181</f>
        <v>3207153.5</v>
      </c>
      <c r="J181" s="67">
        <f t="shared" ref="J181:J191" si="48">E181+I181</f>
        <v>6391168.6600000001</v>
      </c>
    </row>
    <row r="182" spans="1:10" ht="19.899999999999999" hidden="1" customHeight="1" x14ac:dyDescent="0.5">
      <c r="A182" s="65" t="s">
        <v>36</v>
      </c>
      <c r="B182" s="83">
        <v>72000</v>
      </c>
      <c r="C182" s="83">
        <v>144000</v>
      </c>
      <c r="D182" s="83"/>
      <c r="E182" s="83">
        <f t="shared" si="46"/>
        <v>216000</v>
      </c>
      <c r="F182" s="83">
        <v>72000</v>
      </c>
      <c r="G182" s="83">
        <v>72000</v>
      </c>
      <c r="H182" s="83">
        <v>72000</v>
      </c>
      <c r="I182" s="66">
        <f t="shared" si="47"/>
        <v>216000</v>
      </c>
      <c r="J182" s="67">
        <f t="shared" si="48"/>
        <v>432000</v>
      </c>
    </row>
    <row r="183" spans="1:10" ht="19.899999999999999" hidden="1" customHeight="1" x14ac:dyDescent="0.5">
      <c r="A183" s="65" t="s">
        <v>37</v>
      </c>
      <c r="B183" s="83">
        <v>3600</v>
      </c>
      <c r="C183" s="83">
        <v>7200</v>
      </c>
      <c r="D183" s="83">
        <v>13851</v>
      </c>
      <c r="E183" s="83">
        <f t="shared" si="46"/>
        <v>24651</v>
      </c>
      <c r="F183" s="83">
        <v>8217</v>
      </c>
      <c r="G183" s="83">
        <v>8217</v>
      </c>
      <c r="H183" s="83">
        <v>8217</v>
      </c>
      <c r="I183" s="66">
        <f t="shared" si="47"/>
        <v>24651</v>
      </c>
      <c r="J183" s="67">
        <f t="shared" si="48"/>
        <v>49302</v>
      </c>
    </row>
    <row r="184" spans="1:10" ht="19.899999999999999" hidden="1" customHeight="1" x14ac:dyDescent="0.5">
      <c r="A184" s="68" t="s">
        <v>73</v>
      </c>
      <c r="B184" s="84"/>
      <c r="C184" s="84"/>
      <c r="D184" s="84"/>
      <c r="E184" s="83">
        <f t="shared" si="46"/>
        <v>0</v>
      </c>
      <c r="F184" s="84"/>
      <c r="G184" s="84"/>
      <c r="H184" s="84"/>
      <c r="I184" s="66">
        <f t="shared" si="47"/>
        <v>0</v>
      </c>
      <c r="J184" s="67"/>
    </row>
    <row r="185" spans="1:10" ht="19.899999999999999" hidden="1" customHeight="1" x14ac:dyDescent="0.5">
      <c r="A185" s="65" t="s">
        <v>37</v>
      </c>
      <c r="B185" s="83">
        <v>0</v>
      </c>
      <c r="C185" s="83">
        <v>366950</v>
      </c>
      <c r="D185" s="83">
        <v>291480</v>
      </c>
      <c r="E185" s="83">
        <f t="shared" si="46"/>
        <v>658430</v>
      </c>
      <c r="F185" s="83">
        <v>379530</v>
      </c>
      <c r="G185" s="83">
        <v>391470</v>
      </c>
      <c r="H185" s="83">
        <v>536360</v>
      </c>
      <c r="I185" s="66">
        <f t="shared" si="47"/>
        <v>1307360</v>
      </c>
      <c r="J185" s="67">
        <f t="shared" si="48"/>
        <v>1965790</v>
      </c>
    </row>
    <row r="186" spans="1:10" ht="19.899999999999999" hidden="1" customHeight="1" x14ac:dyDescent="0.5">
      <c r="A186" s="65" t="s">
        <v>38</v>
      </c>
      <c r="B186" s="83">
        <v>0</v>
      </c>
      <c r="C186" s="83">
        <v>0</v>
      </c>
      <c r="D186" s="83">
        <v>0</v>
      </c>
      <c r="E186" s="83">
        <f t="shared" si="46"/>
        <v>0</v>
      </c>
      <c r="F186" s="83">
        <v>0</v>
      </c>
      <c r="G186" s="83">
        <v>0</v>
      </c>
      <c r="H186" s="83">
        <v>0</v>
      </c>
      <c r="I186" s="66">
        <f t="shared" si="47"/>
        <v>0</v>
      </c>
      <c r="J186" s="67">
        <f t="shared" si="48"/>
        <v>0</v>
      </c>
    </row>
    <row r="187" spans="1:10" ht="19.899999999999999" hidden="1" customHeight="1" x14ac:dyDescent="0.5">
      <c r="A187" s="68" t="s">
        <v>76</v>
      </c>
      <c r="B187" s="84"/>
      <c r="C187" s="84"/>
      <c r="D187" s="84"/>
      <c r="E187" s="83">
        <f t="shared" si="46"/>
        <v>0</v>
      </c>
      <c r="F187" s="84"/>
      <c r="G187" s="84"/>
      <c r="H187" s="84"/>
      <c r="I187" s="66">
        <f t="shared" si="47"/>
        <v>0</v>
      </c>
      <c r="J187" s="67"/>
    </row>
    <row r="188" spans="1:10" ht="19.899999999999999" hidden="1" customHeight="1" x14ac:dyDescent="0.5">
      <c r="A188" s="65" t="s">
        <v>39</v>
      </c>
      <c r="B188" s="83">
        <v>0</v>
      </c>
      <c r="C188" s="83">
        <v>0</v>
      </c>
      <c r="D188" s="83">
        <v>136500</v>
      </c>
      <c r="E188" s="83">
        <f t="shared" si="46"/>
        <v>136500</v>
      </c>
      <c r="F188" s="83">
        <v>0</v>
      </c>
      <c r="G188" s="83">
        <v>0</v>
      </c>
      <c r="H188" s="83">
        <v>1696000</v>
      </c>
      <c r="I188" s="66">
        <f t="shared" si="47"/>
        <v>1696000</v>
      </c>
      <c r="J188" s="67">
        <f t="shared" si="48"/>
        <v>1832500</v>
      </c>
    </row>
    <row r="189" spans="1:10" ht="19.899999999999999" hidden="1" customHeight="1" x14ac:dyDescent="0.5">
      <c r="A189" s="65" t="s">
        <v>40</v>
      </c>
      <c r="B189" s="83">
        <v>0</v>
      </c>
      <c r="C189" s="83">
        <v>0</v>
      </c>
      <c r="D189" s="83">
        <v>0</v>
      </c>
      <c r="E189" s="83">
        <f t="shared" ref="E189:E190" si="49">B189+C189+D189</f>
        <v>0</v>
      </c>
      <c r="F189" s="83">
        <v>0</v>
      </c>
      <c r="G189" s="83">
        <v>0</v>
      </c>
      <c r="H189" s="83">
        <v>0</v>
      </c>
      <c r="I189" s="66">
        <f t="shared" si="47"/>
        <v>0</v>
      </c>
      <c r="J189" s="67">
        <f t="shared" si="48"/>
        <v>0</v>
      </c>
    </row>
    <row r="190" spans="1:10" ht="19.899999999999999" hidden="1" customHeight="1" x14ac:dyDescent="0.5">
      <c r="A190" s="68" t="s">
        <v>74</v>
      </c>
      <c r="B190" s="83">
        <v>0</v>
      </c>
      <c r="C190" s="83">
        <v>0</v>
      </c>
      <c r="D190" s="83">
        <v>0</v>
      </c>
      <c r="E190" s="83">
        <f t="shared" si="49"/>
        <v>0</v>
      </c>
      <c r="F190" s="83">
        <v>0</v>
      </c>
      <c r="G190" s="83">
        <v>0</v>
      </c>
      <c r="H190" s="83">
        <v>0</v>
      </c>
      <c r="I190" s="66">
        <f t="shared" si="47"/>
        <v>0</v>
      </c>
      <c r="J190" s="67">
        <f t="shared" si="48"/>
        <v>0</v>
      </c>
    </row>
    <row r="191" spans="1:10" ht="19.899999999999999" hidden="1" customHeight="1" x14ac:dyDescent="0.5">
      <c r="A191" s="69" t="s">
        <v>41</v>
      </c>
      <c r="B191" s="85">
        <v>0</v>
      </c>
      <c r="C191" s="85">
        <v>8670</v>
      </c>
      <c r="D191" s="85">
        <v>596250</v>
      </c>
      <c r="E191" s="83">
        <f t="shared" si="46"/>
        <v>604920</v>
      </c>
      <c r="F191" s="85">
        <v>0</v>
      </c>
      <c r="G191" s="85">
        <v>0</v>
      </c>
      <c r="H191" s="85">
        <v>0</v>
      </c>
      <c r="I191" s="66">
        <f t="shared" si="47"/>
        <v>0</v>
      </c>
      <c r="J191" s="67">
        <f t="shared" si="48"/>
        <v>604920</v>
      </c>
    </row>
    <row r="192" spans="1:10" ht="19.899999999999999" hidden="1" customHeight="1" x14ac:dyDescent="0.5">
      <c r="A192" s="70" t="s">
        <v>42</v>
      </c>
      <c r="B192" s="86">
        <f>SUM(B181:B191)</f>
        <v>1069350</v>
      </c>
      <c r="C192" s="86">
        <f t="shared" ref="C192:J192" si="50">SUM(C181:C191)</f>
        <v>1558962.26</v>
      </c>
      <c r="D192" s="86">
        <f t="shared" si="50"/>
        <v>2196203.9</v>
      </c>
      <c r="E192" s="86">
        <f t="shared" si="50"/>
        <v>4824516.16</v>
      </c>
      <c r="F192" s="86">
        <f t="shared" si="50"/>
        <v>1523057</v>
      </c>
      <c r="G192" s="86">
        <f t="shared" si="50"/>
        <v>1534997</v>
      </c>
      <c r="H192" s="86">
        <f>SUM(H181:H191)</f>
        <v>3393110.5</v>
      </c>
      <c r="I192" s="71">
        <f t="shared" si="50"/>
        <v>6451164.5</v>
      </c>
      <c r="J192" s="71">
        <f t="shared" si="50"/>
        <v>11275680.66</v>
      </c>
    </row>
    <row r="193" spans="1:10" ht="19.899999999999999" hidden="1" customHeight="1" x14ac:dyDescent="0.5">
      <c r="A193" s="63" t="s">
        <v>29</v>
      </c>
      <c r="B193" s="83">
        <v>0</v>
      </c>
      <c r="C193" s="83">
        <v>0</v>
      </c>
      <c r="D193" s="83">
        <v>0</v>
      </c>
      <c r="E193" s="83">
        <f t="shared" ref="E193" si="51">B193+C193+D193</f>
        <v>0</v>
      </c>
      <c r="F193" s="83">
        <v>0</v>
      </c>
      <c r="G193" s="83">
        <v>0</v>
      </c>
      <c r="H193" s="83">
        <v>0</v>
      </c>
      <c r="I193" s="64">
        <f>F193+G193+H193</f>
        <v>0</v>
      </c>
      <c r="J193" s="64">
        <f>E193+I193</f>
        <v>0</v>
      </c>
    </row>
    <row r="194" spans="1:10" ht="19.899999999999999" hidden="1" customHeight="1" x14ac:dyDescent="0.5">
      <c r="A194" s="70" t="s">
        <v>44</v>
      </c>
      <c r="B194" s="71">
        <f t="shared" ref="B194:G194" si="52">SUM(B192:B193)</f>
        <v>1069350</v>
      </c>
      <c r="C194" s="71">
        <f t="shared" si="52"/>
        <v>1558962.26</v>
      </c>
      <c r="D194" s="71">
        <f t="shared" si="52"/>
        <v>2196203.9</v>
      </c>
      <c r="E194" s="71">
        <f t="shared" si="52"/>
        <v>4824516.16</v>
      </c>
      <c r="F194" s="74">
        <f t="shared" si="52"/>
        <v>1523057</v>
      </c>
      <c r="G194" s="74">
        <f t="shared" si="52"/>
        <v>1534997</v>
      </c>
      <c r="H194" s="74">
        <f>H192+H193</f>
        <v>3393110.5</v>
      </c>
      <c r="I194" s="74">
        <f>I192+I193</f>
        <v>6451164.5</v>
      </c>
      <c r="J194" s="74">
        <f>J192+J193</f>
        <v>11275680.66</v>
      </c>
    </row>
    <row r="195" spans="1:10" ht="21" hidden="1" customHeight="1" x14ac:dyDescent="0.5"/>
    <row r="196" spans="1:10" ht="21" hidden="1" customHeight="1" x14ac:dyDescent="0.5">
      <c r="B196" s="98">
        <f>SUM(B185:B186)</f>
        <v>0</v>
      </c>
      <c r="C196" s="98">
        <f t="shared" ref="C196:J196" si="53">SUM(C185:C186)</f>
        <v>366950</v>
      </c>
      <c r="D196" s="98">
        <f t="shared" si="53"/>
        <v>291480</v>
      </c>
      <c r="E196" s="98">
        <f t="shared" si="53"/>
        <v>658430</v>
      </c>
      <c r="F196" s="98">
        <f t="shared" si="53"/>
        <v>379530</v>
      </c>
      <c r="G196" s="98">
        <f t="shared" si="53"/>
        <v>391470</v>
      </c>
      <c r="H196" s="98">
        <f t="shared" si="53"/>
        <v>536360</v>
      </c>
      <c r="I196" s="98">
        <f t="shared" si="53"/>
        <v>1307360</v>
      </c>
      <c r="J196" s="98">
        <f t="shared" si="53"/>
        <v>1965790</v>
      </c>
    </row>
    <row r="197" spans="1:10" ht="21" hidden="1" customHeight="1" x14ac:dyDescent="0.5"/>
    <row r="198" spans="1:10" ht="21" hidden="1" customHeight="1" x14ac:dyDescent="0.5"/>
    <row r="199" spans="1:10" ht="21" hidden="1" customHeight="1" x14ac:dyDescent="0.5"/>
    <row r="200" spans="1:10" ht="21" hidden="1" customHeight="1" x14ac:dyDescent="0.5"/>
    <row r="201" spans="1:10" ht="21" hidden="1" customHeight="1" x14ac:dyDescent="0.5"/>
    <row r="202" spans="1:10" ht="21" hidden="1" customHeight="1" x14ac:dyDescent="0.5"/>
    <row r="203" spans="1:10" ht="21" hidden="1" customHeight="1" x14ac:dyDescent="0.5"/>
    <row r="204" spans="1:10" ht="21" hidden="1" customHeight="1" x14ac:dyDescent="0.5">
      <c r="A204" s="194" t="s">
        <v>98</v>
      </c>
      <c r="B204" s="194"/>
      <c r="C204" s="194"/>
      <c r="D204" s="194"/>
      <c r="E204" s="194"/>
      <c r="F204" s="194"/>
      <c r="G204" s="194"/>
      <c r="H204" s="194"/>
      <c r="I204" s="194"/>
      <c r="J204" s="194"/>
    </row>
    <row r="205" spans="1:10" ht="21" hidden="1" customHeight="1" x14ac:dyDescent="0.5">
      <c r="A205" s="194" t="s">
        <v>86</v>
      </c>
      <c r="B205" s="194"/>
      <c r="C205" s="194"/>
      <c r="D205" s="194"/>
      <c r="E205" s="194"/>
      <c r="F205" s="194"/>
      <c r="G205" s="194"/>
      <c r="H205" s="194"/>
      <c r="I205" s="194"/>
      <c r="J205" s="194"/>
    </row>
    <row r="206" spans="1:10" ht="21" hidden="1" customHeight="1" x14ac:dyDescent="0.5">
      <c r="A206" s="195" t="s">
        <v>57</v>
      </c>
      <c r="B206" s="195"/>
      <c r="C206" s="195"/>
      <c r="D206" s="195"/>
      <c r="E206" s="195"/>
      <c r="F206" s="195"/>
      <c r="G206" s="195"/>
      <c r="H206" s="195"/>
      <c r="I206" s="195"/>
      <c r="J206" s="195"/>
    </row>
    <row r="207" spans="1:10" s="58" customFormat="1" ht="33" hidden="1" customHeight="1" x14ac:dyDescent="0.5">
      <c r="A207" s="8" t="s">
        <v>58</v>
      </c>
      <c r="B207" s="9" t="s">
        <v>59</v>
      </c>
      <c r="C207" s="9" t="s">
        <v>60</v>
      </c>
      <c r="D207" s="9" t="s">
        <v>61</v>
      </c>
      <c r="E207" s="9" t="s">
        <v>34</v>
      </c>
      <c r="F207" s="9" t="s">
        <v>62</v>
      </c>
      <c r="G207" s="9" t="s">
        <v>63</v>
      </c>
      <c r="H207" s="9" t="s">
        <v>64</v>
      </c>
      <c r="I207" s="9" t="s">
        <v>35</v>
      </c>
      <c r="J207" s="57" t="s">
        <v>7</v>
      </c>
    </row>
    <row r="208" spans="1:10" ht="19.899999999999999" hidden="1" customHeight="1" x14ac:dyDescent="0.5">
      <c r="A208" s="60" t="s">
        <v>11</v>
      </c>
      <c r="B208" s="61"/>
      <c r="C208" s="61"/>
      <c r="D208" s="61"/>
      <c r="E208" s="61"/>
      <c r="F208" s="61"/>
      <c r="G208" s="61"/>
      <c r="H208" s="61"/>
      <c r="I208" s="61"/>
      <c r="J208" s="61"/>
    </row>
    <row r="209" spans="1:10" ht="19.899999999999999" hidden="1" customHeight="1" x14ac:dyDescent="0.5">
      <c r="A209" s="63" t="s">
        <v>72</v>
      </c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ht="19.899999999999999" hidden="1" customHeight="1" x14ac:dyDescent="0.5">
      <c r="A210" s="65" t="s">
        <v>75</v>
      </c>
      <c r="B210" s="83">
        <v>774810</v>
      </c>
      <c r="C210" s="83">
        <v>735650</v>
      </c>
      <c r="D210" s="83">
        <v>897585.16</v>
      </c>
      <c r="E210" s="83">
        <f t="shared" ref="E210:E220" si="54">B210+C210+D210</f>
        <v>2408045.16</v>
      </c>
      <c r="F210" s="83">
        <v>775380</v>
      </c>
      <c r="G210" s="83">
        <v>795751.03</v>
      </c>
      <c r="H210" s="83">
        <v>800983.82</v>
      </c>
      <c r="I210" s="66">
        <f t="shared" ref="I210:I220" si="55">F210+G210+H210</f>
        <v>2372114.85</v>
      </c>
      <c r="J210" s="67">
        <f t="shared" ref="J210:J220" si="56">E210+I210</f>
        <v>4780160.01</v>
      </c>
    </row>
    <row r="211" spans="1:10" ht="19.899999999999999" hidden="1" customHeight="1" x14ac:dyDescent="0.5">
      <c r="A211" s="65" t="s">
        <v>36</v>
      </c>
      <c r="B211" s="83">
        <v>156000</v>
      </c>
      <c r="C211" s="83">
        <v>156000</v>
      </c>
      <c r="D211" s="83">
        <v>156000</v>
      </c>
      <c r="E211" s="83">
        <f t="shared" si="54"/>
        <v>468000</v>
      </c>
      <c r="F211" s="83">
        <v>156000</v>
      </c>
      <c r="G211" s="83">
        <v>156000</v>
      </c>
      <c r="H211" s="83">
        <v>156000</v>
      </c>
      <c r="I211" s="66">
        <f t="shared" si="55"/>
        <v>468000</v>
      </c>
      <c r="J211" s="67">
        <f t="shared" si="56"/>
        <v>936000</v>
      </c>
    </row>
    <row r="212" spans="1:10" ht="19.899999999999999" hidden="1" customHeight="1" x14ac:dyDescent="0.5">
      <c r="A212" s="65" t="s">
        <v>37</v>
      </c>
      <c r="B212" s="83">
        <v>7800</v>
      </c>
      <c r="C212" s="83">
        <v>7800</v>
      </c>
      <c r="D212" s="83">
        <v>23478</v>
      </c>
      <c r="E212" s="83">
        <f t="shared" si="54"/>
        <v>39078</v>
      </c>
      <c r="F212" s="83">
        <v>13026</v>
      </c>
      <c r="G212" s="83">
        <v>13026</v>
      </c>
      <c r="H212" s="83">
        <v>13026</v>
      </c>
      <c r="I212" s="66">
        <f t="shared" si="55"/>
        <v>39078</v>
      </c>
      <c r="J212" s="67">
        <f t="shared" si="56"/>
        <v>78156</v>
      </c>
    </row>
    <row r="213" spans="1:10" ht="19.899999999999999" hidden="1" customHeight="1" x14ac:dyDescent="0.5">
      <c r="A213" s="68" t="s">
        <v>73</v>
      </c>
      <c r="B213" s="84"/>
      <c r="C213" s="84"/>
      <c r="D213" s="84"/>
      <c r="E213" s="83">
        <f t="shared" si="54"/>
        <v>0</v>
      </c>
      <c r="F213" s="84"/>
      <c r="G213" s="84"/>
      <c r="H213" s="84"/>
      <c r="I213" s="66">
        <f t="shared" si="55"/>
        <v>0</v>
      </c>
      <c r="J213" s="67"/>
    </row>
    <row r="214" spans="1:10" ht="19.899999999999999" hidden="1" customHeight="1" x14ac:dyDescent="0.5">
      <c r="A214" s="65" t="s">
        <v>37</v>
      </c>
      <c r="B214" s="83">
        <v>0</v>
      </c>
      <c r="C214" s="83">
        <v>180530</v>
      </c>
      <c r="D214" s="83">
        <v>456709.6</v>
      </c>
      <c r="E214" s="83">
        <f t="shared" si="54"/>
        <v>637239.6</v>
      </c>
      <c r="F214" s="83">
        <v>331867.03000000003</v>
      </c>
      <c r="G214" s="83">
        <v>648607</v>
      </c>
      <c r="H214" s="83">
        <v>338795.01</v>
      </c>
      <c r="I214" s="66">
        <f t="shared" si="55"/>
        <v>1319269.04</v>
      </c>
      <c r="J214" s="67">
        <f t="shared" si="56"/>
        <v>1956508.6400000001</v>
      </c>
    </row>
    <row r="215" spans="1:10" ht="19.899999999999999" hidden="1" customHeight="1" x14ac:dyDescent="0.5">
      <c r="A215" s="65" t="s">
        <v>38</v>
      </c>
      <c r="B215" s="83"/>
      <c r="C215" s="83"/>
      <c r="D215" s="83"/>
      <c r="E215" s="83">
        <f t="shared" si="54"/>
        <v>0</v>
      </c>
      <c r="F215" s="83"/>
      <c r="G215" s="83"/>
      <c r="H215" s="83"/>
      <c r="I215" s="66">
        <f t="shared" si="55"/>
        <v>0</v>
      </c>
      <c r="J215" s="67"/>
    </row>
    <row r="216" spans="1:10" ht="19.899999999999999" hidden="1" customHeight="1" x14ac:dyDescent="0.5">
      <c r="A216" s="68" t="s">
        <v>76</v>
      </c>
      <c r="B216" s="84"/>
      <c r="C216" s="84"/>
      <c r="D216" s="84"/>
      <c r="E216" s="83">
        <f t="shared" si="54"/>
        <v>0</v>
      </c>
      <c r="F216" s="84"/>
      <c r="G216" s="84"/>
      <c r="H216" s="84"/>
      <c r="I216" s="66">
        <f t="shared" si="55"/>
        <v>0</v>
      </c>
      <c r="J216" s="67">
        <f t="shared" si="56"/>
        <v>0</v>
      </c>
    </row>
    <row r="217" spans="1:10" ht="19.899999999999999" hidden="1" customHeight="1" x14ac:dyDescent="0.5">
      <c r="A217" s="65" t="s">
        <v>39</v>
      </c>
      <c r="B217" s="83">
        <v>0</v>
      </c>
      <c r="C217" s="83">
        <v>0</v>
      </c>
      <c r="D217" s="83">
        <v>0</v>
      </c>
      <c r="E217" s="83">
        <f t="shared" si="54"/>
        <v>0</v>
      </c>
      <c r="F217" s="83">
        <v>142550</v>
      </c>
      <c r="G217" s="83">
        <v>0</v>
      </c>
      <c r="H217" s="83">
        <v>0</v>
      </c>
      <c r="I217" s="66">
        <f t="shared" si="55"/>
        <v>142550</v>
      </c>
      <c r="J217" s="67">
        <f t="shared" si="56"/>
        <v>142550</v>
      </c>
    </row>
    <row r="218" spans="1:10" ht="19.899999999999999" hidden="1" customHeight="1" x14ac:dyDescent="0.5">
      <c r="A218" s="65" t="s">
        <v>40</v>
      </c>
      <c r="B218" s="83">
        <v>0</v>
      </c>
      <c r="C218" s="83">
        <v>0</v>
      </c>
      <c r="D218" s="83">
        <v>0</v>
      </c>
      <c r="E218" s="83">
        <f t="shared" si="54"/>
        <v>0</v>
      </c>
      <c r="F218" s="83">
        <v>0</v>
      </c>
      <c r="G218" s="83">
        <v>0</v>
      </c>
      <c r="H218" s="83">
        <v>231224</v>
      </c>
      <c r="I218" s="66">
        <f t="shared" si="55"/>
        <v>231224</v>
      </c>
      <c r="J218" s="67">
        <f t="shared" si="56"/>
        <v>231224</v>
      </c>
    </row>
    <row r="219" spans="1:10" ht="19.899999999999999" hidden="1" customHeight="1" x14ac:dyDescent="0.5">
      <c r="A219" s="68" t="s">
        <v>74</v>
      </c>
      <c r="B219" s="84">
        <v>0</v>
      </c>
      <c r="C219" s="84">
        <v>0</v>
      </c>
      <c r="D219" s="84">
        <v>0</v>
      </c>
      <c r="E219" s="83">
        <f t="shared" si="54"/>
        <v>0</v>
      </c>
      <c r="F219" s="84">
        <v>0</v>
      </c>
      <c r="G219" s="84">
        <v>0</v>
      </c>
      <c r="H219" s="84">
        <v>0</v>
      </c>
      <c r="I219" s="66">
        <f t="shared" si="55"/>
        <v>0</v>
      </c>
      <c r="J219" s="67">
        <f t="shared" si="56"/>
        <v>0</v>
      </c>
    </row>
    <row r="220" spans="1:10" ht="19.899999999999999" hidden="1" customHeight="1" x14ac:dyDescent="0.5">
      <c r="A220" s="69" t="s">
        <v>41</v>
      </c>
      <c r="B220" s="85">
        <v>0</v>
      </c>
      <c r="C220" s="85">
        <v>0</v>
      </c>
      <c r="D220" s="85">
        <v>0</v>
      </c>
      <c r="E220" s="83">
        <f t="shared" si="54"/>
        <v>0</v>
      </c>
      <c r="F220" s="85">
        <v>0</v>
      </c>
      <c r="G220" s="85">
        <v>227700</v>
      </c>
      <c r="H220" s="85">
        <v>15600</v>
      </c>
      <c r="I220" s="66">
        <f t="shared" si="55"/>
        <v>243300</v>
      </c>
      <c r="J220" s="67">
        <f t="shared" si="56"/>
        <v>243300</v>
      </c>
    </row>
    <row r="221" spans="1:10" ht="19.899999999999999" hidden="1" customHeight="1" x14ac:dyDescent="0.5">
      <c r="A221" s="70" t="s">
        <v>42</v>
      </c>
      <c r="B221" s="86">
        <f>SUM(B210:B220)</f>
        <v>938610</v>
      </c>
      <c r="C221" s="86">
        <f t="shared" ref="C221:J221" si="57">SUM(C210:C220)</f>
        <v>1079980</v>
      </c>
      <c r="D221" s="86">
        <f t="shared" si="57"/>
        <v>1533772.7600000002</v>
      </c>
      <c r="E221" s="86">
        <f t="shared" si="57"/>
        <v>3552362.7600000002</v>
      </c>
      <c r="F221" s="86">
        <f t="shared" si="57"/>
        <v>1418823.03</v>
      </c>
      <c r="G221" s="86">
        <f t="shared" si="57"/>
        <v>1841084.03</v>
      </c>
      <c r="H221" s="86">
        <f t="shared" si="57"/>
        <v>1555628.83</v>
      </c>
      <c r="I221" s="71">
        <f t="shared" si="57"/>
        <v>4815535.8900000006</v>
      </c>
      <c r="J221" s="71">
        <f t="shared" si="57"/>
        <v>8367898.6500000004</v>
      </c>
    </row>
    <row r="222" spans="1:10" ht="19.899999999999999" hidden="1" customHeight="1" x14ac:dyDescent="0.5">
      <c r="A222" s="63" t="s">
        <v>29</v>
      </c>
      <c r="B222" s="87">
        <v>0</v>
      </c>
      <c r="C222" s="87">
        <v>0</v>
      </c>
      <c r="D222" s="87">
        <v>0</v>
      </c>
      <c r="E222" s="87"/>
      <c r="F222" s="87">
        <v>0</v>
      </c>
      <c r="G222" s="87">
        <v>0</v>
      </c>
      <c r="H222" s="87">
        <v>0</v>
      </c>
      <c r="I222" s="64">
        <f>F222+G222+H222</f>
        <v>0</v>
      </c>
      <c r="J222" s="64">
        <f>E222+I222</f>
        <v>0</v>
      </c>
    </row>
    <row r="223" spans="1:10" ht="19.899999999999999" hidden="1" customHeight="1" x14ac:dyDescent="0.5">
      <c r="A223" s="70" t="s">
        <v>44</v>
      </c>
      <c r="B223" s="86">
        <f>SUM(B221:B222)</f>
        <v>938610</v>
      </c>
      <c r="C223" s="86">
        <f t="shared" ref="C223:G223" si="58">SUM(C221:C222)</f>
        <v>1079980</v>
      </c>
      <c r="D223" s="86">
        <f t="shared" si="58"/>
        <v>1533772.7600000002</v>
      </c>
      <c r="E223" s="86">
        <f t="shared" si="58"/>
        <v>3552362.7600000002</v>
      </c>
      <c r="F223" s="88">
        <f t="shared" si="58"/>
        <v>1418823.03</v>
      </c>
      <c r="G223" s="88">
        <f t="shared" si="58"/>
        <v>1841084.03</v>
      </c>
      <c r="H223" s="88">
        <f>H221+H222</f>
        <v>1555628.83</v>
      </c>
      <c r="I223" s="74">
        <f>I221+I222</f>
        <v>4815535.8900000006</v>
      </c>
      <c r="J223" s="74">
        <f>J221+J222</f>
        <v>8367898.6500000004</v>
      </c>
    </row>
    <row r="224" spans="1:10" ht="21" hidden="1" customHeight="1" x14ac:dyDescent="0.5"/>
    <row r="225" spans="1:10" ht="21" hidden="1" customHeight="1" x14ac:dyDescent="0.5">
      <c r="B225" s="97">
        <f>SUM(B214:B215)</f>
        <v>0</v>
      </c>
      <c r="C225" s="97">
        <f t="shared" ref="C225:J225" si="59">SUM(C214:C215)</f>
        <v>180530</v>
      </c>
      <c r="D225" s="97">
        <f t="shared" si="59"/>
        <v>456709.6</v>
      </c>
      <c r="E225" s="97">
        <f t="shared" si="59"/>
        <v>637239.6</v>
      </c>
      <c r="F225" s="97">
        <f t="shared" si="59"/>
        <v>331867.03000000003</v>
      </c>
      <c r="G225" s="97">
        <f t="shared" si="59"/>
        <v>648607</v>
      </c>
      <c r="H225" s="97">
        <f t="shared" si="59"/>
        <v>338795.01</v>
      </c>
      <c r="I225" s="97">
        <f t="shared" si="59"/>
        <v>1319269.04</v>
      </c>
      <c r="J225" s="97">
        <f t="shared" si="59"/>
        <v>1956508.6400000001</v>
      </c>
    </row>
    <row r="226" spans="1:10" ht="21" hidden="1" customHeight="1" x14ac:dyDescent="0.5"/>
    <row r="227" spans="1:10" ht="21" hidden="1" customHeight="1" x14ac:dyDescent="0.5"/>
    <row r="228" spans="1:10" ht="21" hidden="1" customHeight="1" x14ac:dyDescent="0.5"/>
    <row r="229" spans="1:10" ht="21" hidden="1" customHeight="1" x14ac:dyDescent="0.5"/>
    <row r="230" spans="1:10" ht="21" hidden="1" customHeight="1" x14ac:dyDescent="0.5"/>
    <row r="231" spans="1:10" ht="21" hidden="1" customHeight="1" x14ac:dyDescent="0.5"/>
    <row r="232" spans="1:10" ht="21" hidden="1" customHeight="1" x14ac:dyDescent="0.5"/>
    <row r="233" spans="1:10" ht="21" hidden="1" customHeight="1" x14ac:dyDescent="0.5">
      <c r="A233" s="194" t="s">
        <v>98</v>
      </c>
      <c r="B233" s="194"/>
      <c r="C233" s="194"/>
      <c r="D233" s="194"/>
      <c r="E233" s="194"/>
      <c r="F233" s="194"/>
      <c r="G233" s="194"/>
      <c r="H233" s="194"/>
      <c r="I233" s="194"/>
      <c r="J233" s="194"/>
    </row>
    <row r="234" spans="1:10" ht="21" hidden="1" customHeight="1" x14ac:dyDescent="0.5">
      <c r="A234" s="194" t="s">
        <v>87</v>
      </c>
      <c r="B234" s="194"/>
      <c r="C234" s="194"/>
      <c r="D234" s="194"/>
      <c r="E234" s="194"/>
      <c r="F234" s="194"/>
      <c r="G234" s="194"/>
      <c r="H234" s="194"/>
      <c r="I234" s="194"/>
      <c r="J234" s="194"/>
    </row>
    <row r="235" spans="1:10" ht="21" hidden="1" customHeight="1" x14ac:dyDescent="0.5">
      <c r="A235" s="194" t="s">
        <v>57</v>
      </c>
      <c r="B235" s="194"/>
      <c r="C235" s="194"/>
      <c r="D235" s="194"/>
      <c r="E235" s="194"/>
      <c r="F235" s="194"/>
      <c r="G235" s="194"/>
      <c r="H235" s="194"/>
      <c r="I235" s="194"/>
      <c r="J235" s="194"/>
    </row>
    <row r="236" spans="1:10" s="58" customFormat="1" ht="33" hidden="1" customHeight="1" x14ac:dyDescent="0.5">
      <c r="A236" s="8" t="s">
        <v>58</v>
      </c>
      <c r="B236" s="9" t="s">
        <v>59</v>
      </c>
      <c r="C236" s="9" t="s">
        <v>60</v>
      </c>
      <c r="D236" s="9" t="s">
        <v>61</v>
      </c>
      <c r="E236" s="9" t="s">
        <v>34</v>
      </c>
      <c r="F236" s="9" t="s">
        <v>62</v>
      </c>
      <c r="G236" s="9" t="s">
        <v>63</v>
      </c>
      <c r="H236" s="9" t="s">
        <v>64</v>
      </c>
      <c r="I236" s="9" t="s">
        <v>35</v>
      </c>
      <c r="J236" s="57" t="s">
        <v>7</v>
      </c>
    </row>
    <row r="237" spans="1:10" ht="19.899999999999999" hidden="1" customHeight="1" x14ac:dyDescent="0.5">
      <c r="A237" s="60" t="s">
        <v>11</v>
      </c>
      <c r="B237" s="61"/>
      <c r="C237" s="61"/>
      <c r="D237" s="61"/>
      <c r="E237" s="61"/>
      <c r="F237" s="61"/>
      <c r="G237" s="61"/>
      <c r="H237" s="61"/>
      <c r="I237" s="61"/>
      <c r="J237" s="61"/>
    </row>
    <row r="238" spans="1:10" ht="19.899999999999999" hidden="1" customHeight="1" x14ac:dyDescent="0.5">
      <c r="A238" s="63" t="s">
        <v>72</v>
      </c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ht="19.899999999999999" hidden="1" customHeight="1" x14ac:dyDescent="0.5">
      <c r="A239" s="65" t="s">
        <v>75</v>
      </c>
      <c r="B239" s="83">
        <v>418552.9</v>
      </c>
      <c r="C239" s="83">
        <v>406940</v>
      </c>
      <c r="D239" s="83">
        <v>456170</v>
      </c>
      <c r="E239" s="83">
        <f t="shared" ref="E239:E249" si="60">B239+C239+D239</f>
        <v>1281662.8999999999</v>
      </c>
      <c r="F239" s="83">
        <v>423350</v>
      </c>
      <c r="G239" s="83">
        <v>423350</v>
      </c>
      <c r="H239" s="83">
        <v>423350</v>
      </c>
      <c r="I239" s="66">
        <f t="shared" ref="I239:I249" si="61">F239+G239+H239</f>
        <v>1270050</v>
      </c>
      <c r="J239" s="67">
        <f t="shared" ref="J239:J249" si="62">E239+I239</f>
        <v>2551712.9</v>
      </c>
    </row>
    <row r="240" spans="1:10" ht="19.899999999999999" hidden="1" customHeight="1" x14ac:dyDescent="0.5">
      <c r="A240" s="65" t="s">
        <v>36</v>
      </c>
      <c r="B240" s="83">
        <v>24000</v>
      </c>
      <c r="C240" s="83">
        <v>24000</v>
      </c>
      <c r="D240" s="83">
        <v>24000</v>
      </c>
      <c r="E240" s="83">
        <f t="shared" si="60"/>
        <v>72000</v>
      </c>
      <c r="F240" s="83">
        <v>24000</v>
      </c>
      <c r="G240" s="83">
        <v>24000</v>
      </c>
      <c r="H240" s="83">
        <v>24000</v>
      </c>
      <c r="I240" s="66">
        <f t="shared" si="61"/>
        <v>72000</v>
      </c>
      <c r="J240" s="67">
        <f t="shared" si="62"/>
        <v>144000</v>
      </c>
    </row>
    <row r="241" spans="1:10" ht="19.899999999999999" hidden="1" customHeight="1" x14ac:dyDescent="0.5">
      <c r="A241" s="65" t="s">
        <v>37</v>
      </c>
      <c r="B241" s="83">
        <v>1200</v>
      </c>
      <c r="C241" s="83">
        <v>1200</v>
      </c>
      <c r="D241" s="83">
        <v>1200</v>
      </c>
      <c r="E241" s="83">
        <f t="shared" si="60"/>
        <v>3600</v>
      </c>
      <c r="F241" s="83">
        <v>1200</v>
      </c>
      <c r="G241" s="83">
        <v>1200</v>
      </c>
      <c r="H241" s="83">
        <v>1200</v>
      </c>
      <c r="I241" s="66">
        <f t="shared" si="61"/>
        <v>3600</v>
      </c>
      <c r="J241" s="67">
        <f t="shared" si="62"/>
        <v>7200</v>
      </c>
    </row>
    <row r="242" spans="1:10" ht="19.899999999999999" hidden="1" customHeight="1" x14ac:dyDescent="0.5">
      <c r="A242" s="68" t="s">
        <v>73</v>
      </c>
      <c r="B242" s="84"/>
      <c r="C242" s="84"/>
      <c r="D242" s="84"/>
      <c r="E242" s="83">
        <f t="shared" si="60"/>
        <v>0</v>
      </c>
      <c r="F242" s="84"/>
      <c r="G242" s="84"/>
      <c r="H242" s="84"/>
      <c r="I242" s="66">
        <f t="shared" si="61"/>
        <v>0</v>
      </c>
      <c r="J242" s="67"/>
    </row>
    <row r="243" spans="1:10" ht="19.899999999999999" hidden="1" customHeight="1" x14ac:dyDescent="0.5">
      <c r="A243" s="65" t="s">
        <v>37</v>
      </c>
      <c r="B243" s="83">
        <v>103520</v>
      </c>
      <c r="C243" s="83">
        <v>563248</v>
      </c>
      <c r="D243" s="83">
        <v>573167</v>
      </c>
      <c r="E243" s="83">
        <f t="shared" si="60"/>
        <v>1239935</v>
      </c>
      <c r="F243" s="83">
        <v>563358</v>
      </c>
      <c r="G243" s="83">
        <v>600629</v>
      </c>
      <c r="H243" s="83">
        <v>824830.9</v>
      </c>
      <c r="I243" s="66">
        <f t="shared" si="61"/>
        <v>1988817.9</v>
      </c>
      <c r="J243" s="67">
        <f t="shared" si="62"/>
        <v>3228752.9</v>
      </c>
    </row>
    <row r="244" spans="1:10" ht="19.899999999999999" hidden="1" customHeight="1" x14ac:dyDescent="0.5">
      <c r="A244" s="65" t="s">
        <v>38</v>
      </c>
      <c r="B244" s="83">
        <v>0</v>
      </c>
      <c r="C244" s="83">
        <v>0</v>
      </c>
      <c r="D244" s="83">
        <v>0</v>
      </c>
      <c r="E244" s="83">
        <f t="shared" si="60"/>
        <v>0</v>
      </c>
      <c r="F244" s="83">
        <v>0</v>
      </c>
      <c r="G244" s="83">
        <v>0</v>
      </c>
      <c r="H244" s="83">
        <v>0</v>
      </c>
      <c r="I244" s="66">
        <f t="shared" si="61"/>
        <v>0</v>
      </c>
      <c r="J244" s="67">
        <f t="shared" si="62"/>
        <v>0</v>
      </c>
    </row>
    <row r="245" spans="1:10" ht="19.899999999999999" hidden="1" customHeight="1" x14ac:dyDescent="0.5">
      <c r="A245" s="68" t="s">
        <v>76</v>
      </c>
      <c r="B245" s="84"/>
      <c r="C245" s="84"/>
      <c r="D245" s="84"/>
      <c r="E245" s="83">
        <f t="shared" si="60"/>
        <v>0</v>
      </c>
      <c r="F245" s="84"/>
      <c r="G245" s="84"/>
      <c r="H245" s="84"/>
      <c r="I245" s="66">
        <f t="shared" si="61"/>
        <v>0</v>
      </c>
      <c r="J245" s="67"/>
    </row>
    <row r="246" spans="1:10" ht="19.899999999999999" hidden="1" customHeight="1" x14ac:dyDescent="0.5">
      <c r="A246" s="65" t="s">
        <v>39</v>
      </c>
      <c r="B246" s="83">
        <v>0</v>
      </c>
      <c r="C246" s="83">
        <v>0</v>
      </c>
      <c r="D246" s="83">
        <v>165000</v>
      </c>
      <c r="E246" s="83">
        <f t="shared" si="60"/>
        <v>165000</v>
      </c>
      <c r="F246" s="83">
        <v>43510</v>
      </c>
      <c r="G246" s="83">
        <v>95230</v>
      </c>
      <c r="H246" s="83">
        <v>50000</v>
      </c>
      <c r="I246" s="66">
        <f t="shared" si="61"/>
        <v>188740</v>
      </c>
      <c r="J246" s="67">
        <f t="shared" si="62"/>
        <v>353740</v>
      </c>
    </row>
    <row r="247" spans="1:10" ht="19.899999999999999" hidden="1" customHeight="1" x14ac:dyDescent="0.5">
      <c r="A247" s="65" t="s">
        <v>40</v>
      </c>
      <c r="B247" s="83">
        <v>0</v>
      </c>
      <c r="C247" s="83">
        <v>0</v>
      </c>
      <c r="D247" s="83">
        <v>0</v>
      </c>
      <c r="E247" s="83">
        <f t="shared" si="60"/>
        <v>0</v>
      </c>
      <c r="F247" s="83">
        <v>0</v>
      </c>
      <c r="G247" s="83">
        <v>0</v>
      </c>
      <c r="H247" s="83">
        <v>0</v>
      </c>
      <c r="I247" s="66">
        <f t="shared" si="61"/>
        <v>0</v>
      </c>
      <c r="J247" s="67">
        <f t="shared" si="62"/>
        <v>0</v>
      </c>
    </row>
    <row r="248" spans="1:10" ht="19.899999999999999" hidden="1" customHeight="1" x14ac:dyDescent="0.5">
      <c r="A248" s="68" t="s">
        <v>74</v>
      </c>
      <c r="B248" s="84">
        <v>0</v>
      </c>
      <c r="C248" s="84">
        <v>0</v>
      </c>
      <c r="D248" s="84">
        <v>0</v>
      </c>
      <c r="E248" s="83">
        <f t="shared" si="60"/>
        <v>0</v>
      </c>
      <c r="F248" s="84">
        <v>0</v>
      </c>
      <c r="G248" s="84">
        <v>0</v>
      </c>
      <c r="H248" s="84">
        <v>0</v>
      </c>
      <c r="I248" s="66">
        <f t="shared" si="61"/>
        <v>0</v>
      </c>
      <c r="J248" s="67">
        <f t="shared" si="62"/>
        <v>0</v>
      </c>
    </row>
    <row r="249" spans="1:10" ht="19.899999999999999" hidden="1" customHeight="1" x14ac:dyDescent="0.5">
      <c r="A249" s="69" t="s">
        <v>41</v>
      </c>
      <c r="B249" s="85">
        <v>334.27</v>
      </c>
      <c r="C249" s="85">
        <v>222335.05</v>
      </c>
      <c r="D249" s="85">
        <v>533198.07999999996</v>
      </c>
      <c r="E249" s="83">
        <f t="shared" si="60"/>
        <v>755867.39999999991</v>
      </c>
      <c r="F249" s="85">
        <v>431510.14</v>
      </c>
      <c r="G249" s="85">
        <v>800058.28</v>
      </c>
      <c r="H249" s="85">
        <v>1566607.88</v>
      </c>
      <c r="I249" s="66">
        <f t="shared" si="61"/>
        <v>2798176.3</v>
      </c>
      <c r="J249" s="67">
        <f t="shared" si="62"/>
        <v>3554043.6999999997</v>
      </c>
    </row>
    <row r="250" spans="1:10" ht="19.899999999999999" hidden="1" customHeight="1" x14ac:dyDescent="0.5">
      <c r="A250" s="70" t="s">
        <v>42</v>
      </c>
      <c r="B250" s="86">
        <f>SUM(B239:B249)</f>
        <v>547607.17000000004</v>
      </c>
      <c r="C250" s="86">
        <f t="shared" ref="C250:J250" si="63">SUM(C239:C249)</f>
        <v>1217723.05</v>
      </c>
      <c r="D250" s="86">
        <f t="shared" si="63"/>
        <v>1752735.08</v>
      </c>
      <c r="E250" s="86">
        <f t="shared" si="63"/>
        <v>3518065.3</v>
      </c>
      <c r="F250" s="86">
        <f>SUM(F239:F249)</f>
        <v>1486928.1400000001</v>
      </c>
      <c r="G250" s="86">
        <f t="shared" si="63"/>
        <v>1944467.28</v>
      </c>
      <c r="H250" s="86">
        <f t="shared" si="63"/>
        <v>2889988.78</v>
      </c>
      <c r="I250" s="71">
        <f t="shared" si="63"/>
        <v>6321384.1999999993</v>
      </c>
      <c r="J250" s="71">
        <f t="shared" si="63"/>
        <v>9839449.5</v>
      </c>
    </row>
    <row r="251" spans="1:10" ht="19.899999999999999" hidden="1" customHeight="1" x14ac:dyDescent="0.5">
      <c r="A251" s="63" t="s">
        <v>29</v>
      </c>
      <c r="B251" s="87">
        <v>0</v>
      </c>
      <c r="C251" s="87">
        <v>0</v>
      </c>
      <c r="D251" s="87">
        <v>0</v>
      </c>
      <c r="E251" s="87"/>
      <c r="F251" s="87">
        <v>0</v>
      </c>
      <c r="G251" s="87">
        <v>0</v>
      </c>
      <c r="H251" s="87">
        <v>0</v>
      </c>
      <c r="I251" s="64">
        <f>F251+G251+H251</f>
        <v>0</v>
      </c>
      <c r="J251" s="64">
        <f>E251+I251</f>
        <v>0</v>
      </c>
    </row>
    <row r="252" spans="1:10" ht="19.899999999999999" hidden="1" customHeight="1" x14ac:dyDescent="0.5">
      <c r="A252" s="70" t="s">
        <v>44</v>
      </c>
      <c r="B252" s="71">
        <f t="shared" ref="B252:G252" si="64">SUM(B250:B251)</f>
        <v>547607.17000000004</v>
      </c>
      <c r="C252" s="71">
        <f t="shared" si="64"/>
        <v>1217723.05</v>
      </c>
      <c r="D252" s="71">
        <f t="shared" si="64"/>
        <v>1752735.08</v>
      </c>
      <c r="E252" s="71">
        <f t="shared" si="64"/>
        <v>3518065.3</v>
      </c>
      <c r="F252" s="74">
        <f t="shared" si="64"/>
        <v>1486928.1400000001</v>
      </c>
      <c r="G252" s="74">
        <f t="shared" si="64"/>
        <v>1944467.28</v>
      </c>
      <c r="H252" s="74">
        <f>H250+H251</f>
        <v>2889988.78</v>
      </c>
      <c r="I252" s="74">
        <f>I250+I251</f>
        <v>6321384.1999999993</v>
      </c>
      <c r="J252" s="74">
        <f>J250+J251</f>
        <v>9839449.5</v>
      </c>
    </row>
    <row r="253" spans="1:10" ht="21" hidden="1" customHeight="1" x14ac:dyDescent="0.5"/>
    <row r="254" spans="1:10" ht="21" hidden="1" customHeight="1" x14ac:dyDescent="0.5">
      <c r="B254" s="97">
        <f>SUM(B243:B244)</f>
        <v>103520</v>
      </c>
      <c r="C254" s="97">
        <f t="shared" ref="C254:J254" si="65">SUM(C243:C244)</f>
        <v>563248</v>
      </c>
      <c r="D254" s="97">
        <f t="shared" si="65"/>
        <v>573167</v>
      </c>
      <c r="E254" s="97">
        <f t="shared" si="65"/>
        <v>1239935</v>
      </c>
      <c r="F254" s="97">
        <f t="shared" si="65"/>
        <v>563358</v>
      </c>
      <c r="G254" s="97">
        <f t="shared" si="65"/>
        <v>600629</v>
      </c>
      <c r="H254" s="97">
        <f t="shared" si="65"/>
        <v>824830.9</v>
      </c>
      <c r="I254" s="97">
        <f t="shared" si="65"/>
        <v>1988817.9</v>
      </c>
      <c r="J254" s="97">
        <f t="shared" si="65"/>
        <v>3228752.9</v>
      </c>
    </row>
    <row r="255" spans="1:10" ht="21" hidden="1" customHeight="1" x14ac:dyDescent="0.5"/>
    <row r="256" spans="1:10" ht="21" hidden="1" customHeight="1" x14ac:dyDescent="0.5"/>
    <row r="257" spans="1:10" ht="21" hidden="1" customHeight="1" x14ac:dyDescent="0.5"/>
    <row r="258" spans="1:10" ht="21" hidden="1" customHeight="1" x14ac:dyDescent="0.5"/>
    <row r="259" spans="1:10" ht="21" hidden="1" customHeight="1" x14ac:dyDescent="0.5"/>
    <row r="260" spans="1:10" ht="21" hidden="1" customHeight="1" x14ac:dyDescent="0.5"/>
    <row r="261" spans="1:10" ht="21" hidden="1" customHeight="1" x14ac:dyDescent="0.5"/>
    <row r="262" spans="1:10" ht="21" hidden="1" customHeight="1" x14ac:dyDescent="0.5">
      <c r="A262" s="194" t="s">
        <v>98</v>
      </c>
      <c r="B262" s="194"/>
      <c r="C262" s="194"/>
      <c r="D262" s="194"/>
      <c r="E262" s="194"/>
      <c r="F262" s="194"/>
      <c r="G262" s="194"/>
      <c r="H262" s="194"/>
      <c r="I262" s="194"/>
      <c r="J262" s="194"/>
    </row>
    <row r="263" spans="1:10" ht="21" hidden="1" customHeight="1" x14ac:dyDescent="0.5">
      <c r="A263" s="194" t="s">
        <v>88</v>
      </c>
      <c r="B263" s="194"/>
      <c r="C263" s="194"/>
      <c r="D263" s="194"/>
      <c r="E263" s="194"/>
      <c r="F263" s="194"/>
      <c r="G263" s="194"/>
      <c r="H263" s="194"/>
      <c r="I263" s="194"/>
      <c r="J263" s="194"/>
    </row>
    <row r="264" spans="1:10" ht="21" hidden="1" customHeight="1" x14ac:dyDescent="0.5">
      <c r="A264" s="194" t="s">
        <v>57</v>
      </c>
      <c r="B264" s="194"/>
      <c r="C264" s="194"/>
      <c r="D264" s="194"/>
      <c r="E264" s="194"/>
      <c r="F264" s="194"/>
      <c r="G264" s="194"/>
      <c r="H264" s="194"/>
      <c r="I264" s="194"/>
      <c r="J264" s="194"/>
    </row>
    <row r="265" spans="1:10" s="58" customFormat="1" ht="33" hidden="1" customHeight="1" x14ac:dyDescent="0.5">
      <c r="A265" s="8" t="s">
        <v>58</v>
      </c>
      <c r="B265" s="9" t="s">
        <v>59</v>
      </c>
      <c r="C265" s="9" t="s">
        <v>60</v>
      </c>
      <c r="D265" s="9" t="s">
        <v>61</v>
      </c>
      <c r="E265" s="9" t="s">
        <v>34</v>
      </c>
      <c r="F265" s="9" t="s">
        <v>62</v>
      </c>
      <c r="G265" s="9" t="s">
        <v>63</v>
      </c>
      <c r="H265" s="9" t="s">
        <v>64</v>
      </c>
      <c r="I265" s="9" t="s">
        <v>35</v>
      </c>
      <c r="J265" s="57" t="s">
        <v>7</v>
      </c>
    </row>
    <row r="266" spans="1:10" ht="19.899999999999999" hidden="1" customHeight="1" x14ac:dyDescent="0.5">
      <c r="A266" s="60" t="s">
        <v>11</v>
      </c>
      <c r="B266" s="61"/>
      <c r="C266" s="61"/>
      <c r="D266" s="61"/>
      <c r="E266" s="61"/>
      <c r="F266" s="61"/>
      <c r="G266" s="61"/>
      <c r="H266" s="61"/>
      <c r="I266" s="61"/>
      <c r="J266" s="61"/>
    </row>
    <row r="267" spans="1:10" ht="19.899999999999999" hidden="1" customHeight="1" x14ac:dyDescent="0.5">
      <c r="A267" s="63" t="s">
        <v>72</v>
      </c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ht="19.899999999999999" hidden="1" customHeight="1" x14ac:dyDescent="0.5">
      <c r="A268" s="65" t="s">
        <v>75</v>
      </c>
      <c r="B268" s="83">
        <v>348970</v>
      </c>
      <c r="C268" s="83">
        <v>333970</v>
      </c>
      <c r="D268" s="83">
        <v>379850</v>
      </c>
      <c r="E268" s="83">
        <f t="shared" ref="E268:E278" si="66">B268+C268+D268</f>
        <v>1062790</v>
      </c>
      <c r="F268" s="83">
        <v>349020</v>
      </c>
      <c r="G268" s="83">
        <v>349050</v>
      </c>
      <c r="H268" s="83">
        <v>349050</v>
      </c>
      <c r="I268" s="66">
        <f t="shared" ref="I268:I278" si="67">F268+G268+H268</f>
        <v>1047120</v>
      </c>
      <c r="J268" s="67">
        <f t="shared" ref="J268:J278" si="68">E268+I268</f>
        <v>2109910</v>
      </c>
    </row>
    <row r="269" spans="1:10" ht="19.899999999999999" hidden="1" customHeight="1" x14ac:dyDescent="0.5">
      <c r="A269" s="65" t="s">
        <v>36</v>
      </c>
      <c r="B269" s="83">
        <v>0</v>
      </c>
      <c r="C269" s="83">
        <v>0</v>
      </c>
      <c r="D269" s="83">
        <v>0</v>
      </c>
      <c r="E269" s="83">
        <f t="shared" si="66"/>
        <v>0</v>
      </c>
      <c r="F269" s="83">
        <v>0</v>
      </c>
      <c r="G269" s="83">
        <v>0</v>
      </c>
      <c r="H269" s="83">
        <v>0</v>
      </c>
      <c r="I269" s="66">
        <f t="shared" si="67"/>
        <v>0</v>
      </c>
      <c r="J269" s="67">
        <f t="shared" si="68"/>
        <v>0</v>
      </c>
    </row>
    <row r="270" spans="1:10" ht="19.899999999999999" hidden="1" customHeight="1" x14ac:dyDescent="0.5">
      <c r="A270" s="65" t="s">
        <v>37</v>
      </c>
      <c r="B270" s="83">
        <v>0</v>
      </c>
      <c r="C270" s="83">
        <v>0</v>
      </c>
      <c r="D270" s="83">
        <v>0</v>
      </c>
      <c r="E270" s="83">
        <f t="shared" si="66"/>
        <v>0</v>
      </c>
      <c r="F270" s="83">
        <v>12800</v>
      </c>
      <c r="G270" s="83">
        <v>12800</v>
      </c>
      <c r="H270" s="83">
        <v>12800</v>
      </c>
      <c r="I270" s="66">
        <f t="shared" si="67"/>
        <v>38400</v>
      </c>
      <c r="J270" s="67">
        <f t="shared" si="68"/>
        <v>38400</v>
      </c>
    </row>
    <row r="271" spans="1:10" ht="19.899999999999999" hidden="1" customHeight="1" x14ac:dyDescent="0.5">
      <c r="A271" s="68" t="s">
        <v>73</v>
      </c>
      <c r="B271" s="84"/>
      <c r="C271" s="84"/>
      <c r="D271" s="84"/>
      <c r="E271" s="83">
        <f t="shared" si="66"/>
        <v>0</v>
      </c>
      <c r="F271" s="84"/>
      <c r="G271" s="84"/>
      <c r="H271" s="84"/>
      <c r="I271" s="66">
        <f t="shared" si="67"/>
        <v>0</v>
      </c>
      <c r="J271" s="67"/>
    </row>
    <row r="272" spans="1:10" ht="19.899999999999999" hidden="1" customHeight="1" x14ac:dyDescent="0.5">
      <c r="A272" s="65" t="s">
        <v>37</v>
      </c>
      <c r="B272" s="83">
        <v>0</v>
      </c>
      <c r="C272" s="83">
        <v>66900</v>
      </c>
      <c r="D272" s="83">
        <v>68700</v>
      </c>
      <c r="E272" s="83">
        <f t="shared" si="66"/>
        <v>135600</v>
      </c>
      <c r="F272" s="83">
        <v>135925</v>
      </c>
      <c r="G272" s="83">
        <v>107800</v>
      </c>
      <c r="H272" s="83">
        <v>71760</v>
      </c>
      <c r="I272" s="66">
        <f t="shared" si="67"/>
        <v>315485</v>
      </c>
      <c r="J272" s="67">
        <f t="shared" si="68"/>
        <v>451085</v>
      </c>
    </row>
    <row r="273" spans="1:10" ht="19.899999999999999" hidden="1" customHeight="1" x14ac:dyDescent="0.5">
      <c r="A273" s="65" t="s">
        <v>38</v>
      </c>
      <c r="B273" s="83">
        <v>0</v>
      </c>
      <c r="C273" s="83">
        <v>0</v>
      </c>
      <c r="D273" s="83">
        <v>0</v>
      </c>
      <c r="E273" s="83">
        <f t="shared" si="66"/>
        <v>0</v>
      </c>
      <c r="F273" s="83">
        <v>0</v>
      </c>
      <c r="G273" s="83">
        <v>0</v>
      </c>
      <c r="H273" s="83">
        <v>0</v>
      </c>
      <c r="I273" s="66">
        <f t="shared" si="67"/>
        <v>0</v>
      </c>
      <c r="J273" s="67">
        <f t="shared" si="68"/>
        <v>0</v>
      </c>
    </row>
    <row r="274" spans="1:10" ht="19.899999999999999" hidden="1" customHeight="1" x14ac:dyDescent="0.5">
      <c r="A274" s="68" t="s">
        <v>76</v>
      </c>
      <c r="B274" s="84"/>
      <c r="C274" s="84"/>
      <c r="D274" s="84"/>
      <c r="E274" s="83">
        <f t="shared" si="66"/>
        <v>0</v>
      </c>
      <c r="F274" s="84"/>
      <c r="G274" s="84"/>
      <c r="H274" s="84"/>
      <c r="I274" s="66">
        <f t="shared" si="67"/>
        <v>0</v>
      </c>
      <c r="J274" s="67"/>
    </row>
    <row r="275" spans="1:10" ht="19.899999999999999" hidden="1" customHeight="1" x14ac:dyDescent="0.5">
      <c r="A275" s="65" t="s">
        <v>39</v>
      </c>
      <c r="B275" s="83">
        <v>0</v>
      </c>
      <c r="C275" s="83">
        <v>0</v>
      </c>
      <c r="D275" s="83">
        <v>162200</v>
      </c>
      <c r="E275" s="83">
        <f t="shared" si="66"/>
        <v>162200</v>
      </c>
      <c r="F275" s="83">
        <v>471110</v>
      </c>
      <c r="G275" s="83">
        <v>0</v>
      </c>
      <c r="H275" s="83">
        <v>0</v>
      </c>
      <c r="I275" s="66">
        <f t="shared" si="67"/>
        <v>471110</v>
      </c>
      <c r="J275" s="67">
        <f t="shared" si="68"/>
        <v>633310</v>
      </c>
    </row>
    <row r="276" spans="1:10" ht="19.899999999999999" hidden="1" customHeight="1" x14ac:dyDescent="0.5">
      <c r="A276" s="65" t="s">
        <v>40</v>
      </c>
      <c r="B276" s="83">
        <v>0</v>
      </c>
      <c r="C276" s="83">
        <v>0</v>
      </c>
      <c r="D276" s="83">
        <v>0</v>
      </c>
      <c r="E276" s="83">
        <f t="shared" si="66"/>
        <v>0</v>
      </c>
      <c r="F276" s="83">
        <v>0</v>
      </c>
      <c r="G276" s="83">
        <v>0</v>
      </c>
      <c r="H276" s="83">
        <v>0</v>
      </c>
      <c r="I276" s="66">
        <f t="shared" si="67"/>
        <v>0</v>
      </c>
      <c r="J276" s="67">
        <f t="shared" si="68"/>
        <v>0</v>
      </c>
    </row>
    <row r="277" spans="1:10" ht="19.899999999999999" hidden="1" customHeight="1" x14ac:dyDescent="0.5">
      <c r="A277" s="68" t="s">
        <v>74</v>
      </c>
      <c r="B277" s="84">
        <v>0</v>
      </c>
      <c r="C277" s="84">
        <v>0</v>
      </c>
      <c r="D277" s="84">
        <v>0</v>
      </c>
      <c r="E277" s="83">
        <f t="shared" si="66"/>
        <v>0</v>
      </c>
      <c r="F277" s="84">
        <v>0</v>
      </c>
      <c r="G277" s="84">
        <v>0</v>
      </c>
      <c r="H277" s="84">
        <v>0</v>
      </c>
      <c r="I277" s="66">
        <f t="shared" si="67"/>
        <v>0</v>
      </c>
      <c r="J277" s="67">
        <f t="shared" si="68"/>
        <v>0</v>
      </c>
    </row>
    <row r="278" spans="1:10" ht="19.899999999999999" hidden="1" customHeight="1" x14ac:dyDescent="0.5">
      <c r="A278" s="69" t="s">
        <v>41</v>
      </c>
      <c r="B278" s="85">
        <v>0</v>
      </c>
      <c r="C278" s="85">
        <v>40560</v>
      </c>
      <c r="D278" s="85">
        <v>0</v>
      </c>
      <c r="E278" s="83">
        <f t="shared" si="66"/>
        <v>40560</v>
      </c>
      <c r="F278" s="85">
        <v>46560</v>
      </c>
      <c r="G278" s="85">
        <v>6154520</v>
      </c>
      <c r="H278" s="85">
        <v>1799720</v>
      </c>
      <c r="I278" s="66">
        <f t="shared" si="67"/>
        <v>8000800</v>
      </c>
      <c r="J278" s="67">
        <f t="shared" si="68"/>
        <v>8041360</v>
      </c>
    </row>
    <row r="279" spans="1:10" ht="19.899999999999999" hidden="1" customHeight="1" x14ac:dyDescent="0.5">
      <c r="A279" s="70" t="s">
        <v>42</v>
      </c>
      <c r="B279" s="86">
        <f>SUM(B268:B278)</f>
        <v>348970</v>
      </c>
      <c r="C279" s="86">
        <f t="shared" ref="C279:J279" si="69">SUM(C268:C278)</f>
        <v>441430</v>
      </c>
      <c r="D279" s="86">
        <f t="shared" si="69"/>
        <v>610750</v>
      </c>
      <c r="E279" s="86">
        <f t="shared" si="69"/>
        <v>1401150</v>
      </c>
      <c r="F279" s="86">
        <f t="shared" si="69"/>
        <v>1015415</v>
      </c>
      <c r="G279" s="86">
        <f t="shared" si="69"/>
        <v>6624170</v>
      </c>
      <c r="H279" s="86">
        <f t="shared" si="69"/>
        <v>2233330</v>
      </c>
      <c r="I279" s="71">
        <f t="shared" si="69"/>
        <v>9872915</v>
      </c>
      <c r="J279" s="71">
        <f t="shared" si="69"/>
        <v>11274065</v>
      </c>
    </row>
    <row r="280" spans="1:10" ht="19.899999999999999" hidden="1" customHeight="1" x14ac:dyDescent="0.5">
      <c r="A280" s="63" t="s">
        <v>29</v>
      </c>
      <c r="B280" s="87">
        <v>0</v>
      </c>
      <c r="C280" s="87">
        <v>0</v>
      </c>
      <c r="D280" s="87">
        <v>0</v>
      </c>
      <c r="E280" s="87"/>
      <c r="F280" s="87">
        <v>0</v>
      </c>
      <c r="G280" s="87">
        <v>0</v>
      </c>
      <c r="H280" s="87">
        <v>0</v>
      </c>
      <c r="I280" s="64">
        <f>F280+G280+H280</f>
        <v>0</v>
      </c>
      <c r="J280" s="64">
        <f>E280+I280</f>
        <v>0</v>
      </c>
    </row>
    <row r="281" spans="1:10" ht="19.899999999999999" hidden="1" customHeight="1" x14ac:dyDescent="0.5">
      <c r="A281" s="70" t="s">
        <v>44</v>
      </c>
      <c r="B281" s="86">
        <f t="shared" ref="B281:G281" si="70">SUM(B279:B280)</f>
        <v>348970</v>
      </c>
      <c r="C281" s="86">
        <f t="shared" si="70"/>
        <v>441430</v>
      </c>
      <c r="D281" s="86">
        <f t="shared" si="70"/>
        <v>610750</v>
      </c>
      <c r="E281" s="86">
        <f t="shared" si="70"/>
        <v>1401150</v>
      </c>
      <c r="F281" s="88">
        <f t="shared" si="70"/>
        <v>1015415</v>
      </c>
      <c r="G281" s="88">
        <f t="shared" si="70"/>
        <v>6624170</v>
      </c>
      <c r="H281" s="88">
        <f>H279+H280</f>
        <v>2233330</v>
      </c>
      <c r="I281" s="74">
        <f>I279+I280</f>
        <v>9872915</v>
      </c>
      <c r="J281" s="74">
        <f>J279+J280</f>
        <v>11274065</v>
      </c>
    </row>
    <row r="282" spans="1:10" ht="21" hidden="1" customHeight="1" x14ac:dyDescent="0.5"/>
    <row r="283" spans="1:10" ht="21" hidden="1" customHeight="1" x14ac:dyDescent="0.5">
      <c r="B283" s="97">
        <f>SUM(B272:B273)</f>
        <v>0</v>
      </c>
      <c r="C283" s="97">
        <f t="shared" ref="C283:J283" si="71">SUM(C272:C273)</f>
        <v>66900</v>
      </c>
      <c r="D283" s="97">
        <f t="shared" si="71"/>
        <v>68700</v>
      </c>
      <c r="E283" s="97">
        <f t="shared" si="71"/>
        <v>135600</v>
      </c>
      <c r="F283" s="97">
        <f t="shared" si="71"/>
        <v>135925</v>
      </c>
      <c r="G283" s="97">
        <f t="shared" si="71"/>
        <v>107800</v>
      </c>
      <c r="H283" s="97">
        <f t="shared" si="71"/>
        <v>71760</v>
      </c>
      <c r="I283" s="97">
        <f t="shared" si="71"/>
        <v>315485</v>
      </c>
      <c r="J283" s="97">
        <f t="shared" si="71"/>
        <v>451085</v>
      </c>
    </row>
    <row r="284" spans="1:10" ht="21" hidden="1" customHeight="1" x14ac:dyDescent="0.5"/>
    <row r="285" spans="1:10" ht="21" hidden="1" customHeight="1" x14ac:dyDescent="0.5"/>
    <row r="286" spans="1:10" ht="21" hidden="1" customHeight="1" x14ac:dyDescent="0.5"/>
    <row r="287" spans="1:10" ht="21" hidden="1" customHeight="1" x14ac:dyDescent="0.5"/>
    <row r="288" spans="1:10" ht="21" hidden="1" customHeight="1" x14ac:dyDescent="0.5"/>
    <row r="289" spans="1:10" ht="21" hidden="1" customHeight="1" x14ac:dyDescent="0.5"/>
    <row r="290" spans="1:10" ht="21" hidden="1" customHeight="1" x14ac:dyDescent="0.5"/>
    <row r="291" spans="1:10" ht="21" hidden="1" customHeight="1" x14ac:dyDescent="0.5">
      <c r="A291" s="194" t="s">
        <v>98</v>
      </c>
      <c r="B291" s="194"/>
      <c r="C291" s="194"/>
      <c r="D291" s="194"/>
      <c r="E291" s="194"/>
      <c r="F291" s="194"/>
      <c r="G291" s="194"/>
      <c r="H291" s="194"/>
      <c r="I291" s="194"/>
      <c r="J291" s="194"/>
    </row>
    <row r="292" spans="1:10" ht="21" hidden="1" customHeight="1" x14ac:dyDescent="0.5">
      <c r="A292" s="194" t="s">
        <v>24</v>
      </c>
      <c r="B292" s="194"/>
      <c r="C292" s="194"/>
      <c r="D292" s="194"/>
      <c r="E292" s="194"/>
      <c r="F292" s="194"/>
      <c r="G292" s="194"/>
      <c r="H292" s="194"/>
      <c r="I292" s="194"/>
      <c r="J292" s="194"/>
    </row>
    <row r="293" spans="1:10" ht="21" hidden="1" customHeight="1" x14ac:dyDescent="0.5">
      <c r="A293" s="194" t="s">
        <v>57</v>
      </c>
      <c r="B293" s="194"/>
      <c r="C293" s="194"/>
      <c r="D293" s="194"/>
      <c r="E293" s="194"/>
      <c r="F293" s="194"/>
      <c r="G293" s="194"/>
      <c r="H293" s="194"/>
      <c r="I293" s="194"/>
      <c r="J293" s="194"/>
    </row>
    <row r="294" spans="1:10" s="58" customFormat="1" ht="33" hidden="1" customHeight="1" x14ac:dyDescent="0.5">
      <c r="A294" s="8" t="s">
        <v>58</v>
      </c>
      <c r="B294" s="9" t="s">
        <v>59</v>
      </c>
      <c r="C294" s="9" t="s">
        <v>60</v>
      </c>
      <c r="D294" s="9" t="s">
        <v>61</v>
      </c>
      <c r="E294" s="9" t="s">
        <v>34</v>
      </c>
      <c r="F294" s="9" t="s">
        <v>62</v>
      </c>
      <c r="G294" s="9" t="s">
        <v>63</v>
      </c>
      <c r="H294" s="9" t="s">
        <v>64</v>
      </c>
      <c r="I294" s="9" t="s">
        <v>35</v>
      </c>
      <c r="J294" s="57" t="s">
        <v>7</v>
      </c>
    </row>
    <row r="295" spans="1:10" ht="19.899999999999999" hidden="1" customHeight="1" x14ac:dyDescent="0.5">
      <c r="A295" s="60" t="s">
        <v>11</v>
      </c>
      <c r="B295" s="61"/>
      <c r="C295" s="61"/>
      <c r="D295" s="61"/>
      <c r="E295" s="61"/>
      <c r="F295" s="61"/>
      <c r="G295" s="61"/>
      <c r="H295" s="61"/>
      <c r="I295" s="61"/>
      <c r="J295" s="61"/>
    </row>
    <row r="296" spans="1:10" ht="19.899999999999999" hidden="1" customHeight="1" x14ac:dyDescent="0.5">
      <c r="A296" s="63" t="s">
        <v>72</v>
      </c>
      <c r="B296" s="64"/>
      <c r="C296" s="64"/>
      <c r="D296" s="64"/>
      <c r="E296" s="64"/>
      <c r="F296" s="64"/>
      <c r="G296" s="64"/>
      <c r="H296" s="64"/>
      <c r="I296" s="64"/>
      <c r="J296" s="64"/>
    </row>
    <row r="297" spans="1:10" ht="19.899999999999999" hidden="1" customHeight="1" x14ac:dyDescent="0.5">
      <c r="A297" s="65" t="s">
        <v>75</v>
      </c>
      <c r="B297" s="83">
        <v>574930</v>
      </c>
      <c r="C297" s="83">
        <v>622340</v>
      </c>
      <c r="D297" s="83">
        <v>612745</v>
      </c>
      <c r="E297" s="83">
        <f t="shared" ref="E297:E307" si="72">B297+C297+D297</f>
        <v>1810015</v>
      </c>
      <c r="F297" s="83">
        <v>580965</v>
      </c>
      <c r="G297" s="83">
        <v>594465</v>
      </c>
      <c r="H297" s="83">
        <v>613280.68999999994</v>
      </c>
      <c r="I297" s="66">
        <f t="shared" ref="I297:I307" si="73">F297+G297+H297</f>
        <v>1788710.69</v>
      </c>
      <c r="J297" s="67">
        <f t="shared" ref="J297:J307" si="74">E297+I297</f>
        <v>3598725.69</v>
      </c>
    </row>
    <row r="298" spans="1:10" ht="19.899999999999999" hidden="1" customHeight="1" x14ac:dyDescent="0.5">
      <c r="A298" s="65" t="s">
        <v>36</v>
      </c>
      <c r="B298" s="83">
        <v>204000</v>
      </c>
      <c r="C298" s="83">
        <v>204000</v>
      </c>
      <c r="D298" s="83">
        <v>216000</v>
      </c>
      <c r="E298" s="83">
        <f t="shared" si="72"/>
        <v>624000</v>
      </c>
      <c r="F298" s="83">
        <v>216000</v>
      </c>
      <c r="G298" s="83">
        <v>239224.35</v>
      </c>
      <c r="H298" s="83">
        <v>209819.69</v>
      </c>
      <c r="I298" s="66">
        <f t="shared" si="73"/>
        <v>665044.04</v>
      </c>
      <c r="J298" s="67">
        <f t="shared" si="74"/>
        <v>1289044.04</v>
      </c>
    </row>
    <row r="299" spans="1:10" ht="19.899999999999999" hidden="1" customHeight="1" x14ac:dyDescent="0.5">
      <c r="A299" s="65" t="s">
        <v>37</v>
      </c>
      <c r="B299" s="83">
        <v>10200</v>
      </c>
      <c r="C299" s="83">
        <v>10200</v>
      </c>
      <c r="D299" s="83">
        <v>10800</v>
      </c>
      <c r="E299" s="83">
        <f t="shared" si="72"/>
        <v>31200</v>
      </c>
      <c r="F299" s="83">
        <v>10800</v>
      </c>
      <c r="G299" s="83">
        <v>11961</v>
      </c>
      <c r="H299" s="83">
        <v>10494</v>
      </c>
      <c r="I299" s="66">
        <f t="shared" si="73"/>
        <v>33255</v>
      </c>
      <c r="J299" s="67">
        <f t="shared" si="74"/>
        <v>64455</v>
      </c>
    </row>
    <row r="300" spans="1:10" ht="19.899999999999999" hidden="1" customHeight="1" x14ac:dyDescent="0.5">
      <c r="A300" s="68" t="s">
        <v>73</v>
      </c>
      <c r="B300" s="84"/>
      <c r="C300" s="84"/>
      <c r="D300" s="84"/>
      <c r="E300" s="83">
        <f t="shared" si="72"/>
        <v>0</v>
      </c>
      <c r="F300" s="84"/>
      <c r="G300" s="84"/>
      <c r="H300" s="84"/>
      <c r="I300" s="66">
        <f t="shared" si="73"/>
        <v>0</v>
      </c>
      <c r="J300" s="67"/>
    </row>
    <row r="301" spans="1:10" ht="19.899999999999999" hidden="1" customHeight="1" x14ac:dyDescent="0.5">
      <c r="A301" s="65" t="s">
        <v>37</v>
      </c>
      <c r="B301" s="83"/>
      <c r="C301" s="83">
        <v>28050</v>
      </c>
      <c r="D301" s="83">
        <v>860372.47999999998</v>
      </c>
      <c r="E301" s="83">
        <f t="shared" si="72"/>
        <v>888422.48</v>
      </c>
      <c r="F301" s="83">
        <v>2296966.5</v>
      </c>
      <c r="G301" s="83">
        <v>2024771.97</v>
      </c>
      <c r="H301" s="83">
        <v>1849425</v>
      </c>
      <c r="I301" s="66">
        <f t="shared" si="73"/>
        <v>6171163.4699999997</v>
      </c>
      <c r="J301" s="67">
        <f t="shared" si="74"/>
        <v>7059585.9499999993</v>
      </c>
    </row>
    <row r="302" spans="1:10" ht="19.899999999999999" hidden="1" customHeight="1" x14ac:dyDescent="0.5">
      <c r="A302" s="65" t="s">
        <v>38</v>
      </c>
      <c r="B302" s="83">
        <v>338297.27</v>
      </c>
      <c r="C302" s="83">
        <v>201609.94</v>
      </c>
      <c r="D302" s="83">
        <v>265137.64</v>
      </c>
      <c r="E302" s="83">
        <f t="shared" si="72"/>
        <v>805044.85</v>
      </c>
      <c r="F302" s="83">
        <v>304367.90000000002</v>
      </c>
      <c r="G302" s="83">
        <v>313062.12</v>
      </c>
      <c r="H302" s="83">
        <v>342114.07</v>
      </c>
      <c r="I302" s="66">
        <f t="shared" si="73"/>
        <v>959544.09000000008</v>
      </c>
      <c r="J302" s="67">
        <f t="shared" si="74"/>
        <v>1764588.94</v>
      </c>
    </row>
    <row r="303" spans="1:10" ht="19.899999999999999" hidden="1" customHeight="1" x14ac:dyDescent="0.5">
      <c r="A303" s="68" t="s">
        <v>76</v>
      </c>
      <c r="B303" s="84"/>
      <c r="C303" s="84"/>
      <c r="D303" s="84"/>
      <c r="E303" s="83">
        <f t="shared" si="72"/>
        <v>0</v>
      </c>
      <c r="F303" s="84"/>
      <c r="G303" s="84"/>
      <c r="H303" s="84"/>
      <c r="I303" s="66">
        <f t="shared" si="73"/>
        <v>0</v>
      </c>
      <c r="J303" s="67"/>
    </row>
    <row r="304" spans="1:10" ht="19.899999999999999" hidden="1" customHeight="1" x14ac:dyDescent="0.5">
      <c r="A304" s="65" t="s">
        <v>39</v>
      </c>
      <c r="B304" s="83">
        <v>0</v>
      </c>
      <c r="C304" s="83">
        <v>0</v>
      </c>
      <c r="D304" s="83">
        <v>4838684</v>
      </c>
      <c r="E304" s="83">
        <f t="shared" si="72"/>
        <v>4838684</v>
      </c>
      <c r="F304" s="83">
        <v>19000</v>
      </c>
      <c r="G304" s="83">
        <v>587560</v>
      </c>
      <c r="H304" s="83">
        <v>0</v>
      </c>
      <c r="I304" s="66">
        <f t="shared" si="73"/>
        <v>606560</v>
      </c>
      <c r="J304" s="67">
        <f t="shared" si="74"/>
        <v>5445244</v>
      </c>
    </row>
    <row r="305" spans="1:10" ht="19.899999999999999" hidden="1" customHeight="1" x14ac:dyDescent="0.5">
      <c r="A305" s="65" t="s">
        <v>40</v>
      </c>
      <c r="B305" s="83">
        <v>0</v>
      </c>
      <c r="C305" s="83">
        <v>0</v>
      </c>
      <c r="D305" s="83">
        <v>0</v>
      </c>
      <c r="E305" s="83">
        <f t="shared" si="72"/>
        <v>0</v>
      </c>
      <c r="F305" s="83">
        <v>0</v>
      </c>
      <c r="G305" s="83">
        <v>0</v>
      </c>
      <c r="H305" s="83">
        <v>0</v>
      </c>
      <c r="I305" s="66">
        <f t="shared" si="73"/>
        <v>0</v>
      </c>
      <c r="J305" s="67">
        <f t="shared" si="74"/>
        <v>0</v>
      </c>
    </row>
    <row r="306" spans="1:10" ht="19.899999999999999" hidden="1" customHeight="1" x14ac:dyDescent="0.5">
      <c r="A306" s="68" t="s">
        <v>74</v>
      </c>
      <c r="B306" s="84">
        <v>0</v>
      </c>
      <c r="C306" s="84">
        <v>0</v>
      </c>
      <c r="D306" s="84">
        <v>524678</v>
      </c>
      <c r="E306" s="83">
        <f t="shared" si="72"/>
        <v>524678</v>
      </c>
      <c r="F306" s="84">
        <v>723582</v>
      </c>
      <c r="G306" s="84">
        <v>818313</v>
      </c>
      <c r="H306" s="84">
        <v>611092</v>
      </c>
      <c r="I306" s="66">
        <f t="shared" si="73"/>
        <v>2152987</v>
      </c>
      <c r="J306" s="67">
        <f t="shared" si="74"/>
        <v>2677665</v>
      </c>
    </row>
    <row r="307" spans="1:10" ht="19.899999999999999" hidden="1" customHeight="1" x14ac:dyDescent="0.5">
      <c r="A307" s="69" t="s">
        <v>41</v>
      </c>
      <c r="B307" s="85">
        <v>0</v>
      </c>
      <c r="C307" s="85">
        <v>0</v>
      </c>
      <c r="D307" s="85">
        <v>58780</v>
      </c>
      <c r="E307" s="83">
        <f t="shared" si="72"/>
        <v>58780</v>
      </c>
      <c r="F307" s="85">
        <v>113940</v>
      </c>
      <c r="G307" s="85">
        <v>191380</v>
      </c>
      <c r="H307" s="85">
        <v>208560</v>
      </c>
      <c r="I307" s="66">
        <f t="shared" si="73"/>
        <v>513880</v>
      </c>
      <c r="J307" s="67">
        <f t="shared" si="74"/>
        <v>572660</v>
      </c>
    </row>
    <row r="308" spans="1:10" ht="19.899999999999999" hidden="1" customHeight="1" x14ac:dyDescent="0.5">
      <c r="A308" s="70" t="s">
        <v>42</v>
      </c>
      <c r="B308" s="86">
        <f>SUM(B297:B307)</f>
        <v>1127427.27</v>
      </c>
      <c r="C308" s="86">
        <f t="shared" ref="C308:J308" si="75">SUM(C297:C307)</f>
        <v>1066199.94</v>
      </c>
      <c r="D308" s="86">
        <f t="shared" si="75"/>
        <v>7387197.1200000001</v>
      </c>
      <c r="E308" s="86">
        <f t="shared" si="75"/>
        <v>9580824.3300000001</v>
      </c>
      <c r="F308" s="86">
        <f t="shared" si="75"/>
        <v>4265621.4000000004</v>
      </c>
      <c r="G308" s="86">
        <f t="shared" si="75"/>
        <v>4780737.4399999995</v>
      </c>
      <c r="H308" s="86">
        <f t="shared" si="75"/>
        <v>3844785.4499999997</v>
      </c>
      <c r="I308" s="71">
        <f t="shared" si="75"/>
        <v>12891144.289999999</v>
      </c>
      <c r="J308" s="71">
        <f t="shared" si="75"/>
        <v>22471968.619999997</v>
      </c>
    </row>
    <row r="309" spans="1:10" ht="19.899999999999999" hidden="1" customHeight="1" x14ac:dyDescent="0.5">
      <c r="A309" s="63" t="s">
        <v>29</v>
      </c>
      <c r="B309" s="87">
        <v>0</v>
      </c>
      <c r="C309" s="87">
        <v>0</v>
      </c>
      <c r="D309" s="87">
        <v>0</v>
      </c>
      <c r="E309" s="87"/>
      <c r="F309" s="87">
        <v>1200</v>
      </c>
      <c r="G309" s="87">
        <v>2400</v>
      </c>
      <c r="H309" s="87">
        <v>33000</v>
      </c>
      <c r="I309" s="64">
        <f>F309+G309+H309</f>
        <v>36600</v>
      </c>
      <c r="J309" s="64">
        <f>E309+I309</f>
        <v>36600</v>
      </c>
    </row>
    <row r="310" spans="1:10" ht="19.899999999999999" hidden="1" customHeight="1" x14ac:dyDescent="0.5">
      <c r="A310" s="70" t="s">
        <v>44</v>
      </c>
      <c r="B310" s="71">
        <f t="shared" ref="B310:G310" si="76">SUM(B308:B309)</f>
        <v>1127427.27</v>
      </c>
      <c r="C310" s="71">
        <f t="shared" si="76"/>
        <v>1066199.94</v>
      </c>
      <c r="D310" s="71">
        <f t="shared" si="76"/>
        <v>7387197.1200000001</v>
      </c>
      <c r="E310" s="71">
        <f t="shared" si="76"/>
        <v>9580824.3300000001</v>
      </c>
      <c r="F310" s="74">
        <f t="shared" si="76"/>
        <v>4266821.4000000004</v>
      </c>
      <c r="G310" s="74">
        <f t="shared" si="76"/>
        <v>4783137.4399999995</v>
      </c>
      <c r="H310" s="74">
        <f>H308+H309</f>
        <v>3877785.4499999997</v>
      </c>
      <c r="I310" s="74">
        <f>I308+I309</f>
        <v>12927744.289999999</v>
      </c>
      <c r="J310" s="74">
        <f>J308+J309</f>
        <v>22508568.619999997</v>
      </c>
    </row>
    <row r="311" spans="1:10" ht="21" hidden="1" customHeight="1" x14ac:dyDescent="0.5"/>
    <row r="312" spans="1:10" ht="21" customHeight="1" x14ac:dyDescent="0.5">
      <c r="A312" s="96"/>
      <c r="B312" s="97">
        <f>SUM(B301:B302)</f>
        <v>338297.27</v>
      </c>
      <c r="C312" s="97">
        <f t="shared" ref="C312:J312" si="77">SUM(C301:C302)</f>
        <v>229659.94</v>
      </c>
      <c r="D312" s="97">
        <f t="shared" si="77"/>
        <v>1125510.1200000001</v>
      </c>
      <c r="E312" s="97">
        <f t="shared" si="77"/>
        <v>1693467.33</v>
      </c>
      <c r="F312" s="97">
        <f t="shared" si="77"/>
        <v>2601334.4</v>
      </c>
      <c r="G312" s="97">
        <f t="shared" si="77"/>
        <v>2337834.09</v>
      </c>
      <c r="H312" s="97">
        <f t="shared" si="77"/>
        <v>2191539.0699999998</v>
      </c>
      <c r="I312" s="97">
        <f t="shared" si="77"/>
        <v>7130707.5599999996</v>
      </c>
      <c r="J312" s="97">
        <f t="shared" si="77"/>
        <v>8824174.8899999987</v>
      </c>
    </row>
  </sheetData>
  <mergeCells count="34">
    <mergeCell ref="A32:J32"/>
    <mergeCell ref="A1:J1"/>
    <mergeCell ref="A2:J2"/>
    <mergeCell ref="A3:J3"/>
    <mergeCell ref="A30:J30"/>
    <mergeCell ref="A31:J31"/>
    <mergeCell ref="A4:J4"/>
    <mergeCell ref="A59:J59"/>
    <mergeCell ref="A60:J60"/>
    <mergeCell ref="A61:J61"/>
    <mergeCell ref="A88:J88"/>
    <mergeCell ref="A89:J89"/>
    <mergeCell ref="A90:J90"/>
    <mergeCell ref="A117:J117"/>
    <mergeCell ref="A118:J118"/>
    <mergeCell ref="A119:J119"/>
    <mergeCell ref="A146:J146"/>
    <mergeCell ref="A147:J147"/>
    <mergeCell ref="A148:J148"/>
    <mergeCell ref="A175:J175"/>
    <mergeCell ref="A176:J176"/>
    <mergeCell ref="A177:J177"/>
    <mergeCell ref="A204:J204"/>
    <mergeCell ref="A205:J205"/>
    <mergeCell ref="A206:J206"/>
    <mergeCell ref="A291:J291"/>
    <mergeCell ref="A292:J292"/>
    <mergeCell ref="A293:J293"/>
    <mergeCell ref="A233:J233"/>
    <mergeCell ref="A234:J234"/>
    <mergeCell ref="A235:J235"/>
    <mergeCell ref="A262:J262"/>
    <mergeCell ref="A263:J263"/>
    <mergeCell ref="A264:J264"/>
  </mergeCells>
  <printOptions horizontalCentered="1"/>
  <pageMargins left="0.11811023622047245" right="0.11811023622047245" top="0.51181102362204722" bottom="0.1181102362204724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1.สรุป(ต.ค.66-มี.ค.67)</vt:lpstr>
      <vt:lpstr>2.กราฟ </vt:lpstr>
      <vt:lpstr>3.สรุป 6 เดือน</vt:lpstr>
      <vt:lpstr>4.ต.ค.66 - มี.ค. 67(10 ฝ่าย)ITA</vt:lpstr>
      <vt:lpstr>'1.สรุป(ต.ค.66-มี.ค.67)'!Print_Area</vt:lpstr>
      <vt:lpstr>'2.กราฟ '!Print_Area</vt:lpstr>
      <vt:lpstr>'3.สรุป 6 เดือน'!Print_Area</vt:lpstr>
      <vt:lpstr>'4.ต.ค.66 - มี.ค. 67(10 ฝ่าย)ITA'!Print_Area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bma04013</dc:creator>
  <cp:lastModifiedBy>bma04384</cp:lastModifiedBy>
  <cp:lastPrinted>2024-04-30T06:50:05Z</cp:lastPrinted>
  <dcterms:created xsi:type="dcterms:W3CDTF">2024-03-12T15:07:46Z</dcterms:created>
  <dcterms:modified xsi:type="dcterms:W3CDTF">2024-04-30T06:55:58Z</dcterms:modified>
</cp:coreProperties>
</file>