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13\"/>
    </mc:Choice>
  </mc:AlternateContent>
  <xr:revisionPtr revIDLastSave="0" documentId="13_ncr:1_{FC55EC4A-D2EC-4E94-9A90-828709102B2D}" xr6:coauthVersionLast="47" xr6:coauthVersionMax="47" xr10:uidLastSave="{00000000-0000-0000-0000-000000000000}"/>
  <bookViews>
    <workbookView xWindow="-120" yWindow="-120" windowWidth="20730" windowHeight="11160" xr2:uid="{FEE62FCD-4FFA-45C3-A848-781C6345437C}"/>
  </bookViews>
  <sheets>
    <sheet name="31 มี.ค.67" sheetId="1" r:id="rId1"/>
    <sheet name="31 มี.ค.67 (2)" sheetId="5" r:id="rId2"/>
    <sheet name="ง401" sheetId="3" r:id="rId3"/>
    <sheet name="สงม.1 แผนใช้จ่ายเงิน" sheetId="4" r:id="rId4"/>
  </sheets>
  <externalReferences>
    <externalReference r:id="rId5"/>
  </externalReferences>
  <definedNames>
    <definedName name="_xlnm.Print_Area" localSheetId="1">'31 มี.ค.67 (2)'!$A$1:$F$21</definedName>
    <definedName name="_xlnm.Print_Area" localSheetId="3">'สงม.1 แผนใช้จ่ายเงิน'!$A$1:$E$90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5" l="1"/>
  <c r="E9" i="5"/>
  <c r="D8" i="5"/>
  <c r="E8" i="5" s="1"/>
  <c r="B8" i="5"/>
  <c r="D7" i="5"/>
  <c r="B7" i="5"/>
  <c r="E7" i="5" s="1"/>
  <c r="D6" i="5"/>
  <c r="E6" i="5" s="1"/>
  <c r="B6" i="5"/>
  <c r="C6" i="5" s="1"/>
  <c r="C12" i="5" s="1"/>
  <c r="E87" i="4"/>
  <c r="D87" i="4"/>
  <c r="C87" i="4"/>
  <c r="B87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0" i="4"/>
  <c r="D80" i="4"/>
  <c r="D77" i="4" s="1"/>
  <c r="C80" i="4"/>
  <c r="B80" i="4"/>
  <c r="D79" i="4"/>
  <c r="C79" i="4"/>
  <c r="B79" i="4" s="1"/>
  <c r="E78" i="4"/>
  <c r="E89" i="4" s="1"/>
  <c r="D78" i="4"/>
  <c r="C78" i="4"/>
  <c r="C89" i="4" s="1"/>
  <c r="E77" i="4"/>
  <c r="C77" i="4"/>
  <c r="E76" i="4"/>
  <c r="D76" i="4"/>
  <c r="C76" i="4"/>
  <c r="B76" i="4" s="1"/>
  <c r="E75" i="4"/>
  <c r="D75" i="4"/>
  <c r="C75" i="4"/>
  <c r="B75" i="4" s="1"/>
  <c r="E74" i="4"/>
  <c r="D74" i="4"/>
  <c r="C74" i="4"/>
  <c r="B74" i="4" s="1"/>
  <c r="E73" i="4"/>
  <c r="D73" i="4"/>
  <c r="C73" i="4"/>
  <c r="B73" i="4" s="1"/>
  <c r="E72" i="4"/>
  <c r="D72" i="4"/>
  <c r="C72" i="4"/>
  <c r="B72" i="4" s="1"/>
  <c r="E71" i="4"/>
  <c r="D71" i="4"/>
  <c r="C71" i="4"/>
  <c r="B71" i="4" s="1"/>
  <c r="E70" i="4"/>
  <c r="D70" i="4"/>
  <c r="C70" i="4"/>
  <c r="B70" i="4" s="1"/>
  <c r="E69" i="4"/>
  <c r="D69" i="4"/>
  <c r="C69" i="4"/>
  <c r="B69" i="4" s="1"/>
  <c r="E68" i="4"/>
  <c r="D68" i="4"/>
  <c r="C68" i="4"/>
  <c r="B68" i="4" s="1"/>
  <c r="E67" i="4"/>
  <c r="D67" i="4"/>
  <c r="C67" i="4"/>
  <c r="B67" i="4" s="1"/>
  <c r="E66" i="4"/>
  <c r="D66" i="4"/>
  <c r="C66" i="4"/>
  <c r="B66" i="4" s="1"/>
  <c r="E65" i="4"/>
  <c r="D65" i="4"/>
  <c r="C65" i="4"/>
  <c r="B65" i="4" s="1"/>
  <c r="E64" i="4"/>
  <c r="D64" i="4"/>
  <c r="C64" i="4"/>
  <c r="B64" i="4" s="1"/>
  <c r="B63" i="4" s="1"/>
  <c r="E63" i="4"/>
  <c r="D63" i="4"/>
  <c r="C63" i="4"/>
  <c r="D62" i="4"/>
  <c r="B62" i="4" s="1"/>
  <c r="E61" i="4"/>
  <c r="D61" i="4"/>
  <c r="C61" i="4"/>
  <c r="B61" i="4" s="1"/>
  <c r="E60" i="4"/>
  <c r="C60" i="4"/>
  <c r="E59" i="4"/>
  <c r="C59" i="4"/>
  <c r="E58" i="4"/>
  <c r="C58" i="4"/>
  <c r="E57" i="4"/>
  <c r="D57" i="4"/>
  <c r="C57" i="4"/>
  <c r="B57" i="4" s="1"/>
  <c r="E56" i="4"/>
  <c r="D56" i="4"/>
  <c r="C56" i="4"/>
  <c r="B56" i="4" s="1"/>
  <c r="E55" i="4"/>
  <c r="D55" i="4"/>
  <c r="C55" i="4"/>
  <c r="E54" i="4"/>
  <c r="D54" i="4"/>
  <c r="C54" i="4"/>
  <c r="B54" i="4" s="1"/>
  <c r="B53" i="4" s="1"/>
  <c r="E53" i="4"/>
  <c r="D53" i="4"/>
  <c r="C53" i="4"/>
  <c r="E52" i="4"/>
  <c r="D52" i="4"/>
  <c r="C52" i="4"/>
  <c r="B52" i="4" s="1"/>
  <c r="E51" i="4"/>
  <c r="D51" i="4"/>
  <c r="C51" i="4"/>
  <c r="B51" i="4" s="1"/>
  <c r="B50" i="4" s="1"/>
  <c r="E50" i="4"/>
  <c r="D50" i="4"/>
  <c r="C50" i="4"/>
  <c r="E49" i="4"/>
  <c r="D49" i="4"/>
  <c r="C49" i="4"/>
  <c r="B49" i="4" s="1"/>
  <c r="B48" i="4" s="1"/>
  <c r="E48" i="4"/>
  <c r="E43" i="4" s="1"/>
  <c r="D48" i="4"/>
  <c r="C48" i="4"/>
  <c r="C43" i="4" s="1"/>
  <c r="B43" i="4" s="1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D43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D14" i="4"/>
  <c r="C14" i="4"/>
  <c r="C12" i="4" s="1"/>
  <c r="E13" i="4"/>
  <c r="D13" i="4"/>
  <c r="C13" i="4"/>
  <c r="B13" i="4"/>
  <c r="E12" i="4"/>
  <c r="D12" i="4"/>
  <c r="E11" i="4"/>
  <c r="D11" i="4"/>
  <c r="C10" i="4"/>
  <c r="B10" i="4"/>
  <c r="E9" i="4"/>
  <c r="D9" i="4"/>
  <c r="C9" i="4"/>
  <c r="B9" i="4"/>
  <c r="E8" i="4"/>
  <c r="E88" i="4" s="1"/>
  <c r="E90" i="4" s="1"/>
  <c r="D8" i="4"/>
  <c r="C8" i="4"/>
  <c r="B8" i="4"/>
  <c r="J28" i="3"/>
  <c r="H28" i="3"/>
  <c r="F28" i="3"/>
  <c r="D28" i="3"/>
  <c r="J27" i="3"/>
  <c r="J29" i="3" s="1"/>
  <c r="J30" i="3" s="1"/>
  <c r="I27" i="3"/>
  <c r="I28" i="3" s="1"/>
  <c r="H27" i="3"/>
  <c r="H29" i="3" s="1"/>
  <c r="H30" i="3" s="1"/>
  <c r="G27" i="3"/>
  <c r="G28" i="3" s="1"/>
  <c r="F27" i="3"/>
  <c r="F29" i="3" s="1"/>
  <c r="F30" i="3" s="1"/>
  <c r="E27" i="3"/>
  <c r="E28" i="3" s="1"/>
  <c r="D27" i="3"/>
  <c r="D29" i="3" s="1"/>
  <c r="D30" i="3" s="1"/>
  <c r="C27" i="3"/>
  <c r="C28" i="3" s="1"/>
  <c r="K26" i="3"/>
  <c r="K25" i="3"/>
  <c r="K27" i="3" s="1"/>
  <c r="K28" i="3" s="1"/>
  <c r="K24" i="3"/>
  <c r="K23" i="3"/>
  <c r="K29" i="3" s="1"/>
  <c r="K30" i="3" s="1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B12" i="5" l="1"/>
  <c r="D12" i="5"/>
  <c r="E12" i="5" s="1"/>
  <c r="C11" i="4"/>
  <c r="C88" i="4" s="1"/>
  <c r="B12" i="4"/>
  <c r="B11" i="4" s="1"/>
  <c r="B55" i="4"/>
  <c r="B60" i="4"/>
  <c r="B77" i="4"/>
  <c r="B89" i="4"/>
  <c r="D89" i="4"/>
  <c r="D60" i="4"/>
  <c r="B78" i="4"/>
  <c r="C29" i="3"/>
  <c r="C30" i="3" s="1"/>
  <c r="E29" i="3"/>
  <c r="E30" i="3" s="1"/>
  <c r="G29" i="3"/>
  <c r="G30" i="3" s="1"/>
  <c r="I29" i="3"/>
  <c r="I30" i="3" s="1"/>
  <c r="C90" i="4" l="1"/>
  <c r="B88" i="4"/>
  <c r="B90" i="4" s="1"/>
  <c r="D59" i="4"/>
  <c r="D88" i="4" s="1"/>
  <c r="D90" i="4" s="1"/>
  <c r="D58" i="4"/>
  <c r="B59" i="4"/>
  <c r="B58" i="4"/>
  <c r="E10" i="1"/>
  <c r="E9" i="1"/>
  <c r="D8" i="1"/>
  <c r="B8" i="1"/>
  <c r="E8" i="1" s="1"/>
  <c r="D7" i="1"/>
  <c r="E7" i="1" s="1"/>
  <c r="B7" i="1"/>
  <c r="E6" i="1"/>
  <c r="D6" i="1"/>
  <c r="D12" i="1" s="1"/>
  <c r="C6" i="1"/>
  <c r="C12" i="1" s="1"/>
  <c r="B6" i="1"/>
  <c r="B12" i="1" s="1"/>
  <c r="E12" i="1" l="1"/>
</calcChain>
</file>

<file path=xl/sharedStrings.xml><?xml version="1.0" encoding="utf-8"?>
<sst xmlns="http://schemas.openxmlformats.org/spreadsheetml/2006/main" count="192" uniqueCount="112">
  <si>
    <t>รายงานผลการใช้จ่ายงบประมาณรอบ 6 เดือนแรกของปีงบประมาณ พ.ศ. 2567</t>
  </si>
  <si>
    <t>งบประมาณ</t>
  </si>
  <si>
    <t>ข้อมูล ณ วันที่ 31 มีนาคม 2567</t>
  </si>
  <si>
    <t>เป้าหมายการใช้จ่าย</t>
  </si>
  <si>
    <t>ประเภทงบรายจ่าย</t>
  </si>
  <si>
    <t>หลังปรับโอน</t>
  </si>
  <si>
    <t>แผนการเบิกจ่าย</t>
  </si>
  <si>
    <t>ผลการเบิกจ่าย</t>
  </si>
  <si>
    <t>ร้อยละ</t>
  </si>
  <si>
    <t>ปัญหา/อุปสรรคในการดำเนินงาน</t>
  </si>
  <si>
    <t>(จำนวนเงิน)</t>
  </si>
  <si>
    <t>การเบิกจ่าย</t>
  </si>
  <si>
    <t>งบบุคลากร</t>
  </si>
  <si>
    <t>รายการจ้างเหมา งบลงทุน (ค่าที่ดิน</t>
  </si>
  <si>
    <t>งบดำเนินงาน</t>
  </si>
  <si>
    <t>และสิ่งก่อสร้าง) ดำเนินการล่าช้า</t>
  </si>
  <si>
    <t>งบลงทุน</t>
  </si>
  <si>
    <t>ไม่เป็นไปตามกำหนด ทำให้การเบิกจ่าย</t>
  </si>
  <si>
    <t>งบเงินอุดหนุน</t>
  </si>
  <si>
    <t>งบลงทุน ต่ำ</t>
  </si>
  <si>
    <t>งบรายจ่ายอื่น</t>
  </si>
  <si>
    <t>รวมงบประมาณประจำปี</t>
  </si>
  <si>
    <t>รายงานสรุปการใช้จ่ายเงินงบประมาณรายจ่าย ระดับหน่วยงาน</t>
  </si>
  <si>
    <t>รายการงบประมาณประจำปี พ.ศ.2567</t>
  </si>
  <si>
    <t>ระหว่างวันที่ 1 ตุลาคม 2566 ถึงวันที่ 31 มีนาคม 2567</t>
  </si>
  <si>
    <t>สำนักงานเขตบางพลัด</t>
  </si>
  <si>
    <t>รายการ/งบประมาณรายจ่าย</t>
  </si>
  <si>
    <t>เงินเดือนและค่าจ้างประจำ</t>
  </si>
  <si>
    <t>ค่าจ้างชั่วคราว</t>
  </si>
  <si>
    <t>ค่าตอบแทนใช้สอยและวัสดุ</t>
  </si>
  <si>
    <t>ค่าสาธารณูปโภค</t>
  </si>
  <si>
    <t>ค่าครุภัณฑ์ ที่ดินและสิ่งก่อสร้าง</t>
  </si>
  <si>
    <t>เงินอุดหนุน</t>
  </si>
  <si>
    <t>รายจ่ายอื่น</t>
  </si>
  <si>
    <t>รวม</t>
  </si>
  <si>
    <t>ครุภัณฑ์</t>
  </si>
  <si>
    <t>ที่ดินและส่งก่อสร้าง</t>
  </si>
  <si>
    <t xml:space="preserve"> งบประมาณอนุมัติ</t>
  </si>
  <si>
    <t xml:space="preserve"> โอนก่อน 01/10/66 </t>
  </si>
  <si>
    <t>2.1. อนุมัติแล้ว</t>
  </si>
  <si>
    <t>- โอนเพิ่ม (+)</t>
  </si>
  <si>
    <t xml:space="preserve">- โอนลด (-) </t>
  </si>
  <si>
    <t>2.2. อยู่ระหว่างเสนอขออนุมัติ</t>
  </si>
  <si>
    <t>โอนตั้งแต่ 01/10/56 ถึง 31/03/67</t>
  </si>
  <si>
    <t>3.1. อนุมัติแล้ว</t>
  </si>
  <si>
    <t>3.2. อยู่ระหว่างเสนอขออนุมัติ</t>
  </si>
  <si>
    <t>โอนทั้งสิ้น (2+3)</t>
  </si>
  <si>
    <t>งบประมาณหลังปรับโอน (144)</t>
  </si>
  <si>
    <t xml:space="preserve"> อนุมัติเงินประจ่างวดหลังปรับโอน</t>
  </si>
  <si>
    <t>รายจ่ายก่อน 01/10/66</t>
  </si>
  <si>
    <t>รายจ่ายตั้งแต่ 01/10/66 ถึง 31/03/67</t>
  </si>
  <si>
    <t xml:space="preserve"> รายจ่ายทั้งสิ้น (7+8)</t>
  </si>
  <si>
    <t>%รายจ่ายทั้งสิ้น (9/5x100)</t>
  </si>
  <si>
    <t xml:space="preserve">งบประมาณคงเหลือ (5-9) </t>
  </si>
  <si>
    <t>%งบประมาณคงเหลือ (11/5x100)</t>
  </si>
  <si>
    <t>แผนการปฏิบัติงานและการใช้จ่ายงบประมาณรายจ่ายประจำปีงบประมาณ พ.ศ. 2567</t>
  </si>
  <si>
    <t>หน่วยงาน : สำนักงานเขตบางพลัด</t>
  </si>
  <si>
    <t>หน่วย : บาท</t>
  </si>
  <si>
    <t>งาน/โครงการตามแผนยุทธศาสตร์/งบรายจ่าย</t>
  </si>
  <si>
    <t>รวมทั้งสิ้น</t>
  </si>
  <si>
    <t>งวดที่ 1 (ต.ค. - ม.ค.)</t>
  </si>
  <si>
    <t>งวดที่ 2 (ก.พ. - พ.ค.)</t>
  </si>
  <si>
    <t>งวดที่ 3 (มิ.ย. - ก.ย.)</t>
  </si>
  <si>
    <t>แผน</t>
  </si>
  <si>
    <t>งบประมาณตามโครงสร้างงาน</t>
  </si>
  <si>
    <t>งานที่ 1 : งานรายจ่ายบุคลากร</t>
  </si>
  <si>
    <t xml:space="preserve">                 1) งบบุคลากร</t>
  </si>
  <si>
    <t>งานที่ 1 : อำนวยการและบริหารสำนักงานเขต</t>
  </si>
  <si>
    <t xml:space="preserve">                 2) งบดำเนินงาน</t>
  </si>
  <si>
    <t xml:space="preserve">                 3) งบรายจ่ายอื่น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</si>
  <si>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</si>
  <si>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</si>
  <si>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</si>
  <si>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</si>
  <si>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</si>
  <si>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</si>
  <si>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</si>
  <si>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</si>
  <si>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</si>
  <si>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</si>
  <si>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</si>
  <si>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</si>
  <si>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</si>
  <si>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</si>
  <si>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</si>
  <si>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</si>
  <si>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</si>
  <si>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</si>
  <si>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</si>
  <si>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</si>
  <si>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</si>
  <si>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</si>
  <si>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</si>
  <si>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3) งบอุดหนุน</t>
  </si>
  <si>
    <t xml:space="preserve">                 4) งบรายจ่ายอื่น</t>
  </si>
  <si>
    <t>โครงการตามแผนยุทธศาสตร์</t>
  </si>
  <si>
    <t xml:space="preserve">     โครงการครอบครัวรักการอ่าน</t>
  </si>
  <si>
    <t xml:space="preserve">                 งบรายจ่ายอื่น</t>
  </si>
  <si>
    <t xml:space="preserve">      โครงการจัดสวัสดิการ การสงเคราะห์ช่วยเหลือเด็ก สตรี </t>
  </si>
  <si>
    <t>ครอบครัวผู้ด้อยโอกาส ผู้สูงอายุ และคนพิการ</t>
  </si>
  <si>
    <t xml:space="preserve">      โครงการจ้างงานคนพิการเพื่อปฏิบัติงาน</t>
  </si>
  <si>
    <t>โครงการบูรณาการคววามร่วมมือในการพัฒนาประสิทธิภาพ</t>
  </si>
  <si>
    <t>การแก้ไขปัญหาโรคไข้เลือดออกในพื้นที่กรุงเทพมหานคร</t>
  </si>
  <si>
    <t>รวมงบประมาณตามโครงสร้างงาน</t>
  </si>
  <si>
    <t>รวมงบประมาณตามโครงการยุทธศาสตร์</t>
  </si>
  <si>
    <r>
      <rPr>
        <b/>
        <u/>
        <sz val="16"/>
        <color theme="1"/>
        <rFont val="TH SarabunPSK"/>
        <family val="2"/>
      </rPr>
      <t>สรุป</t>
    </r>
    <r>
      <rPr>
        <sz val="16"/>
        <color theme="1"/>
        <rFont val="TH SarabunPSK"/>
        <family val="2"/>
      </rPr>
      <t xml:space="preserve"> เป้าหมายการใช้จ่ายงบประมาณ ณ วันที่ 31 มีนาคม 2567 กำหนดไว้ร้อยละ 35 </t>
    </r>
  </si>
  <si>
    <t>สำนักงานเขตบางพลัด ดำเนินการใช้จ่ายงบประมาณรอบ 6 เดือนแรกของปีงบประมาณ พ.ศ. 2567 ไม่เป็นไปตามเป้าหมาย</t>
  </si>
  <si>
    <t>ที่กำหนด ดำเนินการได้ร้อยละ 31.16</t>
  </si>
  <si>
    <t>ปัญหาและอุปสรรคในการดำเนินงาน</t>
  </si>
  <si>
    <t xml:space="preserve">   - งบประมาณบางรายการที่ยังไม่สามารถหาตัวผู้รับจ้างได้ เป็นการจัดซื้อจัดจ้างโดยวิธีประกวดราคาอิเล็กทรอนิกส์ (e-bidding)</t>
  </si>
  <si>
    <t>งบลงทุน (ค่าที่ดินและสิ่งก่อสร้าง) ซึ่งดำเนินการแล้ว มีผู้เสนอราคารายเดียว จึงต้องยกเลิก ดำเนินการใหม่ รวมทั้งความล่าช้า</t>
  </si>
  <si>
    <t>ในการดำเนินการ จึงไม่สามารถก่อหนี้ได้ตามกำหนดเวลา ทำให้ยอดเบิกจ่ายต่ำกว่าเป้าหมายที่กำหนด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</si>
</sst>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\-#,##0.00\ "/>
    <numFmt numFmtId="188" formatCode="_-* #,##0_-;\-* #,##0_-;_-* &quot;-&quot;??_-;_-@_-"/>
    <numFmt numFmtId="189" formatCode="_-* #,##0.0000_-;\-* #,##0.00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 tint="0.1499984740745262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7" xfId="0" applyFont="1" applyBorder="1"/>
    <xf numFmtId="43" fontId="3" fillId="0" borderId="11" xfId="1" applyFont="1" applyBorder="1"/>
    <xf numFmtId="43" fontId="3" fillId="0" borderId="2" xfId="1" applyFont="1" applyBorder="1"/>
    <xf numFmtId="0" fontId="3" fillId="0" borderId="8" xfId="0" applyFont="1" applyBorder="1"/>
    <xf numFmtId="0" fontId="3" fillId="0" borderId="11" xfId="0" applyFont="1" applyBorder="1"/>
    <xf numFmtId="43" fontId="3" fillId="0" borderId="7" xfId="1" applyFont="1" applyBorder="1"/>
    <xf numFmtId="0" fontId="3" fillId="0" borderId="7" xfId="1" applyNumberFormat="1" applyFont="1" applyBorder="1" applyAlignment="1">
      <alignment horizontal="center"/>
    </xf>
    <xf numFmtId="0" fontId="3" fillId="0" borderId="12" xfId="0" applyFont="1" applyBorder="1"/>
    <xf numFmtId="43" fontId="3" fillId="0" borderId="12" xfId="1" applyFont="1" applyBorder="1"/>
    <xf numFmtId="43" fontId="3" fillId="0" borderId="9" xfId="1" applyFont="1" applyBorder="1"/>
    <xf numFmtId="43" fontId="3" fillId="0" borderId="11" xfId="0" applyNumberFormat="1" applyFont="1" applyBorder="1"/>
    <xf numFmtId="43" fontId="3" fillId="0" borderId="13" xfId="1" applyFont="1" applyBorder="1"/>
    <xf numFmtId="43" fontId="3" fillId="0" borderId="13" xfId="0" applyNumberFormat="1" applyFont="1" applyBorder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3" xfId="0" applyFont="1" applyFill="1" applyBorder="1"/>
    <xf numFmtId="43" fontId="3" fillId="3" borderId="13" xfId="1" applyFont="1" applyFill="1" applyBorder="1"/>
    <xf numFmtId="0" fontId="6" fillId="0" borderId="0" xfId="0" applyFont="1"/>
    <xf numFmtId="187" fontId="6" fillId="0" borderId="1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Font="1" applyBorder="1"/>
    <xf numFmtId="187" fontId="6" fillId="0" borderId="14" xfId="1" applyNumberFormat="1" applyFont="1" applyBorder="1"/>
    <xf numFmtId="0" fontId="6" fillId="0" borderId="14" xfId="0" quotePrefix="1" applyFont="1" applyBorder="1"/>
    <xf numFmtId="0" fontId="7" fillId="0" borderId="14" xfId="0" applyFont="1" applyBorder="1" applyAlignment="1">
      <alignment vertical="center"/>
    </xf>
    <xf numFmtId="187" fontId="6" fillId="0" borderId="0" xfId="1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43" fontId="3" fillId="4" borderId="14" xfId="1" applyFont="1" applyFill="1" applyBorder="1" applyAlignment="1">
      <alignment horizontal="center" vertical="center"/>
    </xf>
    <xf numFmtId="188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43" fontId="3" fillId="5" borderId="14" xfId="1" applyFont="1" applyFill="1" applyBorder="1" applyAlignment="1">
      <alignment horizontal="center" vertical="center"/>
    </xf>
    <xf numFmtId="188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14" xfId="0" applyFont="1" applyFill="1" applyBorder="1" applyAlignment="1">
      <alignment horizontal="left" vertical="center" indent="2"/>
    </xf>
    <xf numFmtId="43" fontId="3" fillId="6" borderId="14" xfId="1" applyFont="1" applyFill="1" applyBorder="1" applyAlignment="1">
      <alignment horizontal="center" vertical="center"/>
    </xf>
    <xf numFmtId="188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0" borderId="14" xfId="0" applyFont="1" applyBorder="1" applyAlignment="1">
      <alignment vertical="center"/>
    </xf>
    <xf numFmtId="43" fontId="3" fillId="0" borderId="14" xfId="1" applyFont="1" applyBorder="1" applyAlignment="1">
      <alignment horizontal="center" vertical="center"/>
    </xf>
    <xf numFmtId="43" fontId="2" fillId="6" borderId="14" xfId="1" applyFont="1" applyFill="1" applyBorder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43" fontId="2" fillId="0" borderId="14" xfId="1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5" borderId="14" xfId="0" applyFont="1" applyFill="1" applyBorder="1" applyAlignment="1">
      <alignment horizontal="left" vertical="center"/>
    </xf>
    <xf numFmtId="43" fontId="9" fillId="7" borderId="14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43" fontId="10" fillId="5" borderId="14" xfId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43" fontId="11" fillId="5" borderId="14" xfId="1" applyFont="1" applyFill="1" applyBorder="1" applyAlignment="1">
      <alignment horizontal="center" vertical="center"/>
    </xf>
    <xf numFmtId="188" fontId="11" fillId="4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3" fontId="11" fillId="7" borderId="14" xfId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89" fontId="2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8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15" fontId="2" fillId="0" borderId="1" xfId="0" quotePrefix="1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87" fontId="6" fillId="0" borderId="14" xfId="1" applyNumberFormat="1" applyFont="1" applyBorder="1" applyAlignment="1">
      <alignment horizontal="center" vertical="center"/>
    </xf>
    <xf numFmtId="187" fontId="6" fillId="0" borderId="1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FCC08078-815E-4007-B095-8C23FAD4A792}"/>
            </a:ext>
          </a:extLst>
        </xdr:cNvPr>
        <xdr:cNvSpPr txBox="1"/>
      </xdr:nvSpPr>
      <xdr:spPr>
        <a:xfrm>
          <a:off x="8356600" y="10572"/>
          <a:ext cx="1119715" cy="6633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FFCD9D-2BC2-44AA-8D79-6678815EDF1C}"/>
            </a:ext>
          </a:extLst>
        </xdr:cNvPr>
        <xdr:cNvSpPr txBox="1"/>
      </xdr:nvSpPr>
      <xdr:spPr>
        <a:xfrm>
          <a:off x="8356600" y="10572"/>
          <a:ext cx="1119715" cy="6633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&#3626;&#3591;&#3617;.1%202%20%20&#3611;&#3637;2567%20&#3586;&#3629;&#3592;&#3633;&#3604;&#3626;&#3619;&#3619;&#3648;&#3591;&#3636;&#3609;&#3591;&#3623;&#3604;.xlsx" TargetMode="External"/><Relationship Id="rId1" Type="http://schemas.openxmlformats.org/officeDocument/2006/relationships/externalLinkPath" Target="/Users/user/Downloads/&#3626;&#3591;&#3617;.1%202%20%20&#3611;&#3637;2567%20&#3586;&#3629;&#3592;&#3633;&#3604;&#3626;&#3619;&#3619;&#3648;&#3591;&#3636;&#3609;&#3591;&#3623;&#3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แบบแนบท้าย"/>
      <sheetName val="สงม. 1"/>
      <sheetName val="งานรายจ่ายบุคลากร"/>
      <sheetName val="ปกครอง"/>
      <sheetName val="ทะเบียน"/>
      <sheetName val="คลัง"/>
      <sheetName val="รายได้"/>
      <sheetName val="รักษา"/>
      <sheetName val="เทศกิจ"/>
      <sheetName val="โยธา"/>
      <sheetName val="พัฒนา"/>
      <sheetName val="สิ่งแวดล้อม"/>
      <sheetName val="ศึกษา"/>
      <sheetName val="สรุป03บุคลากร"/>
      <sheetName val="รันเลข"/>
    </sheetNames>
    <sheetDataSet>
      <sheetData sheetId="0" refreshError="1"/>
      <sheetData sheetId="1" refreshError="1"/>
      <sheetData sheetId="2" refreshError="1">
        <row r="7">
          <cell r="D7">
            <v>2553340</v>
          </cell>
        </row>
      </sheetData>
      <sheetData sheetId="3" refreshError="1">
        <row r="10">
          <cell r="D10">
            <v>2888670</v>
          </cell>
          <cell r="E10">
            <v>416015</v>
          </cell>
          <cell r="F10">
            <v>105315</v>
          </cell>
        </row>
        <row r="28">
          <cell r="D28">
            <v>0</v>
          </cell>
          <cell r="E28">
            <v>1059000</v>
          </cell>
        </row>
        <row r="50">
          <cell r="D50">
            <v>385500</v>
          </cell>
          <cell r="E50">
            <v>270180</v>
          </cell>
          <cell r="F50">
            <v>79320</v>
          </cell>
        </row>
        <row r="63">
          <cell r="D63">
            <v>0</v>
          </cell>
          <cell r="E63">
            <v>139200</v>
          </cell>
          <cell r="F63">
            <v>0</v>
          </cell>
        </row>
      </sheetData>
      <sheetData sheetId="4" refreshError="1">
        <row r="10">
          <cell r="D10">
            <v>550000</v>
          </cell>
          <cell r="E10">
            <v>206600</v>
          </cell>
          <cell r="F10">
            <v>169000</v>
          </cell>
        </row>
      </sheetData>
      <sheetData sheetId="5" refreshError="1">
        <row r="10">
          <cell r="D10">
            <v>343700</v>
          </cell>
          <cell r="E10">
            <v>272300</v>
          </cell>
          <cell r="F10">
            <v>100000</v>
          </cell>
        </row>
      </sheetData>
      <sheetData sheetId="6" refreshError="1">
        <row r="10">
          <cell r="D10">
            <v>748400</v>
          </cell>
          <cell r="E10">
            <v>166000</v>
          </cell>
          <cell r="F10">
            <v>84300</v>
          </cell>
        </row>
      </sheetData>
      <sheetData sheetId="7" refreshError="1">
        <row r="10">
          <cell r="D10">
            <v>4859600</v>
          </cell>
          <cell r="E10">
            <v>5505800</v>
          </cell>
          <cell r="F10">
            <v>4144600</v>
          </cell>
        </row>
        <row r="23">
          <cell r="D23">
            <v>940400</v>
          </cell>
          <cell r="E23">
            <v>0</v>
          </cell>
          <cell r="F23">
            <v>0</v>
          </cell>
        </row>
        <row r="49">
          <cell r="D49">
            <v>231500</v>
          </cell>
          <cell r="E49">
            <v>405900</v>
          </cell>
          <cell r="F49">
            <v>0</v>
          </cell>
        </row>
        <row r="88">
          <cell r="D88">
            <v>844300</v>
          </cell>
          <cell r="E88">
            <v>915000</v>
          </cell>
          <cell r="F88">
            <v>642600</v>
          </cell>
        </row>
        <row r="98">
          <cell r="D98">
            <v>50000</v>
          </cell>
          <cell r="E98">
            <v>0</v>
          </cell>
          <cell r="F98">
            <v>0</v>
          </cell>
        </row>
        <row r="126">
          <cell r="D126">
            <v>1138700</v>
          </cell>
          <cell r="E126">
            <v>2055500</v>
          </cell>
          <cell r="F126">
            <v>813200</v>
          </cell>
        </row>
      </sheetData>
      <sheetData sheetId="8" refreshError="1">
        <row r="10">
          <cell r="D10">
            <v>1448800</v>
          </cell>
          <cell r="E10">
            <v>1341900</v>
          </cell>
          <cell r="F10">
            <v>1180000</v>
          </cell>
        </row>
      </sheetData>
      <sheetData sheetId="9" refreshError="1">
        <row r="10">
          <cell r="D10">
            <v>448200</v>
          </cell>
          <cell r="E10">
            <v>572200</v>
          </cell>
          <cell r="F10">
            <v>380400</v>
          </cell>
        </row>
        <row r="47">
          <cell r="D47">
            <v>1908400</v>
          </cell>
          <cell r="E47">
            <v>3104900</v>
          </cell>
          <cell r="F47">
            <v>2300000</v>
          </cell>
        </row>
        <row r="84">
          <cell r="D84">
            <v>1340100</v>
          </cell>
          <cell r="E84">
            <v>467000</v>
          </cell>
          <cell r="F84">
            <v>378400</v>
          </cell>
        </row>
      </sheetData>
      <sheetData sheetId="10" refreshError="1">
        <row r="10">
          <cell r="D10">
            <v>445000</v>
          </cell>
          <cell r="E10">
            <v>535400</v>
          </cell>
          <cell r="F10">
            <v>334200</v>
          </cell>
        </row>
        <row r="46">
          <cell r="D46">
            <v>6823100</v>
          </cell>
          <cell r="E46">
            <v>5891600</v>
          </cell>
          <cell r="F46">
            <v>5659900</v>
          </cell>
        </row>
        <row r="84">
          <cell r="D84">
            <v>3366200</v>
          </cell>
          <cell r="E84">
            <v>2435100</v>
          </cell>
          <cell r="F84">
            <v>2225000</v>
          </cell>
        </row>
        <row r="106">
          <cell r="D106">
            <v>40000</v>
          </cell>
          <cell r="E106">
            <v>40000</v>
          </cell>
        </row>
        <row r="121">
          <cell r="D121">
            <v>200000</v>
          </cell>
          <cell r="E121">
            <v>250000</v>
          </cell>
          <cell r="F121">
            <v>250000</v>
          </cell>
        </row>
        <row r="126">
          <cell r="D126">
            <v>378000</v>
          </cell>
          <cell r="E126">
            <v>378000</v>
          </cell>
          <cell r="F126">
            <v>378000</v>
          </cell>
        </row>
      </sheetData>
      <sheetData sheetId="11" refreshError="1">
        <row r="10">
          <cell r="D10">
            <v>46200</v>
          </cell>
          <cell r="E10">
            <v>133900</v>
          </cell>
          <cell r="F10">
            <v>0</v>
          </cell>
        </row>
        <row r="25">
          <cell r="E25">
            <v>1512400</v>
          </cell>
        </row>
        <row r="48">
          <cell r="D48">
            <v>820800</v>
          </cell>
          <cell r="E48">
            <v>0</v>
          </cell>
          <cell r="F48">
            <v>0</v>
          </cell>
        </row>
        <row r="54">
          <cell r="D54">
            <v>26000</v>
          </cell>
          <cell r="E54">
            <v>34900</v>
          </cell>
          <cell r="F54">
            <v>25000</v>
          </cell>
        </row>
        <row r="85">
          <cell r="D85">
            <v>7000</v>
          </cell>
          <cell r="E85">
            <v>0</v>
          </cell>
          <cell r="F85">
            <v>0</v>
          </cell>
        </row>
        <row r="93">
          <cell r="D93">
            <v>63600</v>
          </cell>
          <cell r="E93">
            <v>72080</v>
          </cell>
          <cell r="F93">
            <v>21820</v>
          </cell>
        </row>
      </sheetData>
      <sheetData sheetId="12" refreshError="1">
        <row r="10">
          <cell r="D10">
            <v>87600</v>
          </cell>
          <cell r="E10">
            <v>288500</v>
          </cell>
          <cell r="F10">
            <v>96500</v>
          </cell>
        </row>
        <row r="23">
          <cell r="D23">
            <v>1202600</v>
          </cell>
          <cell r="E23">
            <v>832200</v>
          </cell>
          <cell r="F23">
            <v>0</v>
          </cell>
        </row>
        <row r="50">
          <cell r="D50">
            <v>14522900</v>
          </cell>
          <cell r="E50">
            <v>6283300</v>
          </cell>
          <cell r="F50">
            <v>2369900</v>
          </cell>
        </row>
        <row r="89">
          <cell r="D89">
            <v>7312460</v>
          </cell>
          <cell r="E89">
            <v>5896500</v>
          </cell>
          <cell r="F89">
            <v>0</v>
          </cell>
        </row>
        <row r="97">
          <cell r="D97">
            <v>104800</v>
          </cell>
          <cell r="E97">
            <v>4064500</v>
          </cell>
          <cell r="F97">
            <v>104800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2A63E-3D4E-43D5-8013-47B56A5A26CB}">
  <dimension ref="A1:G16"/>
  <sheetViews>
    <sheetView tabSelected="1" view="pageBreakPreview" zoomScale="98" zoomScaleNormal="100" zoomScaleSheetLayoutView="98" workbookViewId="0">
      <selection activeCell="D11" sqref="D11"/>
    </sheetView>
  </sheetViews>
  <sheetFormatPr defaultRowHeight="24" x14ac:dyDescent="0.55000000000000004"/>
  <cols>
    <col min="1" max="1" width="18.5" style="1" customWidth="1"/>
    <col min="2" max="2" width="16.75" style="1" customWidth="1"/>
    <col min="3" max="3" width="16" style="1" customWidth="1"/>
    <col min="4" max="4" width="15.375" style="1" customWidth="1"/>
    <col min="5" max="5" width="11.875" style="1" customWidth="1"/>
    <col min="6" max="6" width="14.625" style="1" customWidth="1"/>
    <col min="7" max="7" width="30.625" style="1" customWidth="1"/>
    <col min="8" max="16384" width="9" style="1"/>
  </cols>
  <sheetData>
    <row r="1" spans="1:7" ht="30.75" x14ac:dyDescent="0.7">
      <c r="A1" s="88" t="s">
        <v>0</v>
      </c>
      <c r="B1" s="88"/>
      <c r="C1" s="88"/>
      <c r="D1" s="88"/>
      <c r="E1" s="88"/>
      <c r="F1" s="88"/>
      <c r="G1" s="88"/>
    </row>
    <row r="2" spans="1:7" x14ac:dyDescent="0.55000000000000004">
      <c r="A2" s="89"/>
      <c r="B2" s="90"/>
      <c r="C2" s="90"/>
      <c r="D2" s="90"/>
      <c r="E2" s="90"/>
      <c r="F2" s="90"/>
      <c r="G2" s="90"/>
    </row>
    <row r="3" spans="1:7" x14ac:dyDescent="0.55000000000000004">
      <c r="A3" s="16"/>
      <c r="B3" s="16" t="s">
        <v>1</v>
      </c>
      <c r="C3" s="17"/>
      <c r="D3" s="18" t="s">
        <v>2</v>
      </c>
      <c r="E3" s="19"/>
      <c r="F3" s="20" t="s">
        <v>3</v>
      </c>
      <c r="G3" s="16"/>
    </row>
    <row r="4" spans="1:7" x14ac:dyDescent="0.55000000000000004">
      <c r="A4" s="21" t="s">
        <v>4</v>
      </c>
      <c r="B4" s="21" t="s">
        <v>5</v>
      </c>
      <c r="C4" s="22" t="s">
        <v>6</v>
      </c>
      <c r="D4" s="16" t="s">
        <v>7</v>
      </c>
      <c r="E4" s="16" t="s">
        <v>8</v>
      </c>
      <c r="F4" s="23" t="s">
        <v>1</v>
      </c>
      <c r="G4" s="23" t="s">
        <v>9</v>
      </c>
    </row>
    <row r="5" spans="1:7" x14ac:dyDescent="0.55000000000000004">
      <c r="A5" s="24"/>
      <c r="B5" s="25" t="s">
        <v>10</v>
      </c>
      <c r="C5" s="25" t="s">
        <v>10</v>
      </c>
      <c r="D5" s="25" t="s">
        <v>10</v>
      </c>
      <c r="E5" s="25" t="s">
        <v>11</v>
      </c>
      <c r="F5" s="26" t="s">
        <v>8</v>
      </c>
      <c r="G5" s="26"/>
    </row>
    <row r="6" spans="1:7" x14ac:dyDescent="0.55000000000000004">
      <c r="A6" s="2" t="s">
        <v>12</v>
      </c>
      <c r="B6" s="3">
        <f>138528300+29235500</f>
        <v>167763800</v>
      </c>
      <c r="C6" s="3">
        <f>B6/2</f>
        <v>83881900</v>
      </c>
      <c r="D6" s="3">
        <f>61341325.5+13710926.17</f>
        <v>75052251.670000002</v>
      </c>
      <c r="E6" s="3">
        <f t="shared" ref="E6:E10" si="0">D6*100/B6</f>
        <v>44.736857218303349</v>
      </c>
      <c r="F6" s="4"/>
      <c r="G6" s="5" t="s">
        <v>13</v>
      </c>
    </row>
    <row r="7" spans="1:7" x14ac:dyDescent="0.55000000000000004">
      <c r="A7" s="6" t="s">
        <v>14</v>
      </c>
      <c r="B7" s="3">
        <f>93163240+9081800</f>
        <v>102245040</v>
      </c>
      <c r="C7" s="3">
        <v>54304468</v>
      </c>
      <c r="D7" s="3">
        <f>23153527.84+4526208.74</f>
        <v>27679736.579999998</v>
      </c>
      <c r="E7" s="3">
        <f t="shared" si="0"/>
        <v>27.071960243743852</v>
      </c>
      <c r="F7" s="7"/>
      <c r="G7" s="6" t="s">
        <v>15</v>
      </c>
    </row>
    <row r="8" spans="1:7" x14ac:dyDescent="0.55000000000000004">
      <c r="A8" s="6" t="s">
        <v>16</v>
      </c>
      <c r="B8" s="3">
        <f>6068860+45075100</f>
        <v>51143960</v>
      </c>
      <c r="C8" s="3">
        <v>51143960</v>
      </c>
      <c r="D8" s="3">
        <f>2073000+873363</f>
        <v>2946363</v>
      </c>
      <c r="E8" s="3">
        <f t="shared" si="0"/>
        <v>5.7609207421560633</v>
      </c>
      <c r="F8" s="8">
        <v>35</v>
      </c>
      <c r="G8" s="6" t="s">
        <v>17</v>
      </c>
    </row>
    <row r="9" spans="1:7" x14ac:dyDescent="0.55000000000000004">
      <c r="A9" s="6" t="s">
        <v>18</v>
      </c>
      <c r="B9" s="3">
        <v>13208960</v>
      </c>
      <c r="C9" s="3">
        <v>10260710</v>
      </c>
      <c r="D9" s="3">
        <v>2365947</v>
      </c>
      <c r="E9" s="3">
        <f t="shared" si="0"/>
        <v>17.911682676001746</v>
      </c>
      <c r="F9" s="7"/>
      <c r="G9" s="6" t="s">
        <v>19</v>
      </c>
    </row>
    <row r="10" spans="1:7" x14ac:dyDescent="0.55000000000000004">
      <c r="A10" s="6" t="s">
        <v>20</v>
      </c>
      <c r="B10" s="3">
        <v>31661640</v>
      </c>
      <c r="C10" s="3">
        <v>12379390</v>
      </c>
      <c r="D10" s="3">
        <v>6002938.5</v>
      </c>
      <c r="E10" s="3">
        <f t="shared" si="0"/>
        <v>18.959657490894344</v>
      </c>
      <c r="F10" s="7"/>
      <c r="G10" s="6"/>
    </row>
    <row r="11" spans="1:7" x14ac:dyDescent="0.55000000000000004">
      <c r="A11" s="9"/>
      <c r="B11" s="10"/>
      <c r="C11" s="10"/>
      <c r="D11" s="10"/>
      <c r="E11" s="10"/>
      <c r="F11" s="11"/>
      <c r="G11" s="12"/>
    </row>
    <row r="12" spans="1:7" ht="24.75" thickBot="1" x14ac:dyDescent="0.6">
      <c r="A12" s="27" t="s">
        <v>21</v>
      </c>
      <c r="B12" s="28">
        <f>SUM(B6:B10)</f>
        <v>366023400</v>
      </c>
      <c r="C12" s="28">
        <f t="shared" ref="C12:D12" si="1">SUM(C6:C10)</f>
        <v>211970428</v>
      </c>
      <c r="D12" s="28">
        <f t="shared" si="1"/>
        <v>114047236.75</v>
      </c>
      <c r="E12" s="28">
        <f>D12*100/B12</f>
        <v>31.15845510150444</v>
      </c>
      <c r="F12" s="13"/>
      <c r="G12" s="14"/>
    </row>
    <row r="13" spans="1:7" ht="24.75" thickTop="1" x14ac:dyDescent="0.55000000000000004"/>
    <row r="16" spans="1:7" ht="33" x14ac:dyDescent="0.75">
      <c r="F16" s="1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032B-D9B7-457B-9FF1-2C6ECDFBCE8F}">
  <dimension ref="A1:F23"/>
  <sheetViews>
    <sheetView zoomScaleNormal="100" workbookViewId="0">
      <selection activeCell="D21" sqref="D21"/>
    </sheetView>
  </sheetViews>
  <sheetFormatPr defaultRowHeight="24" x14ac:dyDescent="0.55000000000000004"/>
  <cols>
    <col min="1" max="1" width="18.25" style="1" customWidth="1"/>
    <col min="2" max="2" width="15.5" style="1" customWidth="1"/>
    <col min="3" max="3" width="15.625" style="1" customWidth="1"/>
    <col min="4" max="4" width="15.375" style="1" customWidth="1"/>
    <col min="5" max="5" width="10.75" style="1" customWidth="1"/>
    <col min="6" max="6" width="14.375" style="1" customWidth="1"/>
    <col min="7" max="16384" width="9" style="1"/>
  </cols>
  <sheetData>
    <row r="1" spans="1:6" ht="27.75" x14ac:dyDescent="0.65">
      <c r="A1" s="91" t="s">
        <v>0</v>
      </c>
      <c r="B1" s="91"/>
      <c r="C1" s="91"/>
      <c r="D1" s="91"/>
      <c r="E1" s="91"/>
      <c r="F1" s="91"/>
    </row>
    <row r="2" spans="1:6" x14ac:dyDescent="0.55000000000000004">
      <c r="A2" s="89"/>
      <c r="B2" s="90"/>
      <c r="C2" s="90"/>
      <c r="D2" s="90"/>
      <c r="E2" s="90"/>
      <c r="F2" s="90"/>
    </row>
    <row r="3" spans="1:6" x14ac:dyDescent="0.55000000000000004">
      <c r="A3" s="72"/>
      <c r="B3" s="72" t="s">
        <v>1</v>
      </c>
      <c r="C3" s="73"/>
      <c r="D3" s="74" t="s">
        <v>2</v>
      </c>
      <c r="E3" s="75"/>
      <c r="F3" s="76" t="s">
        <v>3</v>
      </c>
    </row>
    <row r="4" spans="1:6" x14ac:dyDescent="0.55000000000000004">
      <c r="A4" s="77" t="s">
        <v>4</v>
      </c>
      <c r="B4" s="77" t="s">
        <v>5</v>
      </c>
      <c r="C4" s="78" t="s">
        <v>6</v>
      </c>
      <c r="D4" s="72" t="s">
        <v>7</v>
      </c>
      <c r="E4" s="72" t="s">
        <v>8</v>
      </c>
      <c r="F4" s="79" t="s">
        <v>1</v>
      </c>
    </row>
    <row r="5" spans="1:6" x14ac:dyDescent="0.55000000000000004">
      <c r="A5" s="80"/>
      <c r="B5" s="81" t="s">
        <v>10</v>
      </c>
      <c r="C5" s="81" t="s">
        <v>10</v>
      </c>
      <c r="D5" s="81" t="s">
        <v>10</v>
      </c>
      <c r="E5" s="81" t="s">
        <v>11</v>
      </c>
      <c r="F5" s="82" t="s">
        <v>8</v>
      </c>
    </row>
    <row r="6" spans="1:6" ht="25.5" customHeight="1" x14ac:dyDescent="0.55000000000000004">
      <c r="A6" s="2" t="s">
        <v>12</v>
      </c>
      <c r="B6" s="3">
        <f>138528300+29235500</f>
        <v>167763800</v>
      </c>
      <c r="C6" s="3">
        <f>B6/2</f>
        <v>83881900</v>
      </c>
      <c r="D6" s="3">
        <f>61341325.5+13710926.17</f>
        <v>75052251.670000002</v>
      </c>
      <c r="E6" s="3">
        <f t="shared" ref="E6:E10" si="0">D6*100/B6</f>
        <v>44.736857218303349</v>
      </c>
      <c r="F6" s="4"/>
    </row>
    <row r="7" spans="1:6" ht="25.5" customHeight="1" x14ac:dyDescent="0.55000000000000004">
      <c r="A7" s="6" t="s">
        <v>14</v>
      </c>
      <c r="B7" s="3">
        <f>93163240+9081800</f>
        <v>102245040</v>
      </c>
      <c r="C7" s="3">
        <v>54304468</v>
      </c>
      <c r="D7" s="3">
        <f>23153527.84+4526208.74</f>
        <v>27679736.579999998</v>
      </c>
      <c r="E7" s="3">
        <f t="shared" si="0"/>
        <v>27.071960243743852</v>
      </c>
      <c r="F7" s="7"/>
    </row>
    <row r="8" spans="1:6" ht="25.5" customHeight="1" x14ac:dyDescent="0.55000000000000004">
      <c r="A8" s="6" t="s">
        <v>16</v>
      </c>
      <c r="B8" s="3">
        <f>6068860+45075100</f>
        <v>51143960</v>
      </c>
      <c r="C8" s="3">
        <v>51143960</v>
      </c>
      <c r="D8" s="3">
        <f>2073000+873363</f>
        <v>2946363</v>
      </c>
      <c r="E8" s="3">
        <f t="shared" si="0"/>
        <v>5.7609207421560633</v>
      </c>
      <c r="F8" s="8">
        <v>35</v>
      </c>
    </row>
    <row r="9" spans="1:6" ht="25.5" customHeight="1" x14ac:dyDescent="0.55000000000000004">
      <c r="A9" s="6" t="s">
        <v>18</v>
      </c>
      <c r="B9" s="3">
        <v>13208960</v>
      </c>
      <c r="C9" s="3">
        <v>10260710</v>
      </c>
      <c r="D9" s="3">
        <v>2365947</v>
      </c>
      <c r="E9" s="3">
        <f t="shared" si="0"/>
        <v>17.911682676001746</v>
      </c>
      <c r="F9" s="7"/>
    </row>
    <row r="10" spans="1:6" ht="25.5" customHeight="1" x14ac:dyDescent="0.55000000000000004">
      <c r="A10" s="6" t="s">
        <v>20</v>
      </c>
      <c r="B10" s="3">
        <v>31661640</v>
      </c>
      <c r="C10" s="3">
        <v>12379390</v>
      </c>
      <c r="D10" s="3">
        <v>6002938.5</v>
      </c>
      <c r="E10" s="3">
        <f t="shared" si="0"/>
        <v>18.959657490894344</v>
      </c>
      <c r="F10" s="7"/>
    </row>
    <row r="11" spans="1:6" x14ac:dyDescent="0.55000000000000004">
      <c r="A11" s="9"/>
      <c r="B11" s="10"/>
      <c r="C11" s="10"/>
      <c r="D11" s="10"/>
      <c r="E11" s="10"/>
      <c r="F11" s="11"/>
    </row>
    <row r="12" spans="1:6" s="85" customFormat="1" ht="27" customHeight="1" thickBot="1" x14ac:dyDescent="0.25">
      <c r="A12" s="83" t="s">
        <v>21</v>
      </c>
      <c r="B12" s="84">
        <f>SUM(B6:B10)</f>
        <v>366023400</v>
      </c>
      <c r="C12" s="84">
        <f t="shared" ref="C12:D12" si="1">SUM(C6:C10)</f>
        <v>211970428</v>
      </c>
      <c r="D12" s="84">
        <f t="shared" si="1"/>
        <v>114047236.75</v>
      </c>
      <c r="E12" s="84">
        <f>D12*100/B12</f>
        <v>31.15845510150444</v>
      </c>
      <c r="F12" s="84"/>
    </row>
    <row r="13" spans="1:6" ht="25.5" customHeight="1" thickTop="1" x14ac:dyDescent="0.55000000000000004"/>
    <row r="14" spans="1:6" ht="25.5" customHeight="1" x14ac:dyDescent="0.55000000000000004">
      <c r="A14" s="1" t="s">
        <v>105</v>
      </c>
    </row>
    <row r="15" spans="1:6" ht="25.5" customHeight="1" x14ac:dyDescent="0.55000000000000004">
      <c r="A15" s="1" t="s">
        <v>106</v>
      </c>
    </row>
    <row r="16" spans="1:6" ht="25.5" customHeight="1" x14ac:dyDescent="0.55000000000000004">
      <c r="A16" s="1" t="s">
        <v>107</v>
      </c>
    </row>
    <row r="17" spans="1:1" ht="24" customHeight="1" x14ac:dyDescent="0.55000000000000004"/>
    <row r="18" spans="1:1" ht="25.5" customHeight="1" x14ac:dyDescent="0.55000000000000004">
      <c r="A18" s="86" t="s">
        <v>108</v>
      </c>
    </row>
    <row r="19" spans="1:1" ht="25.5" customHeight="1" x14ac:dyDescent="0.55000000000000004">
      <c r="A19" s="1" t="s">
        <v>109</v>
      </c>
    </row>
    <row r="20" spans="1:1" ht="25.5" customHeight="1" x14ac:dyDescent="0.55000000000000004">
      <c r="A20" s="1" t="s">
        <v>110</v>
      </c>
    </row>
    <row r="21" spans="1:1" ht="25.5" customHeight="1" x14ac:dyDescent="0.55000000000000004">
      <c r="A21" s="1" t="s">
        <v>111</v>
      </c>
    </row>
    <row r="22" spans="1:1" ht="25.5" customHeight="1" x14ac:dyDescent="0.55000000000000004">
      <c r="A22" s="87"/>
    </row>
    <row r="23" spans="1:1" x14ac:dyDescent="0.55000000000000004">
      <c r="A23" s="87"/>
    </row>
  </sheetData>
  <mergeCells count="2">
    <mergeCell ref="A1:F1"/>
    <mergeCell ref="A2:F2"/>
  </mergeCells>
  <pageMargins left="0.59055118110236227" right="0.39370078740157483" top="0.78740157480314965" bottom="0.3937007874015748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D10E-6B33-4A8F-A4C7-FB0B9966EB71}">
  <dimension ref="A1:K30"/>
  <sheetViews>
    <sheetView view="pageBreakPreview" zoomScaleNormal="69" zoomScaleSheetLayoutView="100" workbookViewId="0">
      <selection activeCell="D9" sqref="D9"/>
    </sheetView>
  </sheetViews>
  <sheetFormatPr defaultColWidth="9" defaultRowHeight="21.75" x14ac:dyDescent="0.5"/>
  <cols>
    <col min="1" max="1" width="3" style="29" bestFit="1" customWidth="1"/>
    <col min="2" max="2" width="26.25" style="29" customWidth="1"/>
    <col min="3" max="3" width="13" style="36" customWidth="1"/>
    <col min="4" max="4" width="12.625" style="36" customWidth="1"/>
    <col min="5" max="5" width="16.25" style="36" customWidth="1"/>
    <col min="6" max="6" width="11.5" style="36" customWidth="1"/>
    <col min="7" max="7" width="12.625" style="36" bestFit="1" customWidth="1"/>
    <col min="8" max="8" width="13.75" style="36" bestFit="1" customWidth="1"/>
    <col min="9" max="9" width="12.375" style="36" customWidth="1"/>
    <col min="10" max="10" width="13" style="36" customWidth="1"/>
    <col min="11" max="11" width="13.5" style="36" customWidth="1"/>
    <col min="12" max="16384" width="9" style="29"/>
  </cols>
  <sheetData>
    <row r="1" spans="1:11" x14ac:dyDescent="0.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5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5">
      <c r="A3" s="94" t="s">
        <v>24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5">
      <c r="A4" s="94" t="s">
        <v>25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x14ac:dyDescent="0.5">
      <c r="A5" s="95"/>
      <c r="B5" s="96" t="s">
        <v>26</v>
      </c>
      <c r="C5" s="93" t="s">
        <v>27</v>
      </c>
      <c r="D5" s="93" t="s">
        <v>28</v>
      </c>
      <c r="E5" s="93" t="s">
        <v>29</v>
      </c>
      <c r="F5" s="93" t="s">
        <v>30</v>
      </c>
      <c r="G5" s="92" t="s">
        <v>31</v>
      </c>
      <c r="H5" s="92"/>
      <c r="I5" s="93" t="s">
        <v>32</v>
      </c>
      <c r="J5" s="93" t="s">
        <v>33</v>
      </c>
      <c r="K5" s="93" t="s">
        <v>34</v>
      </c>
    </row>
    <row r="6" spans="1:11" s="31" customFormat="1" x14ac:dyDescent="0.5">
      <c r="A6" s="95"/>
      <c r="B6" s="96"/>
      <c r="C6" s="93"/>
      <c r="D6" s="93"/>
      <c r="E6" s="93"/>
      <c r="F6" s="93"/>
      <c r="G6" s="30" t="s">
        <v>35</v>
      </c>
      <c r="H6" s="30" t="s">
        <v>36</v>
      </c>
      <c r="I6" s="93"/>
      <c r="J6" s="93"/>
      <c r="K6" s="93"/>
    </row>
    <row r="7" spans="1:11" x14ac:dyDescent="0.5">
      <c r="A7" s="32">
        <v>1</v>
      </c>
      <c r="B7" s="32" t="s">
        <v>37</v>
      </c>
      <c r="C7" s="33">
        <v>140390100</v>
      </c>
      <c r="D7" s="33">
        <v>27580900</v>
      </c>
      <c r="E7" s="33">
        <v>90111440</v>
      </c>
      <c r="F7" s="33">
        <v>9081800</v>
      </c>
      <c r="G7" s="33">
        <v>6068860</v>
      </c>
      <c r="H7" s="33">
        <v>45075100</v>
      </c>
      <c r="I7" s="33">
        <v>13208960</v>
      </c>
      <c r="J7" s="33">
        <v>20193600</v>
      </c>
      <c r="K7" s="33">
        <f>SUM(C7:J7)</f>
        <v>351710760</v>
      </c>
    </row>
    <row r="8" spans="1:11" x14ac:dyDescent="0.5">
      <c r="A8" s="32">
        <v>2</v>
      </c>
      <c r="B8" s="32" t="s">
        <v>38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f t="shared" ref="K8:K26" si="0">SUM(C8:J8)</f>
        <v>0</v>
      </c>
    </row>
    <row r="9" spans="1:11" x14ac:dyDescent="0.5">
      <c r="A9" s="32"/>
      <c r="B9" s="32" t="s">
        <v>39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f t="shared" si="0"/>
        <v>0</v>
      </c>
    </row>
    <row r="10" spans="1:11" x14ac:dyDescent="0.5">
      <c r="A10" s="32"/>
      <c r="B10" s="34" t="s">
        <v>40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f t="shared" si="0"/>
        <v>0</v>
      </c>
    </row>
    <row r="11" spans="1:11" x14ac:dyDescent="0.5">
      <c r="A11" s="32"/>
      <c r="B11" s="34" t="s">
        <v>41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</row>
    <row r="12" spans="1:11" x14ac:dyDescent="0.5">
      <c r="A12" s="32"/>
      <c r="B12" s="32" t="s">
        <v>42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f t="shared" si="0"/>
        <v>0</v>
      </c>
    </row>
    <row r="13" spans="1:11" x14ac:dyDescent="0.5">
      <c r="A13" s="32"/>
      <c r="B13" s="34" t="s">
        <v>40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f t="shared" si="0"/>
        <v>0</v>
      </c>
    </row>
    <row r="14" spans="1:11" x14ac:dyDescent="0.5">
      <c r="A14" s="32"/>
      <c r="B14" s="34" t="s">
        <v>41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f t="shared" si="0"/>
        <v>0</v>
      </c>
    </row>
    <row r="15" spans="1:11" x14ac:dyDescent="0.5">
      <c r="A15" s="32">
        <v>3</v>
      </c>
      <c r="B15" s="32" t="s">
        <v>43</v>
      </c>
      <c r="C15" s="33">
        <v>-1861800</v>
      </c>
      <c r="D15" s="33">
        <v>1654600</v>
      </c>
      <c r="E15" s="33">
        <v>3051800</v>
      </c>
      <c r="F15" s="33">
        <v>0</v>
      </c>
      <c r="G15" s="33">
        <v>0</v>
      </c>
      <c r="H15" s="33">
        <v>0</v>
      </c>
      <c r="I15" s="33">
        <v>0</v>
      </c>
      <c r="J15" s="33">
        <v>11468040</v>
      </c>
      <c r="K15" s="33">
        <f t="shared" si="0"/>
        <v>14312640</v>
      </c>
    </row>
    <row r="16" spans="1:11" x14ac:dyDescent="0.5">
      <c r="A16" s="32"/>
      <c r="B16" s="32" t="s">
        <v>44</v>
      </c>
      <c r="C16" s="33">
        <v>-1861800</v>
      </c>
      <c r="D16" s="33">
        <v>1654600</v>
      </c>
      <c r="E16" s="33">
        <v>3051800</v>
      </c>
      <c r="F16" s="33">
        <v>0</v>
      </c>
      <c r="G16" s="33">
        <v>0</v>
      </c>
      <c r="H16" s="33">
        <v>0</v>
      </c>
      <c r="I16" s="33">
        <v>0</v>
      </c>
      <c r="J16" s="33">
        <v>11468040</v>
      </c>
      <c r="K16" s="33">
        <f t="shared" si="0"/>
        <v>14312640</v>
      </c>
    </row>
    <row r="17" spans="1:11" x14ac:dyDescent="0.5">
      <c r="A17" s="32"/>
      <c r="B17" s="34" t="s">
        <v>40</v>
      </c>
      <c r="C17" s="33">
        <v>14000</v>
      </c>
      <c r="D17" s="33">
        <v>1654600</v>
      </c>
      <c r="E17" s="33">
        <v>3232500</v>
      </c>
      <c r="F17" s="33">
        <v>0</v>
      </c>
      <c r="G17" s="33">
        <v>0</v>
      </c>
      <c r="H17" s="33">
        <v>0</v>
      </c>
      <c r="I17" s="33">
        <v>0</v>
      </c>
      <c r="J17" s="33">
        <v>11775840</v>
      </c>
      <c r="K17" s="33">
        <f t="shared" si="0"/>
        <v>16676940</v>
      </c>
    </row>
    <row r="18" spans="1:11" x14ac:dyDescent="0.5">
      <c r="A18" s="32"/>
      <c r="B18" s="34" t="s">
        <v>41</v>
      </c>
      <c r="C18" s="33">
        <v>-1875800</v>
      </c>
      <c r="D18" s="33">
        <v>0</v>
      </c>
      <c r="E18" s="33">
        <v>-180700</v>
      </c>
      <c r="F18" s="33">
        <v>0</v>
      </c>
      <c r="G18" s="33">
        <v>0</v>
      </c>
      <c r="H18" s="33">
        <v>0</v>
      </c>
      <c r="I18" s="33">
        <v>0</v>
      </c>
      <c r="J18" s="33">
        <v>-307800</v>
      </c>
      <c r="K18" s="33">
        <f t="shared" si="0"/>
        <v>-2364300</v>
      </c>
    </row>
    <row r="19" spans="1:11" x14ac:dyDescent="0.5">
      <c r="A19" s="32"/>
      <c r="B19" s="32" t="s">
        <v>45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f t="shared" si="0"/>
        <v>0</v>
      </c>
    </row>
    <row r="20" spans="1:11" x14ac:dyDescent="0.5">
      <c r="A20" s="32"/>
      <c r="B20" s="34" t="s">
        <v>40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f t="shared" si="0"/>
        <v>0</v>
      </c>
    </row>
    <row r="21" spans="1:11" x14ac:dyDescent="0.5">
      <c r="A21" s="32"/>
      <c r="B21" s="34" t="s">
        <v>41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f t="shared" si="0"/>
        <v>0</v>
      </c>
    </row>
    <row r="22" spans="1:11" x14ac:dyDescent="0.5">
      <c r="A22" s="32">
        <v>4</v>
      </c>
      <c r="B22" s="32" t="s">
        <v>46</v>
      </c>
      <c r="C22" s="33">
        <v>-1861800</v>
      </c>
      <c r="D22" s="33">
        <v>1654600</v>
      </c>
      <c r="E22" s="33">
        <v>3051800</v>
      </c>
      <c r="F22" s="33">
        <v>0</v>
      </c>
      <c r="G22" s="33">
        <v>0</v>
      </c>
      <c r="H22" s="33">
        <v>0</v>
      </c>
      <c r="I22" s="33">
        <v>0</v>
      </c>
      <c r="J22" s="33">
        <v>11468040</v>
      </c>
      <c r="K22" s="33">
        <f t="shared" si="0"/>
        <v>14312640</v>
      </c>
    </row>
    <row r="23" spans="1:11" x14ac:dyDescent="0.5">
      <c r="A23" s="32">
        <v>5</v>
      </c>
      <c r="B23" s="32" t="s">
        <v>47</v>
      </c>
      <c r="C23" s="33">
        <v>138528300</v>
      </c>
      <c r="D23" s="33">
        <v>29235500</v>
      </c>
      <c r="E23" s="33">
        <v>93163240</v>
      </c>
      <c r="F23" s="33">
        <v>9081800</v>
      </c>
      <c r="G23" s="33">
        <v>6068860</v>
      </c>
      <c r="H23" s="33">
        <v>45075100</v>
      </c>
      <c r="I23" s="33">
        <v>13208960</v>
      </c>
      <c r="J23" s="33">
        <v>31661640</v>
      </c>
      <c r="K23" s="33">
        <f t="shared" si="0"/>
        <v>366023400</v>
      </c>
    </row>
    <row r="24" spans="1:11" x14ac:dyDescent="0.5">
      <c r="A24" s="32">
        <v>6</v>
      </c>
      <c r="B24" s="35" t="s">
        <v>48</v>
      </c>
      <c r="C24" s="33">
        <v>138528300</v>
      </c>
      <c r="D24" s="33">
        <v>29235500</v>
      </c>
      <c r="E24" s="33">
        <v>3051800</v>
      </c>
      <c r="F24" s="33">
        <v>9081800</v>
      </c>
      <c r="G24" s="33">
        <v>0</v>
      </c>
      <c r="H24" s="33">
        <v>0</v>
      </c>
      <c r="I24" s="33">
        <v>0</v>
      </c>
      <c r="J24" s="33">
        <v>11468040</v>
      </c>
      <c r="K24" s="33">
        <f t="shared" si="0"/>
        <v>191365440</v>
      </c>
    </row>
    <row r="25" spans="1:11" x14ac:dyDescent="0.5">
      <c r="A25" s="32">
        <v>7</v>
      </c>
      <c r="B25" s="32" t="s">
        <v>49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f t="shared" si="0"/>
        <v>0</v>
      </c>
    </row>
    <row r="26" spans="1:11" x14ac:dyDescent="0.5">
      <c r="A26" s="32">
        <v>8</v>
      </c>
      <c r="B26" s="32" t="s">
        <v>50</v>
      </c>
      <c r="C26" s="33">
        <v>61341325.5</v>
      </c>
      <c r="D26" s="33">
        <v>13710926.17</v>
      </c>
      <c r="E26" s="33">
        <v>23153527.84</v>
      </c>
      <c r="F26" s="33">
        <v>4526208.74</v>
      </c>
      <c r="G26" s="33">
        <v>2073000</v>
      </c>
      <c r="H26" s="33">
        <v>873363</v>
      </c>
      <c r="I26" s="33">
        <v>2365947</v>
      </c>
      <c r="J26" s="33">
        <v>6002938.5</v>
      </c>
      <c r="K26" s="33">
        <f t="shared" si="0"/>
        <v>114047236.75</v>
      </c>
    </row>
    <row r="27" spans="1:11" x14ac:dyDescent="0.5">
      <c r="A27" s="32">
        <v>9</v>
      </c>
      <c r="B27" s="32" t="s">
        <v>51</v>
      </c>
      <c r="C27" s="33">
        <f>+C25+C26</f>
        <v>61341325.5</v>
      </c>
      <c r="D27" s="33">
        <f t="shared" ref="D27:K27" si="1">+D25+D26</f>
        <v>13710926.17</v>
      </c>
      <c r="E27" s="33">
        <f t="shared" si="1"/>
        <v>23153527.84</v>
      </c>
      <c r="F27" s="33">
        <f t="shared" si="1"/>
        <v>4526208.74</v>
      </c>
      <c r="G27" s="33">
        <f t="shared" si="1"/>
        <v>2073000</v>
      </c>
      <c r="H27" s="33">
        <f t="shared" si="1"/>
        <v>873363</v>
      </c>
      <c r="I27" s="33">
        <f t="shared" si="1"/>
        <v>2365947</v>
      </c>
      <c r="J27" s="33">
        <f t="shared" si="1"/>
        <v>6002938.5</v>
      </c>
      <c r="K27" s="33">
        <f t="shared" si="1"/>
        <v>114047236.75</v>
      </c>
    </row>
    <row r="28" spans="1:11" x14ac:dyDescent="0.5">
      <c r="A28" s="32">
        <v>10</v>
      </c>
      <c r="B28" s="34" t="s">
        <v>52</v>
      </c>
      <c r="C28" s="33">
        <f>(C27/C23*100)</f>
        <v>44.280717730600891</v>
      </c>
      <c r="D28" s="33">
        <f t="shared" ref="D28:K28" si="2">(D27/D23*100)</f>
        <v>46.898209950231738</v>
      </c>
      <c r="E28" s="33">
        <f t="shared" si="2"/>
        <v>24.852643424595367</v>
      </c>
      <c r="F28" s="33">
        <f t="shared" si="2"/>
        <v>49.838234050518622</v>
      </c>
      <c r="G28" s="33">
        <f t="shared" si="2"/>
        <v>34.157980246702017</v>
      </c>
      <c r="H28" s="33">
        <f t="shared" si="2"/>
        <v>1.9375730724945701</v>
      </c>
      <c r="I28" s="33">
        <f t="shared" si="2"/>
        <v>17.911682676001746</v>
      </c>
      <c r="J28" s="33">
        <f t="shared" si="2"/>
        <v>18.959657490894344</v>
      </c>
      <c r="K28" s="33">
        <f t="shared" si="2"/>
        <v>31.15845510150444</v>
      </c>
    </row>
    <row r="29" spans="1:11" x14ac:dyDescent="0.5">
      <c r="A29" s="32">
        <v>11</v>
      </c>
      <c r="B29" s="32" t="s">
        <v>53</v>
      </c>
      <c r="C29" s="33">
        <f>C23-C27</f>
        <v>77186974.5</v>
      </c>
      <c r="D29" s="33">
        <f t="shared" ref="D29:K29" si="3">D23-D27</f>
        <v>15524573.83</v>
      </c>
      <c r="E29" s="33">
        <f t="shared" si="3"/>
        <v>70009712.159999996</v>
      </c>
      <c r="F29" s="33">
        <f t="shared" si="3"/>
        <v>4555591.26</v>
      </c>
      <c r="G29" s="33">
        <f t="shared" si="3"/>
        <v>3995860</v>
      </c>
      <c r="H29" s="33">
        <f t="shared" si="3"/>
        <v>44201737</v>
      </c>
      <c r="I29" s="33">
        <f t="shared" si="3"/>
        <v>10843013</v>
      </c>
      <c r="J29" s="33">
        <f t="shared" si="3"/>
        <v>25658701.5</v>
      </c>
      <c r="K29" s="33">
        <f t="shared" si="3"/>
        <v>251976163.25</v>
      </c>
    </row>
    <row r="30" spans="1:11" x14ac:dyDescent="0.5">
      <c r="A30" s="32">
        <v>12</v>
      </c>
      <c r="B30" s="32" t="s">
        <v>54</v>
      </c>
      <c r="C30" s="33">
        <f>(C29/C23*100)</f>
        <v>55.719282269399109</v>
      </c>
      <c r="D30" s="33">
        <f t="shared" ref="D30:K30" si="4">(D29/D23*100)</f>
        <v>53.101790049768262</v>
      </c>
      <c r="E30" s="33">
        <f t="shared" si="4"/>
        <v>75.147356575404629</v>
      </c>
      <c r="F30" s="33">
        <f t="shared" si="4"/>
        <v>50.161765949481371</v>
      </c>
      <c r="G30" s="33">
        <f t="shared" si="4"/>
        <v>65.84201975329799</v>
      </c>
      <c r="H30" s="33">
        <f t="shared" si="4"/>
        <v>98.062426927505427</v>
      </c>
      <c r="I30" s="33">
        <f t="shared" si="4"/>
        <v>82.088317323998268</v>
      </c>
      <c r="J30" s="33">
        <f t="shared" si="4"/>
        <v>81.040342509105656</v>
      </c>
      <c r="K30" s="33">
        <f t="shared" si="4"/>
        <v>68.84154489849557</v>
      </c>
    </row>
  </sheetData>
  <mergeCells count="14">
    <mergeCell ref="G5:H5"/>
    <mergeCell ref="I5:I6"/>
    <mergeCell ref="J5:J6"/>
    <mergeCell ref="K5:K6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ageMargins left="0.21" right="0.14000000000000001" top="0.24" bottom="0.15" header="0.3" footer="0.3"/>
  <pageSetup paperSize="9" scale="8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B36D-5112-4A7B-88E7-47B1BC942C12}">
  <dimension ref="A1:F96"/>
  <sheetViews>
    <sheetView view="pageBreakPreview" zoomScale="82" zoomScaleNormal="98" zoomScaleSheetLayoutView="82" workbookViewId="0">
      <selection activeCell="C78" sqref="C78"/>
    </sheetView>
  </sheetViews>
  <sheetFormatPr defaultColWidth="9" defaultRowHeight="24" outlineLevelRow="1" x14ac:dyDescent="0.2"/>
  <cols>
    <col min="1" max="1" width="45.25" style="37" bestFit="1" customWidth="1"/>
    <col min="2" max="2" width="15" style="37" bestFit="1" customWidth="1"/>
    <col min="3" max="3" width="16.875" style="37" bestFit="1" customWidth="1"/>
    <col min="4" max="4" width="17.25" style="37" bestFit="1" customWidth="1"/>
    <col min="5" max="5" width="16.875" style="37" bestFit="1" customWidth="1"/>
    <col min="6" max="6" width="16.375" style="37" customWidth="1"/>
    <col min="7" max="16384" width="9" style="37"/>
  </cols>
  <sheetData>
    <row r="1" spans="1:6" ht="22.5" customHeight="1" x14ac:dyDescent="0.2"/>
    <row r="2" spans="1:6" ht="22.5" customHeight="1" x14ac:dyDescent="0.2">
      <c r="A2" s="97" t="s">
        <v>55</v>
      </c>
      <c r="B2" s="97"/>
      <c r="C2" s="97"/>
      <c r="D2" s="97"/>
      <c r="E2" s="97"/>
    </row>
    <row r="3" spans="1:6" ht="22.5" customHeight="1" x14ac:dyDescent="0.2">
      <c r="A3" s="97" t="s">
        <v>56</v>
      </c>
      <c r="B3" s="97"/>
      <c r="C3" s="97"/>
      <c r="D3" s="97"/>
      <c r="E3" s="97"/>
    </row>
    <row r="4" spans="1:6" ht="22.5" customHeight="1" x14ac:dyDescent="0.2">
      <c r="E4" s="38" t="s">
        <v>57</v>
      </c>
    </row>
    <row r="5" spans="1:6" ht="22.5" customHeight="1" x14ac:dyDescent="0.2">
      <c r="A5" s="98" t="s">
        <v>58</v>
      </c>
      <c r="B5" s="39" t="s">
        <v>59</v>
      </c>
      <c r="C5" s="39" t="s">
        <v>60</v>
      </c>
      <c r="D5" s="39" t="s">
        <v>61</v>
      </c>
      <c r="E5" s="39" t="s">
        <v>62</v>
      </c>
    </row>
    <row r="6" spans="1:6" ht="22.5" customHeight="1" x14ac:dyDescent="0.2">
      <c r="A6" s="98"/>
      <c r="B6" s="39" t="s">
        <v>63</v>
      </c>
      <c r="C6" s="39" t="s">
        <v>63</v>
      </c>
      <c r="D6" s="39" t="s">
        <v>63</v>
      </c>
      <c r="E6" s="39" t="s">
        <v>63</v>
      </c>
    </row>
    <row r="7" spans="1:6" s="43" customFormat="1" ht="22.5" customHeight="1" x14ac:dyDescent="0.2">
      <c r="A7" s="40" t="s">
        <v>25</v>
      </c>
      <c r="B7" s="41"/>
      <c r="C7" s="41"/>
      <c r="D7" s="41"/>
      <c r="E7" s="41"/>
      <c r="F7" s="42"/>
    </row>
    <row r="8" spans="1:6" s="47" customFormat="1" ht="22.5" customHeight="1" x14ac:dyDescent="0.2">
      <c r="A8" s="44" t="s">
        <v>64</v>
      </c>
      <c r="B8" s="45">
        <f>B9</f>
        <v>2553340</v>
      </c>
      <c r="C8" s="45">
        <f t="shared" ref="C8:E9" si="0">C9</f>
        <v>2553340</v>
      </c>
      <c r="D8" s="45">
        <f t="shared" si="0"/>
        <v>0</v>
      </c>
      <c r="E8" s="45">
        <f t="shared" si="0"/>
        <v>0</v>
      </c>
      <c r="F8" s="46"/>
    </row>
    <row r="9" spans="1:6" s="51" customFormat="1" ht="22.5" customHeight="1" x14ac:dyDescent="0.2">
      <c r="A9" s="48" t="s">
        <v>65</v>
      </c>
      <c r="B9" s="49">
        <f>B10</f>
        <v>2553340</v>
      </c>
      <c r="C9" s="49">
        <f t="shared" si="0"/>
        <v>2553340</v>
      </c>
      <c r="D9" s="49">
        <f t="shared" si="0"/>
        <v>0</v>
      </c>
      <c r="E9" s="49">
        <f t="shared" si="0"/>
        <v>0</v>
      </c>
      <c r="F9" s="50"/>
    </row>
    <row r="10" spans="1:6" ht="22.5" customHeight="1" x14ac:dyDescent="0.2">
      <c r="A10" s="52" t="s">
        <v>66</v>
      </c>
      <c r="B10" s="53">
        <f>C10+D10+E10</f>
        <v>2553340</v>
      </c>
      <c r="C10" s="54">
        <f>[1]งานรายจ่ายบุคลากร!D7</f>
        <v>2553340</v>
      </c>
      <c r="D10" s="54"/>
      <c r="E10" s="54"/>
      <c r="F10" s="55"/>
    </row>
    <row r="11" spans="1:6" s="47" customFormat="1" ht="22.5" customHeight="1" x14ac:dyDescent="0.2">
      <c r="A11" s="44" t="s">
        <v>64</v>
      </c>
      <c r="B11" s="45">
        <f>B12+B15</f>
        <v>5343200</v>
      </c>
      <c r="C11" s="45">
        <f>C12+C15</f>
        <v>3274170</v>
      </c>
      <c r="D11" s="45">
        <f>D12+D15</f>
        <v>1884395</v>
      </c>
      <c r="E11" s="45">
        <f>E12+E15</f>
        <v>184635</v>
      </c>
      <c r="F11" s="46"/>
    </row>
    <row r="12" spans="1:6" s="51" customFormat="1" ht="22.5" customHeight="1" x14ac:dyDescent="0.2">
      <c r="A12" s="48" t="s">
        <v>67</v>
      </c>
      <c r="B12" s="49">
        <f t="shared" ref="B12:B17" si="1">C12+D12+E12</f>
        <v>4469000</v>
      </c>
      <c r="C12" s="49">
        <f>SUM(C13:C14)</f>
        <v>2888670</v>
      </c>
      <c r="D12" s="49">
        <f t="shared" ref="D12:E12" si="2">SUM(D13:D14)</f>
        <v>1475015</v>
      </c>
      <c r="E12" s="49">
        <f t="shared" si="2"/>
        <v>105315</v>
      </c>
      <c r="F12" s="50"/>
    </row>
    <row r="13" spans="1:6" ht="22.5" customHeight="1" outlineLevel="1" x14ac:dyDescent="0.2">
      <c r="A13" s="52" t="s">
        <v>68</v>
      </c>
      <c r="B13" s="56">
        <f t="shared" si="1"/>
        <v>3410000</v>
      </c>
      <c r="C13" s="56">
        <f>[1]ปกครอง!D10</f>
        <v>2888670</v>
      </c>
      <c r="D13" s="56">
        <f>[1]ปกครอง!E10</f>
        <v>416015</v>
      </c>
      <c r="E13" s="56">
        <f>[1]ปกครอง!F10</f>
        <v>105315</v>
      </c>
      <c r="F13" s="55"/>
    </row>
    <row r="14" spans="1:6" ht="22.5" customHeight="1" outlineLevel="1" x14ac:dyDescent="0.2">
      <c r="A14" s="52" t="s">
        <v>69</v>
      </c>
      <c r="B14" s="56">
        <v>0</v>
      </c>
      <c r="C14" s="56">
        <f>[1]ปกครอง!D28</f>
        <v>0</v>
      </c>
      <c r="D14" s="56">
        <f>[1]ปกครอง!E28</f>
        <v>1059000</v>
      </c>
      <c r="E14" s="56">
        <v>0</v>
      </c>
      <c r="F14" s="46"/>
    </row>
    <row r="15" spans="1:6" s="57" customFormat="1" ht="22.5" customHeight="1" outlineLevel="1" x14ac:dyDescent="0.2">
      <c r="A15" s="48" t="s">
        <v>70</v>
      </c>
      <c r="B15" s="49">
        <f t="shared" si="1"/>
        <v>874200</v>
      </c>
      <c r="C15" s="49">
        <f>SUM(C16:C17)</f>
        <v>385500</v>
      </c>
      <c r="D15" s="49">
        <f t="shared" ref="D15:E15" si="3">SUM(D16:D17)</f>
        <v>409380</v>
      </c>
      <c r="E15" s="49">
        <f t="shared" si="3"/>
        <v>79320</v>
      </c>
      <c r="F15" s="55"/>
    </row>
    <row r="16" spans="1:6" ht="22.5" customHeight="1" outlineLevel="1" x14ac:dyDescent="0.2">
      <c r="A16" s="52" t="s">
        <v>68</v>
      </c>
      <c r="B16" s="56">
        <f t="shared" si="1"/>
        <v>735000</v>
      </c>
      <c r="C16" s="56">
        <f>[1]ปกครอง!D50</f>
        <v>385500</v>
      </c>
      <c r="D16" s="56">
        <f>[1]ปกครอง!E50</f>
        <v>270180</v>
      </c>
      <c r="E16" s="56">
        <f>[1]ปกครอง!F50</f>
        <v>79320</v>
      </c>
      <c r="F16" s="55"/>
    </row>
    <row r="17" spans="1:6" ht="22.5" customHeight="1" outlineLevel="1" x14ac:dyDescent="0.2">
      <c r="A17" s="52" t="s">
        <v>69</v>
      </c>
      <c r="B17" s="56">
        <f t="shared" si="1"/>
        <v>139200</v>
      </c>
      <c r="C17" s="56">
        <f>[1]ปกครอง!D63</f>
        <v>0</v>
      </c>
      <c r="D17" s="56">
        <f>[1]ปกครอง!E63</f>
        <v>139200</v>
      </c>
      <c r="E17" s="56">
        <f>[1]ปกครอง!F63</f>
        <v>0</v>
      </c>
      <c r="F17" s="42"/>
    </row>
    <row r="18" spans="1:6" s="47" customFormat="1" ht="22.5" customHeight="1" x14ac:dyDescent="0.2">
      <c r="A18" s="44" t="s">
        <v>64</v>
      </c>
      <c r="B18" s="45">
        <f>B19</f>
        <v>925600</v>
      </c>
      <c r="C18" s="45">
        <f t="shared" ref="C18:E18" si="4">C19</f>
        <v>550000</v>
      </c>
      <c r="D18" s="45">
        <f t="shared" si="4"/>
        <v>206600</v>
      </c>
      <c r="E18" s="45">
        <f t="shared" si="4"/>
        <v>169000</v>
      </c>
      <c r="F18" s="42"/>
    </row>
    <row r="19" spans="1:6" s="57" customFormat="1" ht="22.5" customHeight="1" outlineLevel="1" x14ac:dyDescent="0.2">
      <c r="A19" s="48" t="s">
        <v>71</v>
      </c>
      <c r="B19" s="49">
        <f>SUM(B20:B20)</f>
        <v>925600</v>
      </c>
      <c r="C19" s="49">
        <f>SUM(C20:C20)</f>
        <v>550000</v>
      </c>
      <c r="D19" s="49">
        <f>SUM(D20:D20)</f>
        <v>206600</v>
      </c>
      <c r="E19" s="49">
        <f>SUM(E20:E20)</f>
        <v>169000</v>
      </c>
      <c r="F19" s="42"/>
    </row>
    <row r="20" spans="1:6" ht="22.5" customHeight="1" outlineLevel="1" x14ac:dyDescent="0.2">
      <c r="A20" s="52" t="s">
        <v>68</v>
      </c>
      <c r="B20" s="56">
        <f>C20+D20+E20</f>
        <v>925600</v>
      </c>
      <c r="C20" s="56">
        <f>[1]ทะเบียน!D10</f>
        <v>550000</v>
      </c>
      <c r="D20" s="56">
        <f>[1]ทะเบียน!E10</f>
        <v>206600</v>
      </c>
      <c r="E20" s="56">
        <f>[1]ทะเบียน!F10</f>
        <v>169000</v>
      </c>
      <c r="F20" s="55"/>
    </row>
    <row r="21" spans="1:6" s="47" customFormat="1" ht="22.5" customHeight="1" x14ac:dyDescent="0.2">
      <c r="A21" s="44" t="s">
        <v>64</v>
      </c>
      <c r="B21" s="45">
        <f>B22</f>
        <v>716000</v>
      </c>
      <c r="C21" s="45">
        <f t="shared" ref="C21:E21" si="5">C22</f>
        <v>343700</v>
      </c>
      <c r="D21" s="45">
        <f t="shared" si="5"/>
        <v>272300</v>
      </c>
      <c r="E21" s="45">
        <f t="shared" si="5"/>
        <v>100000</v>
      </c>
      <c r="F21" s="42"/>
    </row>
    <row r="22" spans="1:6" s="57" customFormat="1" ht="22.5" customHeight="1" outlineLevel="1" x14ac:dyDescent="0.2">
      <c r="A22" s="48" t="s">
        <v>72</v>
      </c>
      <c r="B22" s="49">
        <f>SUM(B23:B23)</f>
        <v>716000</v>
      </c>
      <c r="C22" s="49">
        <f>SUM(C23:C23)</f>
        <v>343700</v>
      </c>
      <c r="D22" s="49">
        <f>SUM(D23:D23)</f>
        <v>272300</v>
      </c>
      <c r="E22" s="49">
        <f>SUM(E23:E23)</f>
        <v>100000</v>
      </c>
      <c r="F22" s="46"/>
    </row>
    <row r="23" spans="1:6" ht="22.5" customHeight="1" outlineLevel="1" x14ac:dyDescent="0.2">
      <c r="A23" s="52" t="s">
        <v>68</v>
      </c>
      <c r="B23" s="56">
        <f>C23+D23+E23</f>
        <v>716000</v>
      </c>
      <c r="C23" s="56">
        <f>[1]คลัง!D10</f>
        <v>343700</v>
      </c>
      <c r="D23" s="56">
        <f>[1]คลัง!E10</f>
        <v>272300</v>
      </c>
      <c r="E23" s="56">
        <f>[1]คลัง!F10</f>
        <v>100000</v>
      </c>
      <c r="F23" s="55"/>
    </row>
    <row r="24" spans="1:6" s="47" customFormat="1" ht="22.5" customHeight="1" x14ac:dyDescent="0.2">
      <c r="A24" s="44" t="s">
        <v>64</v>
      </c>
      <c r="B24" s="45">
        <f>C24+D24+E24</f>
        <v>998700</v>
      </c>
      <c r="C24" s="45">
        <f>C25</f>
        <v>748400</v>
      </c>
      <c r="D24" s="45">
        <f t="shared" ref="D24:E24" si="6">D25</f>
        <v>166000</v>
      </c>
      <c r="E24" s="45">
        <f t="shared" si="6"/>
        <v>84300</v>
      </c>
      <c r="F24" s="42"/>
    </row>
    <row r="25" spans="1:6" s="57" customFormat="1" ht="22.5" customHeight="1" outlineLevel="1" x14ac:dyDescent="0.2">
      <c r="A25" s="48" t="s">
        <v>73</v>
      </c>
      <c r="B25" s="49">
        <f>SUM(B26:B26)</f>
        <v>998700</v>
      </c>
      <c r="C25" s="49">
        <f>SUM(C26:C26)</f>
        <v>748400</v>
      </c>
      <c r="D25" s="49">
        <f>SUM(D26:D26)</f>
        <v>166000</v>
      </c>
      <c r="E25" s="49">
        <f>SUM(E26:E26)</f>
        <v>84300</v>
      </c>
      <c r="F25" s="46"/>
    </row>
    <row r="26" spans="1:6" ht="22.5" customHeight="1" outlineLevel="1" x14ac:dyDescent="0.2">
      <c r="A26" s="52" t="s">
        <v>68</v>
      </c>
      <c r="B26" s="56">
        <f>C26+D26+E26</f>
        <v>998700</v>
      </c>
      <c r="C26" s="56">
        <f>[1]รายได้!D10</f>
        <v>748400</v>
      </c>
      <c r="D26" s="56">
        <f>[1]รายได้!E10</f>
        <v>166000</v>
      </c>
      <c r="E26" s="56">
        <f>[1]รายได้!F10</f>
        <v>84300</v>
      </c>
      <c r="F26" s="55"/>
    </row>
    <row r="27" spans="1:6" s="47" customFormat="1" ht="22.5" customHeight="1" x14ac:dyDescent="0.2">
      <c r="A27" s="44" t="s">
        <v>64</v>
      </c>
      <c r="B27" s="45">
        <f>C27+D27+E27</f>
        <v>22547100</v>
      </c>
      <c r="C27" s="45">
        <f>C28+C31+C33+C36</f>
        <v>8064500</v>
      </c>
      <c r="D27" s="45">
        <f t="shared" ref="D27:E27" si="7">D28+D31+D33+D36</f>
        <v>8882200</v>
      </c>
      <c r="E27" s="45">
        <f t="shared" si="7"/>
        <v>5600400</v>
      </c>
      <c r="F27" s="42"/>
    </row>
    <row r="28" spans="1:6" s="57" customFormat="1" ht="22.5" customHeight="1" outlineLevel="1" x14ac:dyDescent="0.2">
      <c r="A28" s="48" t="s">
        <v>74</v>
      </c>
      <c r="B28" s="49">
        <f>C28+D28+E28</f>
        <v>15450400</v>
      </c>
      <c r="C28" s="49">
        <f>SUM(C29:C30)</f>
        <v>5800000</v>
      </c>
      <c r="D28" s="49">
        <f t="shared" ref="D28:E28" si="8">SUM(D29:D30)</f>
        <v>5505800</v>
      </c>
      <c r="E28" s="49">
        <f t="shared" si="8"/>
        <v>4144600</v>
      </c>
      <c r="F28" s="46"/>
    </row>
    <row r="29" spans="1:6" ht="22.5" customHeight="1" outlineLevel="1" x14ac:dyDescent="0.2">
      <c r="A29" s="52" t="s">
        <v>68</v>
      </c>
      <c r="B29" s="56">
        <f>C29+D29+E29</f>
        <v>14510000</v>
      </c>
      <c r="C29" s="56">
        <f>[1]รักษา!D10</f>
        <v>4859600</v>
      </c>
      <c r="D29" s="56">
        <f>[1]รักษา!E10</f>
        <v>5505800</v>
      </c>
      <c r="E29" s="56">
        <f>[1]รักษา!F10</f>
        <v>4144600</v>
      </c>
      <c r="F29" s="55"/>
    </row>
    <row r="30" spans="1:6" s="43" customFormat="1" ht="22.5" customHeight="1" outlineLevel="1" x14ac:dyDescent="0.2">
      <c r="A30" s="52" t="s">
        <v>69</v>
      </c>
      <c r="B30" s="56">
        <f>C30+D30+E30</f>
        <v>940400</v>
      </c>
      <c r="C30" s="56">
        <f>[1]รักษา!D23</f>
        <v>940400</v>
      </c>
      <c r="D30" s="56">
        <f>[1]รักษา!E23</f>
        <v>0</v>
      </c>
      <c r="E30" s="56">
        <f>[1]รักษา!F23</f>
        <v>0</v>
      </c>
      <c r="F30" s="42"/>
    </row>
    <row r="31" spans="1:6" s="57" customFormat="1" ht="22.5" customHeight="1" outlineLevel="1" x14ac:dyDescent="0.2">
      <c r="A31" s="48" t="s">
        <v>75</v>
      </c>
      <c r="B31" s="49">
        <f>SUM(B32:B32)</f>
        <v>637400</v>
      </c>
      <c r="C31" s="49">
        <f>SUM(C32:C32)</f>
        <v>231500</v>
      </c>
      <c r="D31" s="49">
        <f>SUM(D32:D32)</f>
        <v>405900</v>
      </c>
      <c r="E31" s="49">
        <f>SUM(E32:E32)</f>
        <v>0</v>
      </c>
      <c r="F31" s="46"/>
    </row>
    <row r="32" spans="1:6" ht="22.5" customHeight="1" outlineLevel="1" x14ac:dyDescent="0.2">
      <c r="A32" s="52" t="s">
        <v>68</v>
      </c>
      <c r="B32" s="56">
        <f>C32+D32+E32</f>
        <v>637400</v>
      </c>
      <c r="C32" s="56">
        <f>[1]รักษา!D49</f>
        <v>231500</v>
      </c>
      <c r="D32" s="56">
        <f>[1]รักษา!E49</f>
        <v>405900</v>
      </c>
      <c r="E32" s="56">
        <f>[1]รักษา!F49</f>
        <v>0</v>
      </c>
      <c r="F32" s="55"/>
    </row>
    <row r="33" spans="1:6" s="57" customFormat="1" ht="22.5" customHeight="1" outlineLevel="1" x14ac:dyDescent="0.2">
      <c r="A33" s="48" t="s">
        <v>76</v>
      </c>
      <c r="B33" s="49">
        <f>SUM(B34:B35)</f>
        <v>2451900</v>
      </c>
      <c r="C33" s="49">
        <f>SUM(C34:C35)</f>
        <v>894300</v>
      </c>
      <c r="D33" s="49">
        <f t="shared" ref="D33:E33" si="9">SUM(D34:D35)</f>
        <v>915000</v>
      </c>
      <c r="E33" s="49">
        <f t="shared" si="9"/>
        <v>642600</v>
      </c>
      <c r="F33" s="46"/>
    </row>
    <row r="34" spans="1:6" ht="22.5" customHeight="1" outlineLevel="1" x14ac:dyDescent="0.2">
      <c r="A34" s="52" t="s">
        <v>68</v>
      </c>
      <c r="B34" s="56">
        <f>C34+D34+E34</f>
        <v>2401900</v>
      </c>
      <c r="C34" s="56">
        <f>[1]รักษา!D88</f>
        <v>844300</v>
      </c>
      <c r="D34" s="56">
        <f>[1]รักษา!E88</f>
        <v>915000</v>
      </c>
      <c r="E34" s="56">
        <f>[1]รักษา!F88</f>
        <v>642600</v>
      </c>
      <c r="F34" s="55"/>
    </row>
    <row r="35" spans="1:6" s="43" customFormat="1" ht="22.5" customHeight="1" outlineLevel="1" x14ac:dyDescent="0.2">
      <c r="A35" s="52" t="s">
        <v>69</v>
      </c>
      <c r="B35" s="56">
        <f>C35+D35+E35</f>
        <v>50000</v>
      </c>
      <c r="C35" s="56">
        <f>[1]รักษา!D98</f>
        <v>50000</v>
      </c>
      <c r="D35" s="56">
        <f>[1]รักษา!E98</f>
        <v>0</v>
      </c>
      <c r="E35" s="56">
        <f>[1]รักษา!F98</f>
        <v>0</v>
      </c>
      <c r="F35" s="55"/>
    </row>
    <row r="36" spans="1:6" s="57" customFormat="1" ht="22.5" customHeight="1" outlineLevel="1" x14ac:dyDescent="0.2">
      <c r="A36" s="48" t="s">
        <v>77</v>
      </c>
      <c r="B36" s="49">
        <f>SUM(B37:B37)</f>
        <v>4007400</v>
      </c>
      <c r="C36" s="49">
        <f>SUM(C37:C37)</f>
        <v>1138700</v>
      </c>
      <c r="D36" s="49">
        <f>SUM(D37:D37)</f>
        <v>2055500</v>
      </c>
      <c r="E36" s="49">
        <f>SUM(E37:E37)</f>
        <v>813200</v>
      </c>
      <c r="F36" s="55"/>
    </row>
    <row r="37" spans="1:6" ht="22.5" customHeight="1" outlineLevel="1" x14ac:dyDescent="0.2">
      <c r="A37" s="52" t="s">
        <v>68</v>
      </c>
      <c r="B37" s="56">
        <f>C37+D37+E37</f>
        <v>4007400</v>
      </c>
      <c r="C37" s="56">
        <f>[1]รักษา!D126</f>
        <v>1138700</v>
      </c>
      <c r="D37" s="56">
        <f>[1]รักษา!E126</f>
        <v>2055500</v>
      </c>
      <c r="E37" s="56">
        <f>[1]รักษา!F126</f>
        <v>813200</v>
      </c>
      <c r="F37" s="55"/>
    </row>
    <row r="38" spans="1:6" s="47" customFormat="1" ht="22.5" customHeight="1" x14ac:dyDescent="0.2">
      <c r="A38" s="44" t="s">
        <v>64</v>
      </c>
      <c r="B38" s="45">
        <f>C38+D38+E38</f>
        <v>3970700</v>
      </c>
      <c r="C38" s="45">
        <f>C39+C41</f>
        <v>1448800</v>
      </c>
      <c r="D38" s="45">
        <f>D39+D41</f>
        <v>1341900</v>
      </c>
      <c r="E38" s="45">
        <f>E39+E41</f>
        <v>1180000</v>
      </c>
      <c r="F38" s="46"/>
    </row>
    <row r="39" spans="1:6" s="51" customFormat="1" ht="22.5" customHeight="1" x14ac:dyDescent="0.2">
      <c r="A39" s="48" t="s">
        <v>78</v>
      </c>
      <c r="B39" s="49">
        <f>SUM(B40:B40)</f>
        <v>3970700</v>
      </c>
      <c r="C39" s="49">
        <f>SUM(C40:C40)</f>
        <v>1448800</v>
      </c>
      <c r="D39" s="49">
        <f>SUM(D40:D40)</f>
        <v>1341900</v>
      </c>
      <c r="E39" s="49">
        <f>SUM(E40:E40)</f>
        <v>1180000</v>
      </c>
      <c r="F39" s="55"/>
    </row>
    <row r="40" spans="1:6" ht="22.5" customHeight="1" outlineLevel="1" x14ac:dyDescent="0.2">
      <c r="A40" s="52" t="s">
        <v>68</v>
      </c>
      <c r="B40" s="56">
        <f>C40+D40+E40</f>
        <v>3970700</v>
      </c>
      <c r="C40" s="56">
        <f>[1]เทศกิจ!D10</f>
        <v>1448800</v>
      </c>
      <c r="D40" s="56">
        <f>[1]เทศกิจ!E10</f>
        <v>1341900</v>
      </c>
      <c r="E40" s="56">
        <f>[1]เทศกิจ!F10</f>
        <v>1180000</v>
      </c>
      <c r="F40" s="55"/>
    </row>
    <row r="41" spans="1:6" s="57" customFormat="1" ht="22.5" customHeight="1" outlineLevel="1" x14ac:dyDescent="0.2">
      <c r="A41" s="48" t="s">
        <v>79</v>
      </c>
      <c r="B41" s="49">
        <f>SUM(B42:B42)</f>
        <v>0</v>
      </c>
      <c r="C41" s="49">
        <f>SUM(C42:C42)</f>
        <v>0</v>
      </c>
      <c r="D41" s="49">
        <f>SUM(D42:D42)</f>
        <v>0</v>
      </c>
      <c r="E41" s="49">
        <f>SUM(E42:E42)</f>
        <v>0</v>
      </c>
      <c r="F41" s="42"/>
    </row>
    <row r="42" spans="1:6" ht="22.5" customHeight="1" outlineLevel="1" x14ac:dyDescent="0.2">
      <c r="A42" s="52" t="s">
        <v>68</v>
      </c>
      <c r="B42" s="56">
        <v>0</v>
      </c>
      <c r="C42" s="56"/>
      <c r="D42" s="56"/>
      <c r="E42" s="56"/>
      <c r="F42" s="46"/>
    </row>
    <row r="43" spans="1:6" s="47" customFormat="1" ht="22.5" customHeight="1" x14ac:dyDescent="0.2">
      <c r="A43" s="44" t="s">
        <v>64</v>
      </c>
      <c r="B43" s="45">
        <f>C43+D43+E43</f>
        <v>10899600</v>
      </c>
      <c r="C43" s="45">
        <f>C44+C46+C48+C50</f>
        <v>3696700</v>
      </c>
      <c r="D43" s="45">
        <f>D44+D46+D48+D50</f>
        <v>4144100</v>
      </c>
      <c r="E43" s="45">
        <f>E44+E46+E48+E50</f>
        <v>3058800</v>
      </c>
      <c r="F43" s="55"/>
    </row>
    <row r="44" spans="1:6" s="57" customFormat="1" ht="22.5" customHeight="1" outlineLevel="1" x14ac:dyDescent="0.2">
      <c r="A44" s="48" t="s">
        <v>80</v>
      </c>
      <c r="B44" s="49">
        <f>SUM(B45:B45)</f>
        <v>1400800</v>
      </c>
      <c r="C44" s="49">
        <f>SUM(C45:C45)</f>
        <v>448200</v>
      </c>
      <c r="D44" s="49">
        <f>SUM(D45:D45)</f>
        <v>572200</v>
      </c>
      <c r="E44" s="49">
        <f>SUM(E45:E45)</f>
        <v>380400</v>
      </c>
      <c r="F44" s="46"/>
    </row>
    <row r="45" spans="1:6" ht="22.5" customHeight="1" outlineLevel="1" x14ac:dyDescent="0.2">
      <c r="A45" s="52" t="s">
        <v>68</v>
      </c>
      <c r="B45" s="56">
        <f>C45+D45+E45</f>
        <v>1400800</v>
      </c>
      <c r="C45" s="56">
        <f>[1]โยธา!D10</f>
        <v>448200</v>
      </c>
      <c r="D45" s="56">
        <f>[1]โยธา!E10</f>
        <v>572200</v>
      </c>
      <c r="E45" s="56">
        <f>[1]โยธา!F10</f>
        <v>380400</v>
      </c>
      <c r="F45" s="55"/>
    </row>
    <row r="46" spans="1:6" s="57" customFormat="1" ht="22.5" customHeight="1" outlineLevel="1" x14ac:dyDescent="0.2">
      <c r="A46" s="48" t="s">
        <v>81</v>
      </c>
      <c r="B46" s="49">
        <f>SUM(B47:B47)</f>
        <v>0</v>
      </c>
      <c r="C46" s="49">
        <f>SUM(C47:C47)</f>
        <v>0</v>
      </c>
      <c r="D46" s="49">
        <f>SUM(D47:D47)</f>
        <v>0</v>
      </c>
      <c r="E46" s="49">
        <f>SUM(E47:E47)</f>
        <v>0</v>
      </c>
      <c r="F46" s="42"/>
    </row>
    <row r="47" spans="1:6" ht="22.5" customHeight="1" outlineLevel="1" x14ac:dyDescent="0.2">
      <c r="A47" s="52" t="s">
        <v>68</v>
      </c>
      <c r="B47" s="56">
        <f>C47+D47+E47</f>
        <v>0</v>
      </c>
      <c r="C47" s="56"/>
      <c r="D47" s="56"/>
      <c r="E47" s="56"/>
      <c r="F47" s="46"/>
    </row>
    <row r="48" spans="1:6" s="57" customFormat="1" ht="22.5" customHeight="1" outlineLevel="1" x14ac:dyDescent="0.2">
      <c r="A48" s="48" t="s">
        <v>82</v>
      </c>
      <c r="B48" s="49">
        <f>SUM(B49:B49)</f>
        <v>7313300</v>
      </c>
      <c r="C48" s="49">
        <f>SUM(C49:C49)</f>
        <v>1908400</v>
      </c>
      <c r="D48" s="49">
        <f>SUM(D49:D49)</f>
        <v>3104900</v>
      </c>
      <c r="E48" s="49">
        <f>SUM(E49:E49)</f>
        <v>2300000</v>
      </c>
      <c r="F48" s="55"/>
    </row>
    <row r="49" spans="1:6" ht="22.5" customHeight="1" outlineLevel="1" x14ac:dyDescent="0.2">
      <c r="A49" s="52" t="s">
        <v>68</v>
      </c>
      <c r="B49" s="56">
        <f>C49+D49+E49</f>
        <v>7313300</v>
      </c>
      <c r="C49" s="56">
        <f>[1]โยธา!D47</f>
        <v>1908400</v>
      </c>
      <c r="D49" s="56">
        <f>[1]โยธา!E47</f>
        <v>3104900</v>
      </c>
      <c r="E49" s="56">
        <f>[1]โยธา!F47</f>
        <v>2300000</v>
      </c>
      <c r="F49" s="55"/>
    </row>
    <row r="50" spans="1:6" s="57" customFormat="1" ht="22.5" customHeight="1" outlineLevel="1" x14ac:dyDescent="0.2">
      <c r="A50" s="48" t="s">
        <v>83</v>
      </c>
      <c r="B50" s="49">
        <f>SUM(B51:B51)</f>
        <v>2185500</v>
      </c>
      <c r="C50" s="49">
        <f>SUM(C51:C51)</f>
        <v>1340100</v>
      </c>
      <c r="D50" s="49">
        <f>SUM(D51:D51)</f>
        <v>467000</v>
      </c>
      <c r="E50" s="49">
        <f>SUM(E51:E51)</f>
        <v>378400</v>
      </c>
      <c r="F50" s="55"/>
    </row>
    <row r="51" spans="1:6" ht="22.5" customHeight="1" outlineLevel="1" x14ac:dyDescent="0.2">
      <c r="A51" s="52" t="s">
        <v>68</v>
      </c>
      <c r="B51" s="56">
        <f>C51+D51+E51</f>
        <v>2185500</v>
      </c>
      <c r="C51" s="56">
        <f>[1]โยธา!D84</f>
        <v>1340100</v>
      </c>
      <c r="D51" s="56">
        <f>[1]โยธา!E84</f>
        <v>467000</v>
      </c>
      <c r="E51" s="56">
        <f>[1]โยธา!F84</f>
        <v>378400</v>
      </c>
      <c r="F51" s="55"/>
    </row>
    <row r="52" spans="1:6" s="47" customFormat="1" ht="22.5" customHeight="1" x14ac:dyDescent="0.2">
      <c r="A52" s="44" t="s">
        <v>64</v>
      </c>
      <c r="B52" s="45">
        <f>C52+D52+E52</f>
        <v>27715500</v>
      </c>
      <c r="C52" s="45">
        <f>C53+C55</f>
        <v>10634300</v>
      </c>
      <c r="D52" s="45">
        <f>D53+D55</f>
        <v>8862100</v>
      </c>
      <c r="E52" s="45">
        <f>E53+E55</f>
        <v>8219100</v>
      </c>
      <c r="F52" s="55"/>
    </row>
    <row r="53" spans="1:6" s="51" customFormat="1" ht="22.5" customHeight="1" x14ac:dyDescent="0.2">
      <c r="A53" s="48" t="s">
        <v>84</v>
      </c>
      <c r="B53" s="49">
        <f>SUM(B54:B54)</f>
        <v>1314600</v>
      </c>
      <c r="C53" s="49">
        <f>SUM(C54:C54)</f>
        <v>445000</v>
      </c>
      <c r="D53" s="49">
        <f>SUM(D54:D54)</f>
        <v>535400</v>
      </c>
      <c r="E53" s="49">
        <f>SUM(E54:E54)</f>
        <v>334200</v>
      </c>
      <c r="F53" s="55"/>
    </row>
    <row r="54" spans="1:6" ht="22.5" customHeight="1" outlineLevel="1" x14ac:dyDescent="0.2">
      <c r="A54" s="52" t="s">
        <v>68</v>
      </c>
      <c r="B54" s="56">
        <f>C54+D54+E54</f>
        <v>1314600</v>
      </c>
      <c r="C54" s="56">
        <f>[1]พัฒนา!D10</f>
        <v>445000</v>
      </c>
      <c r="D54" s="56">
        <f>[1]พัฒนา!E10</f>
        <v>535400</v>
      </c>
      <c r="E54" s="56">
        <f>[1]พัฒนา!F10</f>
        <v>334200</v>
      </c>
      <c r="F54" s="55"/>
    </row>
    <row r="55" spans="1:6" s="57" customFormat="1" ht="22.5" customHeight="1" outlineLevel="1" x14ac:dyDescent="0.2">
      <c r="A55" s="48" t="s">
        <v>85</v>
      </c>
      <c r="B55" s="49">
        <f>SUM(B56:B57)</f>
        <v>26400900</v>
      </c>
      <c r="C55" s="49">
        <f>SUM(C56:C57)</f>
        <v>10189300</v>
      </c>
      <c r="D55" s="49">
        <f>SUM(D56:D57)</f>
        <v>8326700</v>
      </c>
      <c r="E55" s="49">
        <f>SUM(E56:E57)</f>
        <v>7884900</v>
      </c>
      <c r="F55" s="55"/>
    </row>
    <row r="56" spans="1:6" ht="22.5" customHeight="1" outlineLevel="1" x14ac:dyDescent="0.2">
      <c r="A56" s="52" t="s">
        <v>68</v>
      </c>
      <c r="B56" s="56">
        <f t="shared" ref="B56:B57" si="10">C56+D56+E56</f>
        <v>18374600</v>
      </c>
      <c r="C56" s="56">
        <f>[1]พัฒนา!D46</f>
        <v>6823100</v>
      </c>
      <c r="D56" s="56">
        <f>[1]พัฒนา!E46</f>
        <v>5891600</v>
      </c>
      <c r="E56" s="56">
        <f>[1]พัฒนา!F46</f>
        <v>5659900</v>
      </c>
      <c r="F56" s="55"/>
    </row>
    <row r="57" spans="1:6" ht="22.5" customHeight="1" outlineLevel="1" x14ac:dyDescent="0.2">
      <c r="A57" s="52" t="s">
        <v>69</v>
      </c>
      <c r="B57" s="56">
        <f t="shared" si="10"/>
        <v>8026300</v>
      </c>
      <c r="C57" s="56">
        <f>[1]พัฒนา!D84</f>
        <v>3366200</v>
      </c>
      <c r="D57" s="56">
        <f>[1]พัฒนา!E84</f>
        <v>2435100</v>
      </c>
      <c r="E57" s="56">
        <f>[1]พัฒนา!F84</f>
        <v>2225000</v>
      </c>
      <c r="F57" s="55"/>
    </row>
    <row r="58" spans="1:6" s="47" customFormat="1" ht="22.5" customHeight="1" x14ac:dyDescent="0.2">
      <c r="A58" s="58" t="s">
        <v>86</v>
      </c>
      <c r="B58" s="45">
        <f>B60+B63+B66</f>
        <v>2606200</v>
      </c>
      <c r="C58" s="45">
        <f>C60+C63+C66</f>
        <v>900000</v>
      </c>
      <c r="D58" s="45">
        <f>D60+D63+D66</f>
        <v>1681200</v>
      </c>
      <c r="E58" s="45">
        <f>E60+E63+E66</f>
        <v>25000</v>
      </c>
      <c r="F58" s="55"/>
    </row>
    <row r="59" spans="1:6" s="47" customFormat="1" ht="22.5" customHeight="1" x14ac:dyDescent="0.2">
      <c r="A59" s="44" t="s">
        <v>64</v>
      </c>
      <c r="B59" s="45">
        <f>B60+B63+B66</f>
        <v>2606200</v>
      </c>
      <c r="C59" s="45">
        <f>C60+C63+C66</f>
        <v>900000</v>
      </c>
      <c r="D59" s="45">
        <f>D60+D63+D66</f>
        <v>1681200</v>
      </c>
      <c r="E59" s="45">
        <f>E60+E63+E66</f>
        <v>25000</v>
      </c>
      <c r="F59" s="55"/>
    </row>
    <row r="60" spans="1:6" s="51" customFormat="1" ht="22.5" customHeight="1" x14ac:dyDescent="0.2">
      <c r="A60" s="48" t="s">
        <v>87</v>
      </c>
      <c r="B60" s="49">
        <f>SUM(B61:B62)</f>
        <v>1692500</v>
      </c>
      <c r="C60" s="49">
        <f>SUM(C61:C62)</f>
        <v>46200</v>
      </c>
      <c r="D60" s="49">
        <f>SUM(D61:D62)</f>
        <v>1646300</v>
      </c>
      <c r="E60" s="49">
        <f>SUM(E61:E62)</f>
        <v>0</v>
      </c>
      <c r="F60" s="46"/>
    </row>
    <row r="61" spans="1:6" ht="22.5" customHeight="1" outlineLevel="1" x14ac:dyDescent="0.2">
      <c r="A61" s="52" t="s">
        <v>68</v>
      </c>
      <c r="B61" s="56">
        <f>C61+D61+E61</f>
        <v>180100</v>
      </c>
      <c r="C61" s="56">
        <f>[1]สิ่งแวดล้อม!D10</f>
        <v>46200</v>
      </c>
      <c r="D61" s="56">
        <f>[1]สิ่งแวดล้อม!E10</f>
        <v>133900</v>
      </c>
      <c r="E61" s="56">
        <f>[1]สิ่งแวดล้อม!F10</f>
        <v>0</v>
      </c>
      <c r="F61" s="55"/>
    </row>
    <row r="62" spans="1:6" ht="22.5" customHeight="1" outlineLevel="1" x14ac:dyDescent="0.2">
      <c r="A62" s="52" t="s">
        <v>69</v>
      </c>
      <c r="B62" s="59">
        <f>C62+D62+E62</f>
        <v>1512400</v>
      </c>
      <c r="C62" s="56">
        <v>0</v>
      </c>
      <c r="D62" s="56">
        <f>[1]สิ่งแวดล้อม!E25</f>
        <v>1512400</v>
      </c>
      <c r="E62" s="56">
        <v>0</v>
      </c>
      <c r="F62" s="55"/>
    </row>
    <row r="63" spans="1:6" s="57" customFormat="1" ht="22.5" customHeight="1" outlineLevel="1" x14ac:dyDescent="0.2">
      <c r="A63" s="48" t="s">
        <v>88</v>
      </c>
      <c r="B63" s="49">
        <f>SUM(B64:B65)</f>
        <v>906700</v>
      </c>
      <c r="C63" s="49">
        <f>SUM(C64:C65)</f>
        <v>846800</v>
      </c>
      <c r="D63" s="49">
        <f t="shared" ref="D63:E63" si="11">SUM(D64:D65)</f>
        <v>34900</v>
      </c>
      <c r="E63" s="49">
        <f t="shared" si="11"/>
        <v>25000</v>
      </c>
      <c r="F63" s="42"/>
    </row>
    <row r="64" spans="1:6" ht="22.5" customHeight="1" outlineLevel="1" x14ac:dyDescent="0.2">
      <c r="A64" s="52" t="s">
        <v>68</v>
      </c>
      <c r="B64" s="56">
        <f>C64+D64+E64</f>
        <v>820800</v>
      </c>
      <c r="C64" s="56">
        <f>[1]สิ่งแวดล้อม!D48</f>
        <v>820800</v>
      </c>
      <c r="D64" s="56">
        <f>[1]สิ่งแวดล้อม!E48</f>
        <v>0</v>
      </c>
      <c r="E64" s="56">
        <f>[1]สิ่งแวดล้อม!F48</f>
        <v>0</v>
      </c>
      <c r="F64" s="55"/>
    </row>
    <row r="65" spans="1:6" ht="22.5" customHeight="1" outlineLevel="1" x14ac:dyDescent="0.2">
      <c r="A65" s="52" t="s">
        <v>69</v>
      </c>
      <c r="B65" s="56">
        <f>C65+D65+E65</f>
        <v>85900</v>
      </c>
      <c r="C65" s="56">
        <f>[1]สิ่งแวดล้อม!D54</f>
        <v>26000</v>
      </c>
      <c r="D65" s="56">
        <f>[1]สิ่งแวดล้อม!E54</f>
        <v>34900</v>
      </c>
      <c r="E65" s="56">
        <f>[1]สิ่งแวดล้อม!F54</f>
        <v>25000</v>
      </c>
      <c r="F65" s="55"/>
    </row>
    <row r="66" spans="1:6" s="57" customFormat="1" ht="22.5" customHeight="1" outlineLevel="1" x14ac:dyDescent="0.2">
      <c r="A66" s="48" t="s">
        <v>89</v>
      </c>
      <c r="B66" s="49">
        <f>SUM(C66:E66)</f>
        <v>7000</v>
      </c>
      <c r="C66" s="49">
        <f>SUM(C67)</f>
        <v>7000</v>
      </c>
      <c r="D66" s="49">
        <f t="shared" ref="D66:E66" si="12">SUM(D67)</f>
        <v>0</v>
      </c>
      <c r="E66" s="49">
        <f t="shared" si="12"/>
        <v>0</v>
      </c>
      <c r="F66" s="55"/>
    </row>
    <row r="67" spans="1:6" ht="22.5" customHeight="1" outlineLevel="1" x14ac:dyDescent="0.2">
      <c r="A67" s="52" t="s">
        <v>68</v>
      </c>
      <c r="B67" s="56">
        <f>C67+D67+E67</f>
        <v>7000</v>
      </c>
      <c r="C67" s="56">
        <f>[1]สิ่งแวดล้อม!D85</f>
        <v>7000</v>
      </c>
      <c r="D67" s="56">
        <f>[1]สิ่งแวดล้อม!E85</f>
        <v>0</v>
      </c>
      <c r="E67" s="56">
        <f>[1]สิ่งแวดล้อม!F85</f>
        <v>0</v>
      </c>
      <c r="F67" s="55"/>
    </row>
    <row r="68" spans="1:6" s="47" customFormat="1" ht="22.5" customHeight="1" x14ac:dyDescent="0.2">
      <c r="A68" s="58" t="s">
        <v>90</v>
      </c>
      <c r="B68" s="45">
        <f t="shared" ref="B68:B76" si="13">C68+D68+E68</f>
        <v>43166560</v>
      </c>
      <c r="C68" s="45">
        <f>C70+C73</f>
        <v>23230360</v>
      </c>
      <c r="D68" s="45">
        <f>D70+D73</f>
        <v>17365000</v>
      </c>
      <c r="E68" s="45">
        <f>E70+E73</f>
        <v>2571200</v>
      </c>
      <c r="F68" s="42"/>
    </row>
    <row r="69" spans="1:6" s="47" customFormat="1" ht="22.5" customHeight="1" x14ac:dyDescent="0.2">
      <c r="A69" s="44" t="s">
        <v>64</v>
      </c>
      <c r="B69" s="45">
        <f t="shared" si="13"/>
        <v>43166560</v>
      </c>
      <c r="C69" s="45">
        <f>C70+C73</f>
        <v>23230360</v>
      </c>
      <c r="D69" s="45">
        <f>D70+D73</f>
        <v>17365000</v>
      </c>
      <c r="E69" s="45">
        <f>E70+E73</f>
        <v>2571200</v>
      </c>
      <c r="F69" s="55"/>
    </row>
    <row r="70" spans="1:6" s="51" customFormat="1" ht="22.5" customHeight="1" x14ac:dyDescent="0.2">
      <c r="A70" s="48" t="s">
        <v>91</v>
      </c>
      <c r="B70" s="49">
        <f t="shared" si="13"/>
        <v>2507400</v>
      </c>
      <c r="C70" s="49">
        <f>SUM(C71:C72)</f>
        <v>1290200</v>
      </c>
      <c r="D70" s="49">
        <f>SUM(D71:D72)</f>
        <v>1120700</v>
      </c>
      <c r="E70" s="49">
        <f>SUM(E71:E72)</f>
        <v>96500</v>
      </c>
      <c r="F70" s="55"/>
    </row>
    <row r="71" spans="1:6" ht="22.5" customHeight="1" outlineLevel="1" x14ac:dyDescent="0.2">
      <c r="A71" s="52" t="s">
        <v>68</v>
      </c>
      <c r="B71" s="56">
        <f t="shared" si="13"/>
        <v>472600</v>
      </c>
      <c r="C71" s="56">
        <f>[1]ศึกษา!D10</f>
        <v>87600</v>
      </c>
      <c r="D71" s="56">
        <f>[1]ศึกษา!E10</f>
        <v>288500</v>
      </c>
      <c r="E71" s="56">
        <f>[1]ศึกษา!F10</f>
        <v>96500</v>
      </c>
      <c r="F71" s="55"/>
    </row>
    <row r="72" spans="1:6" ht="22.5" customHeight="1" outlineLevel="1" x14ac:dyDescent="0.2">
      <c r="A72" s="52" t="s">
        <v>69</v>
      </c>
      <c r="B72" s="56">
        <f t="shared" si="13"/>
        <v>2034800</v>
      </c>
      <c r="C72" s="56">
        <f>[1]ศึกษา!D23</f>
        <v>1202600</v>
      </c>
      <c r="D72" s="56">
        <f>[1]ศึกษา!E23</f>
        <v>832200</v>
      </c>
      <c r="E72" s="56">
        <f>[1]ศึกษา!F23</f>
        <v>0</v>
      </c>
      <c r="F72" s="55"/>
    </row>
    <row r="73" spans="1:6" s="57" customFormat="1" ht="22.5" customHeight="1" outlineLevel="1" x14ac:dyDescent="0.2">
      <c r="A73" s="48" t="s">
        <v>92</v>
      </c>
      <c r="B73" s="49">
        <f t="shared" si="13"/>
        <v>40659160</v>
      </c>
      <c r="C73" s="49">
        <f>SUM(C74:C76)</f>
        <v>21940160</v>
      </c>
      <c r="D73" s="49">
        <f t="shared" ref="D73:E73" si="14">SUM(D74:D76)</f>
        <v>16244300</v>
      </c>
      <c r="E73" s="49">
        <f t="shared" si="14"/>
        <v>2474700</v>
      </c>
      <c r="F73" s="55"/>
    </row>
    <row r="74" spans="1:6" ht="22.5" customHeight="1" outlineLevel="1" x14ac:dyDescent="0.2">
      <c r="A74" s="52" t="s">
        <v>68</v>
      </c>
      <c r="B74" s="56">
        <f t="shared" si="13"/>
        <v>23176100</v>
      </c>
      <c r="C74" s="56">
        <f>[1]ศึกษา!D50</f>
        <v>14522900</v>
      </c>
      <c r="D74" s="56">
        <f>[1]ศึกษา!E50</f>
        <v>6283300</v>
      </c>
      <c r="E74" s="56">
        <f>[1]ศึกษา!F50</f>
        <v>2369900</v>
      </c>
      <c r="F74" s="55"/>
    </row>
    <row r="75" spans="1:6" ht="22.5" customHeight="1" outlineLevel="1" x14ac:dyDescent="0.2">
      <c r="A75" s="52" t="s">
        <v>93</v>
      </c>
      <c r="B75" s="56">
        <f t="shared" si="13"/>
        <v>13208960</v>
      </c>
      <c r="C75" s="56">
        <f>[1]ศึกษา!D89</f>
        <v>7312460</v>
      </c>
      <c r="D75" s="56">
        <f>[1]ศึกษา!E89</f>
        <v>5896500</v>
      </c>
      <c r="E75" s="56">
        <f>[1]ศึกษา!F89</f>
        <v>0</v>
      </c>
      <c r="F75" s="55"/>
    </row>
    <row r="76" spans="1:6" ht="22.5" customHeight="1" outlineLevel="1" x14ac:dyDescent="0.2">
      <c r="A76" s="52" t="s">
        <v>94</v>
      </c>
      <c r="B76" s="56">
        <f t="shared" si="13"/>
        <v>4274100</v>
      </c>
      <c r="C76" s="56">
        <f>[1]ศึกษา!D97</f>
        <v>104800</v>
      </c>
      <c r="D76" s="56">
        <f>[1]ศึกษา!E97</f>
        <v>4064500</v>
      </c>
      <c r="E76" s="56">
        <f>[1]ศึกษา!F97</f>
        <v>104800</v>
      </c>
      <c r="F76" s="55"/>
    </row>
    <row r="77" spans="1:6" s="47" customFormat="1" ht="22.5" customHeight="1" outlineLevel="1" x14ac:dyDescent="0.2">
      <c r="A77" s="60" t="s">
        <v>95</v>
      </c>
      <c r="B77" s="45">
        <f>C77+D77+E77</f>
        <v>2071500</v>
      </c>
      <c r="C77" s="61">
        <f>SUM(C78,C80,C83,C85)</f>
        <v>681600</v>
      </c>
      <c r="D77" s="61">
        <f t="shared" ref="D77:E77" si="15">SUM(D78,D80,D83,D85)</f>
        <v>740080</v>
      </c>
      <c r="E77" s="61">
        <f t="shared" si="15"/>
        <v>649820</v>
      </c>
      <c r="F77" s="42"/>
    </row>
    <row r="78" spans="1:6" s="65" customFormat="1" ht="22.5" customHeight="1" outlineLevel="1" x14ac:dyDescent="0.2">
      <c r="A78" s="62" t="s">
        <v>96</v>
      </c>
      <c r="B78" s="63">
        <f>C78+D78+E78</f>
        <v>80000</v>
      </c>
      <c r="C78" s="63">
        <f>C79</f>
        <v>40000</v>
      </c>
      <c r="D78" s="63">
        <f t="shared" ref="D78:E78" si="16">D79</f>
        <v>40000</v>
      </c>
      <c r="E78" s="63">
        <f t="shared" si="16"/>
        <v>0</v>
      </c>
      <c r="F78" s="64"/>
    </row>
    <row r="79" spans="1:6" ht="22.5" customHeight="1" outlineLevel="1" x14ac:dyDescent="0.2">
      <c r="A79" s="52" t="s">
        <v>97</v>
      </c>
      <c r="B79" s="66">
        <f>C79+D79+E79</f>
        <v>80000</v>
      </c>
      <c r="C79" s="66">
        <f>[1]พัฒนา!D106</f>
        <v>40000</v>
      </c>
      <c r="D79" s="66">
        <f>[1]พัฒนา!E106</f>
        <v>40000</v>
      </c>
      <c r="E79" s="66">
        <v>0</v>
      </c>
      <c r="F79" s="55"/>
    </row>
    <row r="80" spans="1:6" s="67" customFormat="1" ht="22.5" customHeight="1" outlineLevel="1" x14ac:dyDescent="0.2">
      <c r="A80" s="60" t="s">
        <v>98</v>
      </c>
      <c r="B80" s="45">
        <f>C80+D80+E80</f>
        <v>700000</v>
      </c>
      <c r="C80" s="45">
        <f>C82</f>
        <v>200000</v>
      </c>
      <c r="D80" s="45">
        <f>D82</f>
        <v>250000</v>
      </c>
      <c r="E80" s="45">
        <f>E82</f>
        <v>250000</v>
      </c>
      <c r="F80" s="55"/>
    </row>
    <row r="81" spans="1:6" s="47" customFormat="1" ht="22.5" customHeight="1" outlineLevel="1" x14ac:dyDescent="0.2">
      <c r="A81" s="60" t="s">
        <v>99</v>
      </c>
      <c r="B81" s="45"/>
      <c r="C81" s="45"/>
      <c r="D81" s="45"/>
      <c r="E81" s="45"/>
      <c r="F81" s="46"/>
    </row>
    <row r="82" spans="1:6" ht="22.5" customHeight="1" outlineLevel="1" x14ac:dyDescent="0.2">
      <c r="A82" s="52" t="s">
        <v>97</v>
      </c>
      <c r="B82" s="56">
        <f>C82+D82+E82</f>
        <v>700000</v>
      </c>
      <c r="C82" s="56">
        <f>[1]พัฒนา!D121</f>
        <v>200000</v>
      </c>
      <c r="D82" s="56">
        <f>[1]พัฒนา!E121</f>
        <v>250000</v>
      </c>
      <c r="E82" s="56">
        <f>[1]พัฒนา!F121</f>
        <v>250000</v>
      </c>
      <c r="F82" s="55"/>
    </row>
    <row r="83" spans="1:6" s="47" customFormat="1" ht="22.5" customHeight="1" outlineLevel="1" x14ac:dyDescent="0.2">
      <c r="A83" s="60" t="s">
        <v>100</v>
      </c>
      <c r="B83" s="45">
        <f>C83+D83+E83</f>
        <v>1134000</v>
      </c>
      <c r="C83" s="45">
        <f>C84</f>
        <v>378000</v>
      </c>
      <c r="D83" s="45">
        <f t="shared" ref="D83:E83" si="17">D84</f>
        <v>378000</v>
      </c>
      <c r="E83" s="45">
        <f t="shared" si="17"/>
        <v>378000</v>
      </c>
      <c r="F83" s="55"/>
    </row>
    <row r="84" spans="1:6" ht="22.5" customHeight="1" outlineLevel="1" x14ac:dyDescent="0.2">
      <c r="A84" s="52" t="s">
        <v>97</v>
      </c>
      <c r="B84" s="56">
        <f>C84+D84+E84</f>
        <v>1134000</v>
      </c>
      <c r="C84" s="56">
        <f>[1]พัฒนา!D126</f>
        <v>378000</v>
      </c>
      <c r="D84" s="56">
        <f>[1]พัฒนา!E126</f>
        <v>378000</v>
      </c>
      <c r="E84" s="56">
        <f>[1]พัฒนา!F126</f>
        <v>378000</v>
      </c>
      <c r="F84" s="55"/>
    </row>
    <row r="85" spans="1:6" s="67" customFormat="1" ht="22.5" customHeight="1" outlineLevel="1" x14ac:dyDescent="0.2">
      <c r="A85" s="60" t="s">
        <v>101</v>
      </c>
      <c r="B85" s="45">
        <f>C85+D85+E85</f>
        <v>157500</v>
      </c>
      <c r="C85" s="45">
        <f>C87</f>
        <v>63600</v>
      </c>
      <c r="D85" s="45">
        <f t="shared" ref="D85:E85" si="18">D87</f>
        <v>72080</v>
      </c>
      <c r="E85" s="45">
        <f t="shared" si="18"/>
        <v>21820</v>
      </c>
      <c r="F85" s="42"/>
    </row>
    <row r="86" spans="1:6" s="67" customFormat="1" ht="22.5" customHeight="1" outlineLevel="1" x14ac:dyDescent="0.2">
      <c r="A86" s="60" t="s">
        <v>102</v>
      </c>
      <c r="B86" s="45"/>
      <c r="C86" s="45"/>
      <c r="D86" s="45"/>
      <c r="E86" s="45"/>
      <c r="F86" s="46"/>
    </row>
    <row r="87" spans="1:6" ht="22.5" customHeight="1" outlineLevel="1" x14ac:dyDescent="0.2">
      <c r="A87" s="52" t="s">
        <v>97</v>
      </c>
      <c r="B87" s="56">
        <f>C87+D87+E87</f>
        <v>157500</v>
      </c>
      <c r="C87" s="56">
        <f>[1]สิ่งแวดล้อม!D93</f>
        <v>63600</v>
      </c>
      <c r="D87" s="56">
        <f>[1]สิ่งแวดล้อม!E93</f>
        <v>72080</v>
      </c>
      <c r="E87" s="56">
        <f>[1]สิ่งแวดล้อม!F93</f>
        <v>21820</v>
      </c>
      <c r="F87" s="55"/>
    </row>
    <row r="88" spans="1:6" s="47" customFormat="1" ht="22.5" customHeight="1" outlineLevel="1" x14ac:dyDescent="0.2">
      <c r="A88" s="68" t="s">
        <v>103</v>
      </c>
      <c r="B88" s="45">
        <f>C88+D88+E88</f>
        <v>121442500</v>
      </c>
      <c r="C88" s="45">
        <f>SUM(C8,C11,C18,C21,C24,C27,C38,C43,C52,C59,C69)</f>
        <v>55444270</v>
      </c>
      <c r="D88" s="45">
        <f t="shared" ref="D88:E88" si="19">SUM(D8,D11,D18,D21,D24,D27,D38,D43,D52,D59,D69)</f>
        <v>44805795</v>
      </c>
      <c r="E88" s="45">
        <f t="shared" si="19"/>
        <v>21192435</v>
      </c>
      <c r="F88" s="55"/>
    </row>
    <row r="89" spans="1:6" s="47" customFormat="1" ht="22.5" customHeight="1" outlineLevel="1" x14ac:dyDescent="0.2">
      <c r="A89" s="68" t="s">
        <v>104</v>
      </c>
      <c r="B89" s="45">
        <f>C89+D89+E89</f>
        <v>2071500</v>
      </c>
      <c r="C89" s="45">
        <f>C78+C80+C83+C85</f>
        <v>681600</v>
      </c>
      <c r="D89" s="45">
        <f>D78+D80+D83+D85</f>
        <v>740080</v>
      </c>
      <c r="E89" s="45">
        <f>E78+E80+E83+E85</f>
        <v>649820</v>
      </c>
      <c r="F89" s="46"/>
    </row>
    <row r="90" spans="1:6" s="67" customFormat="1" ht="22.5" customHeight="1" x14ac:dyDescent="0.2">
      <c r="A90" s="69" t="s">
        <v>59</v>
      </c>
      <c r="B90" s="45">
        <f>SUM(B88:B89)</f>
        <v>123514000</v>
      </c>
      <c r="C90" s="45">
        <f>SUM(C88:C89)</f>
        <v>56125870</v>
      </c>
      <c r="D90" s="45">
        <f>SUM(D88:D89)</f>
        <v>45545875</v>
      </c>
      <c r="E90" s="45">
        <f>SUM(E88:E89)</f>
        <v>21842255</v>
      </c>
      <c r="F90" s="55"/>
    </row>
    <row r="91" spans="1:6" x14ac:dyDescent="0.2">
      <c r="F91" s="55"/>
    </row>
    <row r="92" spans="1:6" x14ac:dyDescent="0.2">
      <c r="B92" s="70"/>
      <c r="C92" s="71"/>
      <c r="D92" s="71"/>
      <c r="E92" s="71" t="s">
        <v>14</v>
      </c>
      <c r="F92" s="55"/>
    </row>
    <row r="93" spans="1:6" x14ac:dyDescent="0.2">
      <c r="E93" s="37" t="s">
        <v>18</v>
      </c>
      <c r="F93" s="55"/>
    </row>
    <row r="94" spans="1:6" x14ac:dyDescent="0.2">
      <c r="E94" s="37" t="s">
        <v>20</v>
      </c>
      <c r="F94" s="55"/>
    </row>
    <row r="95" spans="1:6" x14ac:dyDescent="0.2">
      <c r="F95" s="55"/>
    </row>
    <row r="96" spans="1:6" x14ac:dyDescent="0.2">
      <c r="F96" s="55"/>
    </row>
  </sheetData>
  <mergeCells count="3">
    <mergeCell ref="A2:E2"/>
    <mergeCell ref="A3:E3"/>
    <mergeCell ref="A5:A6"/>
  </mergeCells>
  <pageMargins left="0.28999999999999998" right="0.25" top="0.4" bottom="0.75" header="0.3" footer="0.3"/>
  <pageSetup paperSize="9" scale="99" orientation="landscape" horizontalDpi="0" verticalDpi="0" r:id="rId1"/>
  <rowBreaks count="3" manualBreakCount="3">
    <brk id="42" max="4" man="1"/>
    <brk id="62" max="4" man="1"/>
    <brk id="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31 มี.ค.67</vt:lpstr>
      <vt:lpstr>31 มี.ค.67 (2)</vt:lpstr>
      <vt:lpstr>ง401</vt:lpstr>
      <vt:lpstr>สงม.1 แผนใช้จ่ายเงิน</vt:lpstr>
      <vt:lpstr>'31 มี.ค.67 (2)'!Print_Area</vt:lpstr>
      <vt:lpstr>'สงม.1 แผนใช้จ่ายเงิน'!Print_Area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cp:lastPrinted>2024-04-29T03:10:22Z</cp:lastPrinted>
  <dcterms:created xsi:type="dcterms:W3CDTF">2024-04-24T03:17:27Z</dcterms:created>
  <dcterms:modified xsi:type="dcterms:W3CDTF">2024-04-29T03:10:27Z</dcterms:modified>
</cp:coreProperties>
</file>