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32" firstSheet="7" activeTab="7"/>
  </bookViews>
  <sheets>
    <sheet name="สงม.1 65ไม่ใส่สูตร" sheetId="1" state="hidden" r:id="rId1"/>
    <sheet name="สงม. 1" sheetId="2" state="hidden" r:id="rId2"/>
    <sheet name="โอนอัตโนมัติ" sheetId="3" state="hidden" r:id="rId3"/>
    <sheet name="สงม. 2" sheetId="4" state="hidden" r:id="rId4"/>
    <sheet name="แนบท้ายแบบ 1" sheetId="5" state="hidden" r:id="rId5"/>
    <sheet name="ปกครอง ส่ง สงม." sheetId="6" state="hidden" r:id="rId6"/>
    <sheet name="ทะเบียน ส่ง สงม." sheetId="7" state="hidden" r:id="rId7"/>
    <sheet name="สงม 1" sheetId="8" r:id="rId8"/>
    <sheet name="คลัง  ส่ง สงม." sheetId="9" state="hidden" r:id="rId9"/>
    <sheet name="รายได้ ส่ง สงม." sheetId="10" state="hidden" r:id="rId10"/>
    <sheet name="รักษา ส่งสงม." sheetId="11" state="hidden" r:id="rId11"/>
    <sheet name="เทศกิจ ส่งสงม." sheetId="12" state="hidden" r:id="rId12"/>
    <sheet name="โยธา ส่งสงม." sheetId="13" state="hidden" r:id="rId13"/>
    <sheet name="ระบายน้ำ" sheetId="14" state="hidden" r:id="rId14"/>
    <sheet name="ปลูก" sheetId="15" state="hidden" r:id="rId15"/>
    <sheet name="พัฒ สงม." sheetId="16" state="hidden" r:id="rId16"/>
    <sheet name="อนามัย ส่งสงม" sheetId="17" state="hidden" r:id="rId17"/>
  </sheets>
  <definedNames>
    <definedName name="_xlnm.Print_Area" localSheetId="8">'คลัง  ส่ง สงม.'!$A$1:$F$67</definedName>
    <definedName name="_xlnm.Print_Area" localSheetId="5">'ปกครอง ส่ง สงม.'!$A$1:$F$208</definedName>
    <definedName name="_xlnm.Print_Area" localSheetId="0">'สงม.1 65ไม่ใส่สูตร'!$A$1:$E$125</definedName>
    <definedName name="_xlnm.Print_Titles" localSheetId="8">'คลัง  ส่ง สงม.'!$1:$8</definedName>
    <definedName name="_xlnm.Print_Titles" localSheetId="6">'ทะเบียน ส่ง สงม.'!$1:$8</definedName>
    <definedName name="_xlnm.Print_Titles" localSheetId="11">'เทศกิจ ส่งสงม.'!$1:$8</definedName>
    <definedName name="_xlnm.Print_Titles" localSheetId="5">'ปกครอง ส่ง สงม.'!$94:$101</definedName>
    <definedName name="_xlnm.Print_Titles" localSheetId="15">'พัฒ สงม.'!$1:$8</definedName>
    <definedName name="_xlnm.Print_Titles" localSheetId="12">'โยธา ส่งสงม.'!$1:$8</definedName>
    <definedName name="_xlnm.Print_Titles" localSheetId="10">'รักษา ส่งสงม.'!$1:$8</definedName>
    <definedName name="_xlnm.Print_Titles" localSheetId="9">'รายได้ ส่ง สงม.'!$1:$8</definedName>
    <definedName name="_xlnm.Print_Titles" localSheetId="7">'สงม 1'!$1:$5</definedName>
    <definedName name="_xlnm.Print_Titles" localSheetId="16">'อนามัย ส่งสงม'!$1:$8</definedName>
  </definedNames>
  <calcPr fullCalcOnLoad="1"/>
</workbook>
</file>

<file path=xl/sharedStrings.xml><?xml version="1.0" encoding="utf-8"?>
<sst xmlns="http://schemas.openxmlformats.org/spreadsheetml/2006/main" count="1982" uniqueCount="395">
  <si>
    <t>รวมทั้งสิ้น</t>
  </si>
  <si>
    <t>แผน</t>
  </si>
  <si>
    <t>ผล</t>
  </si>
  <si>
    <t>งวดที่ 1</t>
  </si>
  <si>
    <t>งวดที่ 2</t>
  </si>
  <si>
    <t>งวดที่ 3</t>
  </si>
  <si>
    <t>งวดที่ 1 (ต.ค. - ม.ค.)</t>
  </si>
  <si>
    <t>งวดที่ 2 (ก.พ. - พ.ค.)</t>
  </si>
  <si>
    <t>งวดที่ 3 (มิ.ย. - ก.ย.)</t>
  </si>
  <si>
    <t xml:space="preserve"> - รายจ่ายอื่น ๆ</t>
  </si>
  <si>
    <t xml:space="preserve"> - เงินอุดหนุน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</si>
  <si>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</si>
  <si>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</si>
  <si>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</si>
  <si>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</si>
  <si>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</si>
  <si>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</si>
  <si>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</si>
  <si>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</si>
  <si>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</si>
  <si>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</si>
  <si>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</si>
  <si>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</si>
  <si>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แผน/</t>
  </si>
  <si>
    <t>รวม</t>
  </si>
  <si>
    <t>ผู้รายงาน..........................................................................</t>
  </si>
  <si>
    <t>แผนงาน/งาน/หมวด</t>
  </si>
  <si>
    <t xml:space="preserve">ตำแหน่ง : </t>
  </si>
  <si>
    <t>วัน/เดือน/ปี      :                                                                                       โทร:</t>
  </si>
  <si>
    <t>ผู้รายงาน : …………………………………...…..</t>
  </si>
  <si>
    <t xml:space="preserve">               (                                )</t>
  </si>
  <si>
    <t>(                                  )</t>
  </si>
  <si>
    <t>ผู้พิจารณา : .............................................</t>
  </si>
  <si>
    <t>หัวหน้าหน่วยงาน  :.............................................</t>
  </si>
  <si>
    <t xml:space="preserve">ผู้ให้ความเห็นชอบ  : .............................................. </t>
  </si>
  <si>
    <t>หน่วยงาน : ........................................................................</t>
  </si>
  <si>
    <t>แผนงาน : ..........................................................................</t>
  </si>
  <si>
    <t>แผน/ผลการปฏิบัติงานและการใช้จ่ายงบประมาณรายจ่ายประจำปีงบประมาณ พ.ศ. .............</t>
  </si>
  <si>
    <t>หน่วย : บาท</t>
  </si>
  <si>
    <t>งาน/หมวด/รายการ</t>
  </si>
  <si>
    <t>หน่วยงาน : สำนักงานเขตพระโขนง</t>
  </si>
  <si>
    <t>แผน/ผลการปฏิบัติงานและการใช้จ่ายงบประมาณรายจ่ายประจำปีงบประมาณ พ.ศ. 2563</t>
  </si>
  <si>
    <t>หมวดค่าตอบแทนใช้สอยและวัสดุ</t>
  </si>
  <si>
    <t xml:space="preserve"> - ค่าอาหารทำการนอกเวลา</t>
  </si>
  <si>
    <t xml:space="preserve"> - ค่าบำรุงรักษาซ่อมแซมลิฟท์</t>
  </si>
  <si>
    <t xml:space="preserve"> - ค่าซ่อมแซมยานพาหนะ</t>
  </si>
  <si>
    <t xml:space="preserve"> - เงินสมทบกองทุนประกันสังคม</t>
  </si>
  <si>
    <t xml:space="preserve"> - ค่าทำความสะอาดเครื่องนอนเวรฯ</t>
  </si>
  <si>
    <t xml:space="preserve"> - ค่าซ่อมแซมครุภัณฑ์</t>
  </si>
  <si>
    <t xml:space="preserve"> - ค่าจ้างเหมาเอกชนทำความสะอาดอาคาร</t>
  </si>
  <si>
    <t xml:space="preserve">   สำนักงานเขต</t>
  </si>
  <si>
    <t xml:space="preserve"> - ค่าวัสดุน้ำมันเชื้อเพลิงและน้ำมันหล่อลื่น</t>
  </si>
  <si>
    <t xml:space="preserve"> - ค่าวัสดุสำนักงาน</t>
  </si>
  <si>
    <t xml:space="preserve"> - ค่าวัสดุเครื่องคอมพิวเตอร์</t>
  </si>
  <si>
    <t xml:space="preserve"> - ค่าวัสดุยานพาหนะ</t>
  </si>
  <si>
    <t xml:space="preserve">    - ค่าเครื่องแต่งกาย</t>
  </si>
  <si>
    <t xml:space="preserve"> - ค่าวัสดุไฟฟ้า ประปา งานบ้าน งานครัว</t>
  </si>
  <si>
    <t xml:space="preserve">   และงานสวน</t>
  </si>
  <si>
    <t xml:space="preserve"> - ค่าหนังสือ วารสารฯ</t>
  </si>
  <si>
    <t xml:space="preserve"> - ค่าวัสดุประชาสัมพันธ์</t>
  </si>
  <si>
    <t>หมวดรายจ่ายอื่น</t>
  </si>
  <si>
    <t>หน่วยงาน   สำนักงานเขตพระโขนง</t>
  </si>
  <si>
    <t>แผนงานบริหารงานปกครองและทะเบียน</t>
  </si>
  <si>
    <t>งานที่ 1: งานปกครอง</t>
  </si>
  <si>
    <t xml:space="preserve">            1) ค่าตอบแทนใช้สอยและวัสดุ</t>
  </si>
  <si>
    <t xml:space="preserve">            2) รายจ่ายอื่น</t>
  </si>
  <si>
    <t>งานที่ 2 : งานทะเบียน</t>
  </si>
  <si>
    <t>แผนงานบริหารการคลัง</t>
  </si>
  <si>
    <t>งานที่ 1: งานบริหารการคลัง</t>
  </si>
  <si>
    <t>งานที่ 2 : งานบริหารการจัดเก็บรายได้</t>
  </si>
  <si>
    <t xml:space="preserve">            ค่าตอบแทนใช้สอยและวัสดุ</t>
  </si>
  <si>
    <t xml:space="preserve">             ค่าตอบแทนใช้สอยและวัสดุ</t>
  </si>
  <si>
    <t>แผนงานรักษาความสะอาด</t>
  </si>
  <si>
    <t>งานที่ 1: งานรักษาความสะอาด</t>
  </si>
  <si>
    <t>แผนงานรักษาความเป็นระเบียบเรียบร้อย</t>
  </si>
  <si>
    <t>งานที่ 1: งานบริหารและบังคับการเทศกิจ</t>
  </si>
  <si>
    <t>แผนงานการโยธาและระบบจราจร</t>
  </si>
  <si>
    <t>แผนงานการจัดการระบายน้ำและแก้ไขปัญหาน้ำท่วม</t>
  </si>
  <si>
    <t>งานที่ 1: งานการระบายน้ำและแก้ไขปัญหาน้ำท่วม</t>
  </si>
  <si>
    <t>แผนงานพัฒนาสภาวะสิ่งแวดล้อม</t>
  </si>
  <si>
    <t>งานที่ 1: งานปลูกและบำรุงรักษาต้นไม้</t>
  </si>
  <si>
    <t>แผนงานพัฒนาชุมชน</t>
  </si>
  <si>
    <t>งานที่ 1: งานพัฒนาชุมชน</t>
  </si>
  <si>
    <t>แผนงานอนามัยสิ่งแวดล้อม</t>
  </si>
  <si>
    <t>งานที่ 1: งานควบคุมอนามัย</t>
  </si>
  <si>
    <t>แผนงานบริหารการศึกษา</t>
  </si>
  <si>
    <t>งานที่ 1: งานบริหารการศึกษา</t>
  </si>
  <si>
    <t xml:space="preserve">            2) เงินอุดหนุน</t>
  </si>
  <si>
    <t xml:space="preserve">           3) รายจ่ายอื่น</t>
  </si>
  <si>
    <t>งานที่ 1: งานการโยธา</t>
  </si>
  <si>
    <t>แผน / ผลการปฏิบัติงานและการใช้จ่ายงบประมาณประจำปีงบประมาณ พ.ศ.2563</t>
  </si>
  <si>
    <t>สำนักงานเขตพระโขนง</t>
  </si>
  <si>
    <t>งาน</t>
  </si>
  <si>
    <t>ค่าวัสดุสำนักงาน</t>
  </si>
  <si>
    <t>งบประมาณ</t>
  </si>
  <si>
    <t>โอนไป กสพ.</t>
  </si>
  <si>
    <t>คงเหลือเงิน</t>
  </si>
  <si>
    <t>ค่าวัสดุยานพาหนะ (เฉพาะรถใหญ่)</t>
  </si>
  <si>
    <t>ปกครอง</t>
  </si>
  <si>
    <t>ทะเบียน</t>
  </si>
  <si>
    <t>บริหารการคลัง</t>
  </si>
  <si>
    <t>บริหารการจัดเก็บรายได้</t>
  </si>
  <si>
    <t>รักษาความสะอาด</t>
  </si>
  <si>
    <t>บริหารและบังคับการเทศกิจ</t>
  </si>
  <si>
    <t>การโยธา</t>
  </si>
  <si>
    <t>การระบายน้ำฯ</t>
  </si>
  <si>
    <t>ปลูกและบำรุงรักษาต้นไม้</t>
  </si>
  <si>
    <t>พัฒนาชุมชน</t>
  </si>
  <si>
    <t>ควบคุมอนามัย</t>
  </si>
  <si>
    <t>บริหารการศึกษา</t>
  </si>
  <si>
    <t>โอนอัตโนมัติ งบประมาณปี พ.ศ.2563</t>
  </si>
  <si>
    <t>โรงเรียน</t>
  </si>
  <si>
    <t>ค่าซ่อมแซมเครื่องจักรกล (เฉพาะเครื่องสูบน้ำ)</t>
  </si>
  <si>
    <t>ค่าวัสดุเครื่องจักรกล (เฉพาะเครื่องสูบน้ำ)</t>
  </si>
  <si>
    <t xml:space="preserve"> - เงินสมทบเข้ากองทุนเงินทดแทน</t>
  </si>
  <si>
    <t xml:space="preserve">    - ค่าวัสดุยานพาหนะ</t>
  </si>
  <si>
    <t xml:space="preserve">               (นางสาวสร้อยสุดา  ดาวแจ้ง)</t>
  </si>
  <si>
    <t>ตำแหน่ง :  นักวิชาการเงินและบัญชีชำนาญการพิเศษ</t>
  </si>
  <si>
    <t xml:space="preserve"> - ค่าจ้างเหมาบริการเป็นรายบุคคล</t>
  </si>
  <si>
    <t xml:space="preserve">    - ค่าซ่อมแซมยานพาหนะ</t>
  </si>
  <si>
    <t xml:space="preserve"> - ค่าซ่อมแซมไฟฟ้าสาธารณะ</t>
  </si>
  <si>
    <t xml:space="preserve"> - ค่าวัสดุก่อสร้าง</t>
  </si>
  <si>
    <t xml:space="preserve"> - ค่าวัสดุป้องกันอุบัติภัย</t>
  </si>
  <si>
    <t xml:space="preserve"> - ค่าวัสดุสำหรับหน่วยบริการเร่งด่วน </t>
  </si>
  <si>
    <t xml:space="preserve">  - ค่าใช้จ่ายในการซ่อมแซมบำรุงรักษาถนน</t>
  </si>
  <si>
    <t>แผนงาน : การจัดการระบายน้ำและแก้ไขปัญหาน้ำท่วม</t>
  </si>
  <si>
    <t xml:space="preserve"> - ค่าซ่อมแซมเครื่องจักรกลและเครื่องทุ่นแรง</t>
  </si>
  <si>
    <t xml:space="preserve"> - ค่าจ้างเหมาล้างทำความสะอาดท่อระบายน้ำ</t>
  </si>
  <si>
    <t xml:space="preserve"> - ค่าวัสดุเครื่องจักรกลฯ</t>
  </si>
  <si>
    <t xml:space="preserve"> - ค่าวัสดุอุปกรณ์ทำความสะอาดท่อระบายน้ำ</t>
  </si>
  <si>
    <t xml:space="preserve"> - ค่าวัสดุอุปกรณ์บำรุงรักษาระบบระบายน้ำ</t>
  </si>
  <si>
    <r>
      <t xml:space="preserve"> </t>
    </r>
    <r>
      <rPr>
        <sz val="16"/>
        <color indexed="8"/>
        <rFont val="TH SarabunPSK"/>
        <family val="2"/>
      </rPr>
      <t xml:space="preserve">  (ฝาท่อ)</t>
    </r>
  </si>
  <si>
    <t xml:space="preserve"> - ค่าเครื่องแต่งกาย</t>
  </si>
  <si>
    <t>- ค่าซ่อมแซมยานพาหนะ</t>
  </si>
  <si>
    <t>- ค่าซ่อมแซมครุภัณฑ์</t>
  </si>
  <si>
    <t>- ค่าวัสดุน้ำมันเชื้อเพลิงและหล่อลื่น</t>
  </si>
  <si>
    <t>- ค่าวัสดุสำนักงาน</t>
  </si>
  <si>
    <t>- ค่าวัสดุเครื่องคอมพิวเตอร์</t>
  </si>
  <si>
    <t>- ค่าวัสดุยานพาหนะ</t>
  </si>
  <si>
    <t>- ค่าใช้จ่ายโครงการกรุงเทพฯ เมืองอาหาร</t>
  </si>
  <si>
    <t xml:space="preserve">  ปลอดภัย</t>
  </si>
  <si>
    <t>- ค่าใช้จ่ายโครงการกรุงเทพฯ เมืองแห่ง</t>
  </si>
  <si>
    <t xml:space="preserve">  สุขาภิบาลสิ่งแวดล้อมที่ดี สะอาด ปลอดภัย</t>
  </si>
  <si>
    <t>ผู้รายงาน..............................................................</t>
  </si>
  <si>
    <t>ค่าตอบแทนใชสอยและวัสดุ</t>
  </si>
  <si>
    <t>หัก โอนให้ กสพ.</t>
  </si>
  <si>
    <t>หัก โอนให้ กรก.</t>
  </si>
  <si>
    <t>คงเหลือ</t>
  </si>
  <si>
    <t>วัน/เดือน/ปี   :   15 มิถุนายน 2563                   โทร: 0 2332 6855</t>
  </si>
  <si>
    <t>ตำแหน่ง : ผู้อำนวยการเขตพระโขนง</t>
  </si>
  <si>
    <t>วัน/เดือน/ปี   :   15  มิถุนายน 2563                 โทร: 0 2311 4287</t>
  </si>
  <si>
    <t xml:space="preserve">                                                                       (นายเรืองเดช  พงษ์จันทร์โอ)</t>
  </si>
  <si>
    <t>แผน/ผลการปฏิบัติงานและการใช้จ่ายงบประมาณรายจ่ายประจำปีงบประมาณ พ.ศ. 2564</t>
  </si>
  <si>
    <t>แผน/ผล</t>
  </si>
  <si>
    <t xml:space="preserve"> -เงินตอบแทนพิเศษของลูกจ้างประจำ</t>
  </si>
  <si>
    <t xml:space="preserve">    - ค่าบำรุงรักษาซ่อมแซมเครื่องปรับอากาศ</t>
  </si>
  <si>
    <t xml:space="preserve"> -ค่าจ้างเหมาบริการเป็นรายบุคคล</t>
  </si>
  <si>
    <t xml:space="preserve">   - ค่าวัสดุยานพาหนะ</t>
  </si>
  <si>
    <t xml:space="preserve"> -ค่าเครื่องแต่งกาย</t>
  </si>
  <si>
    <t>แบบ สงม. 2</t>
  </si>
  <si>
    <t xml:space="preserve">  -ค่าเบี้ยประชุม</t>
  </si>
  <si>
    <t>กรุงเทพมหานคร (BEST)</t>
  </si>
  <si>
    <t>งานการระบายน้ำและแก้ไขปัญหาน้ำท่วม</t>
  </si>
  <si>
    <t xml:space="preserve"> -เงินตอบแทนพิเศษลูกจ้างประจำ</t>
  </si>
  <si>
    <t>แผนงาน : งานปลูกและบำรุงรักษาต้นไม้</t>
  </si>
  <si>
    <t>งานปลูกและบำรุงรักษาต้นไม้</t>
  </si>
  <si>
    <t xml:space="preserve"> - ค่าวัสดุอุปกรณ์ในการปลูกและบำรุงรักษาต้นไม้</t>
  </si>
  <si>
    <t xml:space="preserve"> - ค่าใช้จ่ายโครงการกรุงเทพมหานครเขตปลอดบุหรี่</t>
  </si>
  <si>
    <t xml:space="preserve"> -ค่าใช้จ่ายในการบูรณาการความร่วมมือในการพัฒนา</t>
  </si>
  <si>
    <t>ประสิทธิภาพการแก้ไขปัญหาโรคไข้เลือดออกใน</t>
  </si>
  <si>
    <t>พื้นที่กรุงเทพมหานคร</t>
  </si>
  <si>
    <t xml:space="preserve"> -ค่าจ้างเหมายามดูแลทรัพย์สินและรักษาความปลอดภัย</t>
  </si>
  <si>
    <t>อาคารสำนักงานเขต</t>
  </si>
  <si>
    <t xml:space="preserve"> - ค่าใช้จ่ายในการฝึกอบรมอาสาสมัครป้องกัน  ภัยฝ่ายพลเรือน</t>
  </si>
  <si>
    <t>ป้องกันภัยฝ่ายพลเรือน</t>
  </si>
  <si>
    <t xml:space="preserve"> - ค่าใช้จ่ายเกี่ยวกับการสนับสนุนกิจการ อาสาสมัคร</t>
  </si>
  <si>
    <t xml:space="preserve"> - ค่าใช้จ่ายโครงการอาสาสมัครกรุงเทพมหานคร</t>
  </si>
  <si>
    <t>เพื่อนำมาใช้ประโยชน์</t>
  </si>
  <si>
    <t xml:space="preserve"> -ค่าตอบแทนเจ้าหน้าที่เก็บขนมูลฝอย</t>
  </si>
  <si>
    <t xml:space="preserve"> -ค่าตอบแทนเจ้าหน้าที่เก็บขนสิ่งปฏิกูล</t>
  </si>
  <si>
    <t xml:space="preserve"> -ค่าซ่อมแซมยานพาหนะ</t>
  </si>
  <si>
    <t xml:space="preserve"> -เงินสมทบกองทุนประกันสังคม</t>
  </si>
  <si>
    <t xml:space="preserve"> -ค่าซ่อมแซมครุภัณฑ์</t>
  </si>
  <si>
    <t xml:space="preserve"> -ค่าเช่าที่ดินใต้ทางด่วน</t>
  </si>
  <si>
    <t xml:space="preserve"> -ค่าภาษีและอากรแสตมป์</t>
  </si>
  <si>
    <t xml:space="preserve"> -ค่าวัสดุน้ำมันเชื้อเพลิงและน้ำมันหล่อลื่น</t>
  </si>
  <si>
    <t xml:space="preserve"> -ค่าวัสดุสำนักงาน</t>
  </si>
  <si>
    <t xml:space="preserve"> -ค่าวัสดุเครื่องคอมพิวเตอร์</t>
  </si>
  <si>
    <t xml:space="preserve"> -ค่าวัสดุยานพาหนะ</t>
  </si>
  <si>
    <t>เพื่อแก้ไขปัญหาความเดือดร้อนของประชาชน</t>
  </si>
  <si>
    <t xml:space="preserve">ตรอก ซอยและสิ่งสาธารณประโยชน์ </t>
  </si>
  <si>
    <t xml:space="preserve">งวดที่ 1 </t>
  </si>
  <si>
    <t xml:space="preserve">งวดที่ 2 </t>
  </si>
  <si>
    <t xml:space="preserve">งวดที่ 3 </t>
  </si>
  <si>
    <t>สตรี ผู้สูงอายุ คนพิการ และผู้ด้อยโอกาส</t>
  </si>
  <si>
    <t>และเยาวชนกรุงเทพมหานคร</t>
  </si>
  <si>
    <t>งานด้านพัฒนาสังคม</t>
  </si>
  <si>
    <t xml:space="preserve"> -ค่ารับรอง</t>
  </si>
  <si>
    <t>แผน/ผลการปฏิบัติงานและการใช้จ่ายงบประมาณรายจ่ายประจำปีงบประมาณ พ.ศ.2564</t>
  </si>
  <si>
    <t>แผน/ผลการปฏิบัติงานและการใช้จ่ายงบประมาณรายจ่ายประจำปีงบประมาณ พ.ศ. 2565</t>
  </si>
  <si>
    <t>ฝ่ายปกครอง</t>
  </si>
  <si>
    <t>งานที่ 1 : งานอำนวยการและบริหารสำนักงานขต</t>
  </si>
  <si>
    <t>งานที่ 2 : งานปกครอง</t>
  </si>
  <si>
    <t>(หลักสูตรหลัก)</t>
  </si>
  <si>
    <t>ด้านการป้องกันและแก้ไขปัญาหายาและสารเสตติด</t>
  </si>
  <si>
    <t xml:space="preserve"> - ค่าใช้จ่ายในการเลือกตั้งผู้ว่าราชการกรุงเทพมหานคร</t>
  </si>
  <si>
    <t>และสมาชิกสภากรุงเทพมหานคร</t>
  </si>
  <si>
    <t>งบประมาณสำนักสนับสนุนให้สำนักงานเขต</t>
  </si>
  <si>
    <t>งบประมาณตามโครงสร้างงาน</t>
  </si>
  <si>
    <t>งบบุคลากร</t>
  </si>
  <si>
    <t>ค่าตอบแทนใช้สอยและวัสดุ</t>
  </si>
  <si>
    <t xml:space="preserve"> -เงินสมทบกองทุนประกันสุขภาพ</t>
  </si>
  <si>
    <t>งบดำเนินงาน</t>
  </si>
  <si>
    <t>ค่าตอบแทน</t>
  </si>
  <si>
    <t>ค่าใช้สอย</t>
  </si>
  <si>
    <t>ค่าวัสดุ</t>
  </si>
  <si>
    <t xml:space="preserve"> -ค่าบำรุงรักษาซ่อมแซมลิฟท์</t>
  </si>
  <si>
    <t xml:space="preserve"> - ค่าบำรุงรักษาซ่อมแซมเครื่องปรับอากาศ</t>
  </si>
  <si>
    <r>
      <t xml:space="preserve"> -</t>
    </r>
    <r>
      <rPr>
        <sz val="15"/>
        <color indexed="10"/>
        <rFont val="TH SarabunPSK"/>
        <family val="2"/>
      </rPr>
      <t xml:space="preserve"> ค่าวัสดุน้ำมันเชื้อเพลิงและน้ำมันหล่อลื่น โอนออก</t>
    </r>
  </si>
  <si>
    <t xml:space="preserve"> -ค่าหนังสือ วารสารฯ</t>
  </si>
  <si>
    <t xml:space="preserve"> - ค่าวัสดุไฟฟ้า ประปา งานบ้าน งานครัว และงานสวน</t>
  </si>
  <si>
    <t>ฝ่ายทะเบียน</t>
  </si>
  <si>
    <t>งานบริหารทั่วไปและบริการทะเบียน</t>
  </si>
  <si>
    <t xml:space="preserve"> - ค่าชุดแต่งการเจ้าหน้าที่ปฏิบัติงานบริการประชาชน</t>
  </si>
  <si>
    <t>แผนการปฏิบัติงานและการใช้จ่ายงบประมาณรายจ่ายประจำปีงบประมาณ พ.ศ. 2565</t>
  </si>
  <si>
    <t>ฝ่าย/งาน/โครงการตามแผนยุทธศาสตร์/งบรายจ่าย</t>
  </si>
  <si>
    <t>งานที่ 1 : อำนวยการและบริหารสำนักงานเขต</t>
  </si>
  <si>
    <t xml:space="preserve">                 1) งบบุคลากร</t>
  </si>
  <si>
    <t xml:space="preserve">                 2) งบดำเนินงาน</t>
  </si>
  <si>
    <t>งานที่ 2 : ปกครอง</t>
  </si>
  <si>
    <t xml:space="preserve">                 3) งบรายจ่ายอื่น</t>
  </si>
  <si>
    <t>งานที่ 1 : บริหารทั่วไปและบริการทะเบียน</t>
  </si>
  <si>
    <t>ฝ่ายการคลัง</t>
  </si>
  <si>
    <t>งานที่ 1 : บริหารงานทั่วไปและบริหารการคลัง</t>
  </si>
  <si>
    <t>ฝ่ายรายได้</t>
  </si>
  <si>
    <t>งานที่ 1 : บริหารงานทั่วไปและจัดเก็บรายได้</t>
  </si>
  <si>
    <t>ฝ่ายรักษาความสะอาดและสวนสาธารณะ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</si>
  <si>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</si>
  <si>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</si>
  <si>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</si>
  <si>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</si>
  <si>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ฝ่ายเทศกิจ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</si>
  <si>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</si>
  <si>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</si>
  <si>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ฝ่ายโยธา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</si>
  <si>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</si>
  <si>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</si>
  <si>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</si>
  <si>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</si>
  <si>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ฝ่ายพัฒนาชุมชนและสวัสดิการสังคม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</si>
  <si>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</si>
  <si>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</si>
  <si>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ฝ่ายสิ่งแวดล้อมและสุขาภิบาล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</si>
  <si>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</si>
  <si>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</si>
  <si>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</si>
  <si>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ฝ่ายการศึกษา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</si>
  <si>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</si>
  <si>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</si>
  <si>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   3) งบอุดหนุน</t>
  </si>
  <si>
    <t xml:space="preserve">                 4) งบรายจ่ายอื่น</t>
  </si>
  <si>
    <t>รวมงบประมาณตามโครงสร้างงาน</t>
  </si>
  <si>
    <t>รวมงบประมาณสำนักสนับสนุนให้สำนักงานเขต</t>
  </si>
  <si>
    <t xml:space="preserve">  - ค่าบำรุงรักษาซ่อมแซมเครื่องปรับอากาศ</t>
  </si>
  <si>
    <t xml:space="preserve"> - ค่าวัสดุน้ำมันเชื้อเพลิงและน้ำมันหล่อลื่น </t>
  </si>
  <si>
    <t>งบรายจ่ายอื่น</t>
  </si>
  <si>
    <t>(ก.พ. - พ.ค. 2565)</t>
  </si>
  <si>
    <t xml:space="preserve">แบบ สงม .2 </t>
  </si>
  <si>
    <t>(สำนักงานเขต)</t>
  </si>
  <si>
    <t>1) งบบุคลากร</t>
  </si>
  <si>
    <t>2) งบดำเนินงาน</t>
  </si>
  <si>
    <t>3) งบรายจ่ายอื่น</t>
  </si>
  <si>
    <t>(ต.ค. 2564 - ม.ค. 2565)</t>
  </si>
  <si>
    <t>(มิ.ย. - ก.ย. 2565)</t>
  </si>
  <si>
    <t>งาน/โครงการตามแผนยุทธศาสตร์/งบรายจ่าย/รายการ</t>
  </si>
  <si>
    <t>งาน บริหารงานทั่วไปและบริหารการคลัง</t>
  </si>
  <si>
    <t xml:space="preserve">       - ค่าเครื่องแต่งกาย</t>
  </si>
  <si>
    <t>งบประมาณเพื่อชดใช้เงินยืมสะสม</t>
  </si>
  <si>
    <t>ชดใช้เงินยืมเงินสะสมเพื่อทดรองจ่ายเป็นเงินเดือน</t>
  </si>
  <si>
    <t>ค่าจ้าง รวมทั้งเงินอื่นที่เบิกจ่ายในลักษณะเดียวกัน</t>
  </si>
  <si>
    <t>สำหรับงวดเดือนสิงหาคม 2563</t>
  </si>
  <si>
    <t>ประจำปีงบประมาณ 2563</t>
  </si>
  <si>
    <t>งาน บริหารงานทั่วไปและจัดเก็บรายได้</t>
  </si>
  <si>
    <t xml:space="preserve"> -ค่าอาหารทำการนอกเวลา</t>
  </si>
  <si>
    <t>งาน บริหารงานทั่วไปฝ่ายรักษาความสาอาด</t>
  </si>
  <si>
    <t>งาน กวาดและทำความสะอาด</t>
  </si>
  <si>
    <t xml:space="preserve">       - เงินตอบแทนพิเศษลูกจ้างประจำ</t>
  </si>
  <si>
    <t xml:space="preserve"> -ค่าวัสดุในการรักษาความสะอาด</t>
  </si>
  <si>
    <t xml:space="preserve"> -ค่าวัสดุป้องกันอุบัติภัย</t>
  </si>
  <si>
    <t xml:space="preserve"> -ค่าเครื่องแบบชุดปฏิบัติงาน</t>
  </si>
  <si>
    <t>งาน เก็บขยะมูลฝอยและขนถ่ายสิ่งปฏิกูล</t>
  </si>
  <si>
    <t xml:space="preserve"> -ค่าวัสดุอุปกรณ์ในการขนถ่ายสิ่งปฏิกูล</t>
  </si>
  <si>
    <t>งาน ดูแลสวนและพื้นที่สีเขียว</t>
  </si>
  <si>
    <t xml:space="preserve"> - ค่าเครื่องแบบชุดปฏิบัติงาน</t>
  </si>
  <si>
    <t xml:space="preserve"> -ค่าใช้จ่ายในการบำรุงรักษา ปรับปรุง และเพิ่มพื้นที่สีเขียว</t>
  </si>
  <si>
    <t xml:space="preserve"> -ค่าใช้จ่ายจ่ายโครงการอาสาสมัครชักลากมูลฝอย</t>
  </si>
  <si>
    <t>ในชุมชน</t>
  </si>
  <si>
    <t xml:space="preserve"> - ค่าใช้จ่ายในการส่งเสริมการแปรรูปมูลฝอยอินทรีย์</t>
  </si>
  <si>
    <t xml:space="preserve"> - เงินตอบแทนพิเศษลูกจ้างประจำ</t>
  </si>
  <si>
    <t>งาน บริหารทั่วไปและสอบสวนดำเนินคดี</t>
  </si>
  <si>
    <t>งาน ตรวจและบังคับใช้กฎหมาย</t>
  </si>
  <si>
    <t>งาน บริหารทั่วไปฝ่ายโยธา</t>
  </si>
  <si>
    <t xml:space="preserve"> - เงินตอบแทนพิเศษของลูกจ้างประจำ</t>
  </si>
  <si>
    <t>งาน อนุญาตก่อสร้าง ควบคุมอาคารและผังเมือง</t>
  </si>
  <si>
    <t xml:space="preserve"> - ค่าซ่อมแซมถนน ตรอก ซอย สะพานและสิ่ง</t>
  </si>
  <si>
    <t>สาธารณประโยชน์</t>
  </si>
  <si>
    <t>งาน บำรุงรักษาซ่อมแซม</t>
  </si>
  <si>
    <t>งาน ระบายน้ำและแก้ไขปัญหาน้ำท่วม</t>
  </si>
  <si>
    <r>
      <t xml:space="preserve"> </t>
    </r>
    <r>
      <rPr>
        <sz val="15"/>
        <color indexed="8"/>
        <rFont val="TH SarabunPSK"/>
        <family val="2"/>
      </rPr>
      <t xml:space="preserve">  (ฝาท่อ)</t>
    </r>
  </si>
  <si>
    <t>งาน บริหารทั่วไปฝ่ายพัฒนาชุมชน</t>
  </si>
  <si>
    <t>งาน พัฒนาชุมชนและบริการสังคม</t>
  </si>
  <si>
    <t xml:space="preserve"> - ค่าตอบแทนบุคคลภายนอก</t>
  </si>
  <si>
    <t xml:space="preserve"> - ค่าตอบแทนวิทยากรฝึกอาชีพ</t>
  </si>
  <si>
    <t xml:space="preserve"> - ค่าซ่อมแซมอุปกรณ์การเรียนการสอน</t>
  </si>
  <si>
    <t xml:space="preserve"> - ค่าซื้อหนังสือ วารสารฯ</t>
  </si>
  <si>
    <t xml:space="preserve">   -ค่าวัสดุอุปกรณ์ในการอบรมและสาธิต (ศูนย์ฝึกอาชีพวัดธรรมมงคล)</t>
  </si>
  <si>
    <t xml:space="preserve"> -ค่าวัสดุประชาสัมพันธ์</t>
  </si>
  <si>
    <t xml:space="preserve"> -ค่าวัสดุอุปกรณ์การเรียนการสอน</t>
  </si>
  <si>
    <t xml:space="preserve"> -ค่าวัสดุสำหรับบ้านหนังสือ</t>
  </si>
  <si>
    <t xml:space="preserve"> -ค่าอาหารกลางวันและค่าอาหารเสริม (นม)</t>
  </si>
  <si>
    <t xml:space="preserve"> - ค่าตอบแทนอาสาสมัครผู้ดูแลเด็ก</t>
  </si>
  <si>
    <t xml:space="preserve"> - ค่าตอบแทนอาสาสมัครบ้านหนังสือ</t>
  </si>
  <si>
    <t xml:space="preserve"> -ค่าใช้จ่ายในการสนับสนุนเจ้าหน้าที่เพื่อปฏิบัติงานด้านเด็ก </t>
  </si>
  <si>
    <t xml:space="preserve"> -ค่าใช้จ่ายในการบรรพชาสามเณรภาคฤดูร้อน</t>
  </si>
  <si>
    <t xml:space="preserve"> -ค่าใช้จ่ายโครงการรู้ใช้ รู้เก็บ คนกรุงเทพฯชีวิตมั่นคง</t>
  </si>
  <si>
    <t xml:space="preserve"> -ค่าใช้จ่ายในการจ้างอาสาสมัครเจ้าหน้าที่ปฏิบัติ</t>
  </si>
  <si>
    <t xml:space="preserve"> -ค่าใช้จ่ายในการจัดกิจกรรมครอบครัวรักการอ่าน</t>
  </si>
  <si>
    <t xml:space="preserve"> -ค่าใช้จ่ายศูนย์ประสานงานธนาคารสมองของกรุงเทพมหานคร</t>
  </si>
  <si>
    <t xml:space="preserve"> -ค่าใช้จ่ายในการส่งเสริมกิจกรรมสโมสรกีฬาและลานกีฬา</t>
  </si>
  <si>
    <t xml:space="preserve"> -ค่าใช้จ่ายในการบริหารจัดการพิพิธภัณฑ์ท้องถิ่นกรุงเทพมหานคร</t>
  </si>
  <si>
    <t xml:space="preserve"> -ค่าใช้จ่ายในการส่งเสริมกิจการสภาเด็ก</t>
  </si>
  <si>
    <t xml:space="preserve"> -ค่าใช้จ่ายในการสนับสนุนการดำเนินงานของคณะกรรมการชุมชน</t>
  </si>
  <si>
    <t xml:space="preserve"> -ค่าใช้จ่ายในการจัดงานวันสำคัญอนุรักษ์สืบสานวัฒนธรรม</t>
  </si>
  <si>
    <t>งาน บริหารทั่วไปฝ่ายสิ่งแวดล้อมและสุขาภิบาล</t>
  </si>
  <si>
    <t xml:space="preserve"> -เงินค่าตอบแทนพิเศษลูกจ้างประจำ</t>
  </si>
  <si>
    <t xml:space="preserve"> ค่าใช้สอย</t>
  </si>
  <si>
    <t>-ค่าซ่อมแซมเครื่องจักรกลและเครื่องทุ่นแรง</t>
  </si>
  <si>
    <t>งาน สุขาภิบาลและอนามัยสิ่งแวดล้อม</t>
  </si>
  <si>
    <t>- ค่าอาหารทำการนอกเวลา</t>
  </si>
  <si>
    <t>- ค่าจ้างเหมาบริการเป็นรายบุคคล</t>
  </si>
  <si>
    <t>งาน ป้องกันและควบคุมโรค</t>
  </si>
  <si>
    <t>ฝ่าย สิ่งแวดล้อมและสุขาภิบาล</t>
  </si>
  <si>
    <t>ประเพณีไทย</t>
  </si>
  <si>
    <t>หมวดค่าตอบแทนฯ</t>
  </si>
  <si>
    <t>หมวดเงินอุดหนุน</t>
  </si>
  <si>
    <t>หักเงินชดใช้เงินยืมฯ</t>
  </si>
  <si>
    <t>โอนออกวัสดุยานพาหนะ (รถใหญ่)</t>
  </si>
  <si>
    <t>โอนออกค่าน้ำมันเชื้อเพลิง</t>
  </si>
  <si>
    <t>โอนออกค่าวัสดุ กสพ.</t>
  </si>
  <si>
    <t>โอนออกเครื่องจักรกลฯ</t>
  </si>
  <si>
    <t>งบประมาณหลังปรับโอน</t>
  </si>
  <si>
    <t>รวมโอนออก</t>
  </si>
  <si>
    <t>รายการจัดทำ สงม. 1 , สงม.2</t>
  </si>
  <si>
    <t>หน่วยงาน : สำนักงานเขตบางนา</t>
  </si>
  <si>
    <t>งบประมาณภารกิจประจำพื้นฐาน</t>
  </si>
  <si>
    <t>รวมงบประมาณภารกิจตามแผนยุทธศาสตร์</t>
  </si>
  <si>
    <t>รวมงบประมาณภารกิจประจำพื้นฐาน</t>
  </si>
  <si>
    <t>งบประมาณภารกิจตามแผนยุทธศาสตร์</t>
  </si>
  <si>
    <t>งานที่ 2 : งานอำนวยการและบริหารสำนักงานเขต</t>
  </si>
  <si>
    <t>งานที่ 3 : งานปกครอง</t>
  </si>
  <si>
    <t>งานที่ 4 : งานบริหารทั่วไปและบริการทะเบียน</t>
  </si>
  <si>
    <t>งานที่ 1 : งานรายจ่ายบุคลากร</t>
  </si>
  <si>
    <t>3) งบเงินอุดหนุน</t>
  </si>
  <si>
    <t>4) งบรายจ่ายอื่น</t>
  </si>
  <si>
    <t>งานที่ 5 : งานบริหารทั่วไปและบริหารการคลัง</t>
  </si>
  <si>
    <t>งานที่ 6 : งานบริหารทั่วไปและจัดเก็บรายได้</t>
  </si>
  <si>
    <t>งานที่ 7 : งานบริหารทั่วไปฝ่ายรักษาความสะอาด</t>
  </si>
  <si>
    <t>งานที่ 8 : งานกวาดทำความสะอาดที่และทางสาธารณะ</t>
  </si>
  <si>
    <t>งานที่ 9 : งานเก็บขยะมูลฝอยและขนถ่ายสิ่งปฏิกูล</t>
  </si>
  <si>
    <t>งานที่ 10 : งานดูแลสวนและพื้นที่สีเขียว</t>
  </si>
  <si>
    <t>งานที่ 11 : งานบริหารทั่วไปและสอบสวนดำเนินคดี</t>
  </si>
  <si>
    <t>งานที่ 12 : งานตรวจและบังคับใช้กฎหมาย</t>
  </si>
  <si>
    <t>งานที่ 13 : งานบริหารทั่วไปฝ่ายโยธา</t>
  </si>
  <si>
    <t>งานที่ 14 : งานอนุญาตก่อสร้าง ควบคุมอาคารและผังเมือง</t>
  </si>
  <si>
    <t>งานที่ 15 : งานบำรุงรักษาซ่อมแซม</t>
  </si>
  <si>
    <t>งานที่  16 : งานระบายน้ำและแก้ไขปัญหาน้ำท่วม</t>
  </si>
  <si>
    <t>งานที่ 17 : งานบริหารทั่วไปฝ่ายพัฒนาชุมชน</t>
  </si>
  <si>
    <t>งานที่ 18 : งานพัฒนาชุมชนและบริการสังคม</t>
  </si>
  <si>
    <t>งานที่ 19 : งานบริหารทั่วไปฝ่ายสิ่งแวดล้อมและสุขาภิบาล</t>
  </si>
  <si>
    <t>งานที่ 20 : งานสุขาภิบาลอาหารและอนามัยสิ่งแวดล้อม</t>
  </si>
  <si>
    <t>งานที่ 21 : งานป้องกันและควบคุมโรค</t>
  </si>
  <si>
    <t>งานที่ 22 : งานบริหารทั่วไปฝ่ายการศึกษา</t>
  </si>
  <si>
    <t>งานที่ 23 : งานงบประมาณโรงเรียน</t>
  </si>
  <si>
    <t>1) งบดำเนินงาน</t>
  </si>
  <si>
    <t>2) งบรายจ่ายอื่น</t>
  </si>
  <si>
    <t>2) งบเงินอุดหนุน</t>
  </si>
  <si>
    <t>งาน/โครงการตามแผนยุทธศาสตร์/งบรายจ่าย</t>
  </si>
  <si>
    <t>รวมงบประมาณภารกิจตามแผนยุทธศาสตร์บูรณาการ</t>
  </si>
  <si>
    <t>โครงการที่ 1 : โครงการจ้างงานคนพิการเพื่อปฏิบัติงาน</t>
  </si>
  <si>
    <t xml:space="preserve">                1) งบรายจ่ายอื่น</t>
  </si>
  <si>
    <t xml:space="preserve">   โครงการที่ 2 : โครงการครอบครัวรักการอ่าน</t>
  </si>
  <si>
    <t>โครงการตามแผนยุทธศาสตร์</t>
  </si>
  <si>
    <t>แผนการปฏิบัติงานและการใช้จ่ายงบประมาณรายจ่ายประจำปีงบประมาณ พ.ศ. 2567</t>
  </si>
  <si>
    <t xml:space="preserve">   โครงการที่ 3 : โครงการการจัดสวัสดิการ การสงเคราะห์ ช่วยเหลือเด็ก สตรี      ครอบครัว ผู้ด้อยโอกาส ผู้สูงอายุและคนพิการ</t>
  </si>
  <si>
    <t xml:space="preserve">  โครงการที่ 4 : โครงการบูรณาการความร่วมมือในการพัฒนาประสิทธิภาพการ  แก้ไขปัญหาโรคไข้เลือดออกในพื้นที่กรุงเทพมหานคร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</si>
</sst>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??_);_(@_)"/>
    <numFmt numFmtId="180" formatCode="0.0000"/>
    <numFmt numFmtId="181" formatCode="0.000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0.0000000"/>
    <numFmt numFmtId="187" formatCode="0.000000"/>
    <numFmt numFmtId="188" formatCode="0.00000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8"/>
      <name val="Tahoma"/>
      <family val="2"/>
    </font>
    <font>
      <b/>
      <u val="single"/>
      <sz val="15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Calibri"/>
      <family val="2"/>
    </font>
    <font>
      <sz val="15"/>
      <name val="Calibri"/>
      <family val="2"/>
    </font>
    <font>
      <sz val="15"/>
      <color indexed="9"/>
      <name val="Calibri"/>
      <family val="2"/>
    </font>
    <font>
      <b/>
      <u val="single"/>
      <sz val="14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sz val="16"/>
      <color indexed="8"/>
      <name val="Calibri"/>
      <family val="2"/>
    </font>
    <font>
      <b/>
      <u val="single"/>
      <sz val="16"/>
      <color indexed="8"/>
      <name val="TH SarabunPSK"/>
      <family val="2"/>
    </font>
    <font>
      <sz val="15"/>
      <color indexed="9"/>
      <name val="TH SarabunPSK"/>
      <family val="2"/>
    </font>
    <font>
      <b/>
      <sz val="18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Calibri"/>
      <family val="2"/>
    </font>
    <font>
      <sz val="15"/>
      <color theme="0"/>
      <name val="Calibri"/>
      <family val="2"/>
    </font>
    <font>
      <sz val="15"/>
      <color rgb="FFFF0000"/>
      <name val="TH SarabunPSK"/>
      <family val="2"/>
    </font>
    <font>
      <b/>
      <u val="single"/>
      <sz val="14"/>
      <color theme="1"/>
      <name val="TH SarabunPSK"/>
      <family val="2"/>
    </font>
    <font>
      <b/>
      <u val="single"/>
      <sz val="15"/>
      <color theme="1"/>
      <name val="TH SarabunPSK"/>
      <family val="2"/>
    </font>
    <font>
      <sz val="16"/>
      <color theme="1"/>
      <name val="Calibri"/>
      <family val="2"/>
    </font>
    <font>
      <b/>
      <u val="single"/>
      <sz val="16"/>
      <color theme="1"/>
      <name val="TH SarabunPSK"/>
      <family val="2"/>
    </font>
    <font>
      <sz val="15"/>
      <color theme="0"/>
      <name val="TH SarabunPSK"/>
      <family val="2"/>
    </font>
    <font>
      <b/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24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3" fillId="33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 indent="5"/>
    </xf>
    <xf numFmtId="0" fontId="64" fillId="0" borderId="0" xfId="0" applyFont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left" vertical="center" indent="5"/>
    </xf>
    <xf numFmtId="0" fontId="64" fillId="34" borderId="12" xfId="0" applyFont="1" applyFill="1" applyBorder="1" applyAlignment="1">
      <alignment horizontal="left" vertical="center" indent="2"/>
    </xf>
    <xf numFmtId="0" fontId="64" fillId="34" borderId="11" xfId="0" applyFont="1" applyFill="1" applyBorder="1" applyAlignment="1">
      <alignment horizontal="left" vertical="center" indent="2"/>
    </xf>
    <xf numFmtId="0" fontId="64" fillId="0" borderId="12" xfId="0" applyFont="1" applyBorder="1" applyAlignment="1">
      <alignment horizontal="left" vertical="center" indent="4"/>
    </xf>
    <xf numFmtId="0" fontId="64" fillId="0" borderId="11" xfId="0" applyFont="1" applyBorder="1" applyAlignment="1">
      <alignment horizontal="left" vertical="center" indent="4"/>
    </xf>
    <xf numFmtId="0" fontId="64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indent="4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left"/>
    </xf>
    <xf numFmtId="49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3" fontId="64" fillId="0" borderId="0" xfId="0" applyNumberFormat="1" applyFont="1" applyAlignment="1">
      <alignment vertical="center"/>
    </xf>
    <xf numFmtId="43" fontId="63" fillId="0" borderId="0" xfId="0" applyNumberFormat="1" applyFont="1" applyAlignment="1">
      <alignment horizontal="center" vertical="center"/>
    </xf>
    <xf numFmtId="43" fontId="63" fillId="0" borderId="0" xfId="0" applyNumberFormat="1" applyFont="1" applyAlignment="1">
      <alignment horizontal="right" vertical="center"/>
    </xf>
    <xf numFmtId="43" fontId="64" fillId="0" borderId="10" xfId="0" applyNumberFormat="1" applyFont="1" applyBorder="1" applyAlignment="1">
      <alignment horizontal="center" vertical="center"/>
    </xf>
    <xf numFmtId="43" fontId="6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left" vertical="center" indent="5"/>
    </xf>
    <xf numFmtId="43" fontId="63" fillId="0" borderId="11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43" fontId="63" fillId="0" borderId="0" xfId="0" applyNumberFormat="1" applyFont="1" applyAlignment="1">
      <alignment/>
    </xf>
    <xf numFmtId="0" fontId="63" fillId="0" borderId="20" xfId="0" applyFont="1" applyBorder="1" applyAlignment="1">
      <alignment/>
    </xf>
    <xf numFmtId="43" fontId="63" fillId="0" borderId="21" xfId="0" applyNumberFormat="1" applyFont="1" applyBorder="1" applyAlignment="1">
      <alignment/>
    </xf>
    <xf numFmtId="0" fontId="63" fillId="0" borderId="22" xfId="0" applyFont="1" applyBorder="1" applyAlignment="1">
      <alignment/>
    </xf>
    <xf numFmtId="43" fontId="63" fillId="0" borderId="23" xfId="0" applyNumberFormat="1" applyFont="1" applyBorder="1" applyAlignment="1">
      <alignment/>
    </xf>
    <xf numFmtId="43" fontId="63" fillId="0" borderId="20" xfId="0" applyNumberFormat="1" applyFont="1" applyBorder="1" applyAlignment="1">
      <alignment/>
    </xf>
    <xf numFmtId="43" fontId="63" fillId="0" borderId="22" xfId="0" applyNumberFormat="1" applyFont="1" applyBorder="1" applyAlignment="1">
      <alignment/>
    </xf>
    <xf numFmtId="43" fontId="63" fillId="0" borderId="24" xfId="0" applyNumberFormat="1" applyFont="1" applyBorder="1" applyAlignment="1">
      <alignment/>
    </xf>
    <xf numFmtId="43" fontId="63" fillId="0" borderId="25" xfId="0" applyNumberFormat="1" applyFont="1" applyBorder="1" applyAlignment="1">
      <alignment/>
    </xf>
    <xf numFmtId="0" fontId="63" fillId="0" borderId="26" xfId="0" applyFont="1" applyBorder="1" applyAlignment="1">
      <alignment/>
    </xf>
    <xf numFmtId="43" fontId="63" fillId="0" borderId="26" xfId="0" applyNumberFormat="1" applyFont="1" applyBorder="1" applyAlignment="1">
      <alignment/>
    </xf>
    <xf numFmtId="43" fontId="63" fillId="0" borderId="27" xfId="0" applyNumberFormat="1" applyFont="1" applyBorder="1" applyAlignment="1">
      <alignment/>
    </xf>
    <xf numFmtId="43" fontId="63" fillId="0" borderId="28" xfId="0" applyNumberFormat="1" applyFont="1" applyBorder="1" applyAlignment="1">
      <alignment/>
    </xf>
    <xf numFmtId="43" fontId="64" fillId="0" borderId="14" xfId="0" applyNumberFormat="1" applyFont="1" applyBorder="1" applyAlignment="1">
      <alignment horizontal="center"/>
    </xf>
    <xf numFmtId="43" fontId="64" fillId="0" borderId="10" xfId="0" applyNumberFormat="1" applyFont="1" applyBorder="1" applyAlignment="1">
      <alignment horizontal="center"/>
    </xf>
    <xf numFmtId="43" fontId="64" fillId="0" borderId="29" xfId="0" applyNumberFormat="1" applyFont="1" applyBorder="1" applyAlignment="1">
      <alignment horizontal="center"/>
    </xf>
    <xf numFmtId="0" fontId="65" fillId="0" borderId="0" xfId="0" applyFont="1" applyAlignment="1">
      <alignment/>
    </xf>
    <xf numFmtId="43" fontId="66" fillId="0" borderId="10" xfId="0" applyNumberFormat="1" applyFont="1" applyBorder="1" applyAlignment="1">
      <alignment horizontal="center" vertical="center"/>
    </xf>
    <xf numFmtId="43" fontId="66" fillId="35" borderId="10" xfId="0" applyNumberFormat="1" applyFont="1" applyFill="1" applyBorder="1" applyAlignment="1">
      <alignment horizontal="center" vertical="center"/>
    </xf>
    <xf numFmtId="43" fontId="64" fillId="33" borderId="10" xfId="0" applyNumberFormat="1" applyFont="1" applyFill="1" applyBorder="1" applyAlignment="1">
      <alignment horizontal="center" vertical="center"/>
    </xf>
    <xf numFmtId="43" fontId="67" fillId="34" borderId="10" xfId="0" applyNumberFormat="1" applyFont="1" applyFill="1" applyBorder="1" applyAlignment="1">
      <alignment horizontal="center" vertical="center"/>
    </xf>
    <xf numFmtId="43" fontId="67" fillId="35" borderId="10" xfId="0" applyNumberFormat="1" applyFont="1" applyFill="1" applyBorder="1" applyAlignment="1">
      <alignment horizontal="center" vertical="center"/>
    </xf>
    <xf numFmtId="43" fontId="63" fillId="0" borderId="10" xfId="0" applyNumberFormat="1" applyFont="1" applyBorder="1" applyAlignment="1">
      <alignment horizontal="center" vertical="center"/>
    </xf>
    <xf numFmtId="43" fontId="6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35" borderId="30" xfId="0" applyFont="1" applyFill="1" applyBorder="1" applyAlignment="1">
      <alignment horizontal="center" vertical="center"/>
    </xf>
    <xf numFmtId="43" fontId="68" fillId="0" borderId="0" xfId="0" applyNumberFormat="1" applyFont="1" applyAlignment="1">
      <alignment vertical="center"/>
    </xf>
    <xf numFmtId="43" fontId="69" fillId="0" borderId="0" xfId="0" applyNumberFormat="1" applyFont="1" applyAlignment="1">
      <alignment horizontal="center" vertical="center"/>
    </xf>
    <xf numFmtId="43" fontId="69" fillId="35" borderId="10" xfId="0" applyNumberFormat="1" applyFont="1" applyFill="1" applyBorder="1" applyAlignment="1">
      <alignment horizontal="center" vertical="center"/>
    </xf>
    <xf numFmtId="43" fontId="6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 indent="4"/>
    </xf>
    <xf numFmtId="0" fontId="66" fillId="0" borderId="3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3" fillId="35" borderId="11" xfId="0" applyFont="1" applyFill="1" applyBorder="1" applyAlignment="1">
      <alignment vertical="center"/>
    </xf>
    <xf numFmtId="0" fontId="63" fillId="35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43" fontId="66" fillId="36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34" borderId="11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64" fillId="34" borderId="31" xfId="0" applyFont="1" applyFill="1" applyBorder="1" applyAlignment="1">
      <alignment vertical="center"/>
    </xf>
    <xf numFmtId="43" fontId="68" fillId="0" borderId="0" xfId="38" applyFont="1" applyAlignment="1">
      <alignment vertical="center"/>
    </xf>
    <xf numFmtId="43" fontId="69" fillId="0" borderId="0" xfId="38" applyFont="1" applyAlignment="1">
      <alignment horizontal="center" vertical="center"/>
    </xf>
    <xf numFmtId="43" fontId="67" fillId="35" borderId="10" xfId="38" applyFont="1" applyFill="1" applyBorder="1" applyAlignment="1">
      <alignment horizontal="center" vertical="center"/>
    </xf>
    <xf numFmtId="43" fontId="67" fillId="34" borderId="10" xfId="38" applyFont="1" applyFill="1" applyBorder="1" applyAlignment="1">
      <alignment horizontal="center" vertical="center"/>
    </xf>
    <xf numFmtId="43" fontId="66" fillId="0" borderId="10" xfId="38" applyFont="1" applyBorder="1" applyAlignment="1">
      <alignment horizontal="center" vertical="center"/>
    </xf>
    <xf numFmtId="43" fontId="66" fillId="35" borderId="10" xfId="38" applyFont="1" applyFill="1" applyBorder="1" applyAlignment="1">
      <alignment horizontal="center" vertical="center"/>
    </xf>
    <xf numFmtId="43" fontId="66" fillId="0" borderId="10" xfId="38" applyFont="1" applyBorder="1" applyAlignment="1">
      <alignment horizontal="right" vertical="center"/>
    </xf>
    <xf numFmtId="43" fontId="66" fillId="36" borderId="10" xfId="38" applyFont="1" applyFill="1" applyBorder="1" applyAlignment="1">
      <alignment horizontal="right" vertical="center"/>
    </xf>
    <xf numFmtId="43" fontId="66" fillId="36" borderId="10" xfId="38" applyFont="1" applyFill="1" applyBorder="1" applyAlignment="1">
      <alignment horizontal="center" vertical="center"/>
    </xf>
    <xf numFmtId="43" fontId="69" fillId="35" borderId="10" xfId="38" applyFont="1" applyFill="1" applyBorder="1" applyAlignment="1">
      <alignment horizontal="center" vertical="center"/>
    </xf>
    <xf numFmtId="43" fontId="69" fillId="0" borderId="10" xfId="38" applyFont="1" applyBorder="1" applyAlignment="1">
      <alignment horizontal="center" vertical="center"/>
    </xf>
    <xf numFmtId="43" fontId="0" fillId="0" borderId="0" xfId="38" applyFont="1" applyAlignment="1">
      <alignment/>
    </xf>
    <xf numFmtId="0" fontId="68" fillId="0" borderId="0" xfId="0" applyFont="1" applyAlignment="1">
      <alignment vertical="center"/>
    </xf>
    <xf numFmtId="0" fontId="70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43" fontId="69" fillId="0" borderId="0" xfId="0" applyNumberFormat="1" applyFont="1" applyAlignment="1">
      <alignment horizontal="right" vertical="center"/>
    </xf>
    <xf numFmtId="0" fontId="68" fillId="35" borderId="10" xfId="0" applyFont="1" applyFill="1" applyBorder="1" applyAlignment="1">
      <alignment horizontal="center" vertical="center"/>
    </xf>
    <xf numFmtId="43" fontId="68" fillId="35" borderId="10" xfId="0" applyNumberFormat="1" applyFont="1" applyFill="1" applyBorder="1" applyAlignment="1">
      <alignment horizontal="center" vertical="center"/>
    </xf>
    <xf numFmtId="43" fontId="68" fillId="34" borderId="10" xfId="0" applyNumberFormat="1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35" borderId="3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70" fillId="35" borderId="0" xfId="0" applyFont="1" applyFill="1" applyAlignment="1">
      <alignment/>
    </xf>
    <xf numFmtId="0" fontId="68" fillId="0" borderId="0" xfId="0" applyFont="1" applyBorder="1" applyAlignment="1">
      <alignment horizontal="left" vertical="center" indent="4"/>
    </xf>
    <xf numFmtId="43" fontId="69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43" fontId="70" fillId="0" borderId="0" xfId="0" applyNumberFormat="1" applyFont="1" applyAlignment="1">
      <alignment/>
    </xf>
    <xf numFmtId="0" fontId="68" fillId="35" borderId="10" xfId="0" applyFont="1" applyFill="1" applyBorder="1" applyAlignment="1">
      <alignment vertical="center"/>
    </xf>
    <xf numFmtId="0" fontId="69" fillId="35" borderId="0" xfId="0" applyFont="1" applyFill="1" applyAlignment="1">
      <alignment/>
    </xf>
    <xf numFmtId="43" fontId="6" fillId="0" borderId="0" xfId="38" applyFont="1" applyAlignment="1">
      <alignment vertical="center"/>
    </xf>
    <xf numFmtId="43" fontId="69" fillId="35" borderId="0" xfId="0" applyNumberFormat="1" applyFont="1" applyFill="1" applyAlignment="1">
      <alignment/>
    </xf>
    <xf numFmtId="43" fontId="6" fillId="0" borderId="0" xfId="38" applyFont="1" applyAlignment="1">
      <alignment horizontal="left" vertical="center"/>
    </xf>
    <xf numFmtId="43" fontId="69" fillId="0" borderId="0" xfId="0" applyNumberFormat="1" applyFont="1" applyAlignment="1">
      <alignment horizontal="right"/>
    </xf>
    <xf numFmtId="0" fontId="69" fillId="0" borderId="11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35" borderId="11" xfId="0" applyFont="1" applyFill="1" applyBorder="1" applyAlignment="1">
      <alignment vertical="center"/>
    </xf>
    <xf numFmtId="0" fontId="69" fillId="35" borderId="12" xfId="0" applyFont="1" applyFill="1" applyBorder="1" applyAlignment="1">
      <alignment vertical="center"/>
    </xf>
    <xf numFmtId="0" fontId="68" fillId="0" borderId="12" xfId="0" applyFont="1" applyBorder="1" applyAlignment="1">
      <alignment vertical="center"/>
    </xf>
    <xf numFmtId="43" fontId="7" fillId="0" borderId="0" xfId="38" applyFont="1" applyAlignment="1">
      <alignment/>
    </xf>
    <xf numFmtId="43" fontId="69" fillId="0" borderId="0" xfId="0" applyNumberFormat="1" applyFont="1" applyAlignment="1">
      <alignment/>
    </xf>
    <xf numFmtId="0" fontId="63" fillId="0" borderId="10" xfId="0" applyFont="1" applyBorder="1" applyAlignment="1">
      <alignment horizontal="center" vertical="center"/>
    </xf>
    <xf numFmtId="0" fontId="68" fillId="34" borderId="12" xfId="0" applyFont="1" applyFill="1" applyBorder="1" applyAlignment="1">
      <alignment vertical="center"/>
    </xf>
    <xf numFmtId="43" fontId="6" fillId="0" borderId="32" xfId="0" applyNumberFormat="1" applyFont="1" applyBorder="1" applyAlignment="1">
      <alignment horizontal="center" vertical="center"/>
    </xf>
    <xf numFmtId="43" fontId="6" fillId="0" borderId="32" xfId="0" applyNumberFormat="1" applyFont="1" applyBorder="1" applyAlignment="1">
      <alignment vertical="center"/>
    </xf>
    <xf numFmtId="0" fontId="69" fillId="0" borderId="32" xfId="0" applyFont="1" applyBorder="1" applyAlignment="1">
      <alignment/>
    </xf>
    <xf numFmtId="0" fontId="68" fillId="35" borderId="24" xfId="0" applyFont="1" applyFill="1" applyBorder="1" applyAlignment="1">
      <alignment vertical="center"/>
    </xf>
    <xf numFmtId="0" fontId="69" fillId="0" borderId="24" xfId="0" applyFont="1" applyBorder="1" applyAlignment="1">
      <alignment/>
    </xf>
    <xf numFmtId="0" fontId="69" fillId="34" borderId="24" xfId="0" applyFont="1" applyFill="1" applyBorder="1" applyAlignment="1">
      <alignment/>
    </xf>
    <xf numFmtId="0" fontId="69" fillId="0" borderId="24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43" fontId="7" fillId="0" borderId="24" xfId="38" applyFont="1" applyBorder="1" applyAlignment="1">
      <alignment horizontal="center" vertical="center"/>
    </xf>
    <xf numFmtId="43" fontId="69" fillId="0" borderId="24" xfId="0" applyNumberFormat="1" applyFont="1" applyBorder="1" applyAlignment="1">
      <alignment horizontal="center" vertical="center"/>
    </xf>
    <xf numFmtId="0" fontId="69" fillId="35" borderId="24" xfId="0" applyFont="1" applyFill="1" applyBorder="1" applyAlignment="1">
      <alignment vertical="center"/>
    </xf>
    <xf numFmtId="0" fontId="69" fillId="35" borderId="24" xfId="0" applyFont="1" applyFill="1" applyBorder="1" applyAlignment="1">
      <alignment horizontal="center" vertical="center"/>
    </xf>
    <xf numFmtId="43" fontId="7" fillId="35" borderId="24" xfId="38" applyFont="1" applyFill="1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68" fillId="34" borderId="24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9" fillId="35" borderId="24" xfId="0" applyFont="1" applyFill="1" applyBorder="1" applyAlignment="1">
      <alignment/>
    </xf>
    <xf numFmtId="43" fontId="68" fillId="0" borderId="24" xfId="0" applyNumberFormat="1" applyFont="1" applyBorder="1" applyAlignment="1">
      <alignment horizontal="center" vertical="center"/>
    </xf>
    <xf numFmtId="43" fontId="68" fillId="35" borderId="24" xfId="0" applyNumberFormat="1" applyFont="1" applyFill="1" applyBorder="1" applyAlignment="1">
      <alignment horizontal="center" vertical="center"/>
    </xf>
    <xf numFmtId="43" fontId="69" fillId="0" borderId="24" xfId="0" applyNumberFormat="1" applyFont="1" applyBorder="1" applyAlignment="1">
      <alignment/>
    </xf>
    <xf numFmtId="0" fontId="68" fillId="35" borderId="0" xfId="0" applyFont="1" applyFill="1" applyAlignment="1">
      <alignment/>
    </xf>
    <xf numFmtId="43" fontId="68" fillId="37" borderId="10" xfId="0" applyNumberFormat="1" applyFont="1" applyFill="1" applyBorder="1" applyAlignment="1">
      <alignment horizontal="center" vertical="center"/>
    </xf>
    <xf numFmtId="43" fontId="7" fillId="35" borderId="24" xfId="38" applyNumberFormat="1" applyFont="1" applyFill="1" applyBorder="1" applyAlignment="1">
      <alignment horizontal="center" vertical="center"/>
    </xf>
    <xf numFmtId="43" fontId="68" fillId="0" borderId="25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/>
    </xf>
    <xf numFmtId="43" fontId="69" fillId="35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43" fontId="68" fillId="35" borderId="0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43" fontId="68" fillId="35" borderId="3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43" fontId="68" fillId="0" borderId="24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43" fontId="69" fillId="0" borderId="0" xfId="38" applyFont="1" applyAlignment="1">
      <alignment/>
    </xf>
    <xf numFmtId="43" fontId="69" fillId="0" borderId="24" xfId="38" applyFont="1" applyBorder="1" applyAlignment="1">
      <alignment horizontal="center" vertical="center"/>
    </xf>
    <xf numFmtId="43" fontId="69" fillId="35" borderId="24" xfId="38" applyFont="1" applyFill="1" applyBorder="1" applyAlignment="1">
      <alignment horizontal="center" vertical="center"/>
    </xf>
    <xf numFmtId="0" fontId="69" fillId="35" borderId="24" xfId="0" applyFont="1" applyFill="1" applyBorder="1" applyAlignment="1">
      <alignment vertical="top"/>
    </xf>
    <xf numFmtId="43" fontId="7" fillId="0" borderId="24" xfId="38" applyFont="1" applyBorder="1" applyAlignment="1">
      <alignment/>
    </xf>
    <xf numFmtId="0" fontId="64" fillId="35" borderId="0" xfId="0" applyFont="1" applyFill="1" applyAlignment="1">
      <alignment horizontal="left" vertical="center" indent="4"/>
    </xf>
    <xf numFmtId="43" fontId="69" fillId="35" borderId="0" xfId="38" applyFont="1" applyFill="1" applyAlignment="1">
      <alignment horizontal="center" vertical="center"/>
    </xf>
    <xf numFmtId="0" fontId="64" fillId="35" borderId="0" xfId="0" applyFont="1" applyFill="1" applyAlignment="1">
      <alignment horizontal="left" vertical="center"/>
    </xf>
    <xf numFmtId="43" fontId="0" fillId="35" borderId="0" xfId="38" applyFont="1" applyFill="1" applyAlignment="1">
      <alignment/>
    </xf>
    <xf numFmtId="43" fontId="7" fillId="35" borderId="0" xfId="38" applyFont="1" applyFill="1" applyAlignment="1">
      <alignment/>
    </xf>
    <xf numFmtId="43" fontId="66" fillId="34" borderId="10" xfId="38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69" fillId="0" borderId="24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9" fillId="0" borderId="10" xfId="0" applyFont="1" applyBorder="1" applyAlignment="1">
      <alignment vertical="center"/>
    </xf>
    <xf numFmtId="43" fontId="7" fillId="0" borderId="10" xfId="38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43" fontId="7" fillId="35" borderId="10" xfId="38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43" fontId="7" fillId="0" borderId="10" xfId="38" applyFont="1" applyBorder="1" applyAlignment="1">
      <alignment/>
    </xf>
    <xf numFmtId="43" fontId="69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37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37" fillId="35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176" fontId="7" fillId="0" borderId="10" xfId="38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76" fontId="7" fillId="35" borderId="10" xfId="38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vertical="center"/>
    </xf>
    <xf numFmtId="49" fontId="7" fillId="35" borderId="12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 indent="4"/>
    </xf>
    <xf numFmtId="49" fontId="37" fillId="0" borderId="0" xfId="0" applyNumberFormat="1" applyFont="1" applyAlignment="1">
      <alignment/>
    </xf>
    <xf numFmtId="176" fontId="71" fillId="0" borderId="0" xfId="38" applyNumberFormat="1" applyFont="1" applyAlignment="1">
      <alignment/>
    </xf>
    <xf numFmtId="176" fontId="37" fillId="0" borderId="0" xfId="38" applyNumberFormat="1" applyFont="1" applyAlignment="1">
      <alignment/>
    </xf>
    <xf numFmtId="43" fontId="6" fillId="35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left" vertical="center"/>
    </xf>
    <xf numFmtId="43" fontId="6" fillId="35" borderId="10" xfId="38" applyFont="1" applyFill="1" applyBorder="1" applyAlignment="1">
      <alignment horizontal="center" vertical="center"/>
    </xf>
    <xf numFmtId="43" fontId="7" fillId="34" borderId="10" xfId="38" applyFont="1" applyFill="1" applyBorder="1" applyAlignment="1">
      <alignment horizontal="center" vertical="center"/>
    </xf>
    <xf numFmtId="43" fontId="6" fillId="34" borderId="10" xfId="38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left" vertical="center" indent="2"/>
    </xf>
    <xf numFmtId="0" fontId="69" fillId="0" borderId="10" xfId="0" applyFont="1" applyBorder="1" applyAlignment="1">
      <alignment horizontal="left" vertical="center" indent="4"/>
    </xf>
    <xf numFmtId="0" fontId="69" fillId="35" borderId="10" xfId="0" applyFont="1" applyFill="1" applyBorder="1" applyAlignment="1">
      <alignment horizontal="left" vertical="center" indent="2"/>
    </xf>
    <xf numFmtId="0" fontId="68" fillId="0" borderId="10" xfId="0" applyFont="1" applyBorder="1" applyAlignment="1">
      <alignment horizontal="left" vertical="center" indent="4"/>
    </xf>
    <xf numFmtId="0" fontId="69" fillId="35" borderId="10" xfId="0" applyFont="1" applyFill="1" applyBorder="1" applyAlignment="1">
      <alignment/>
    </xf>
    <xf numFmtId="43" fontId="72" fillId="35" borderId="10" xfId="38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top"/>
    </xf>
    <xf numFmtId="0" fontId="68" fillId="35" borderId="10" xfId="0" applyFont="1" applyFill="1" applyBorder="1" applyAlignment="1">
      <alignment horizontal="left" vertical="center" indent="4"/>
    </xf>
    <xf numFmtId="43" fontId="69" fillId="35" borderId="10" xfId="0" applyNumberFormat="1" applyFont="1" applyFill="1" applyBorder="1" applyAlignment="1">
      <alignment/>
    </xf>
    <xf numFmtId="43" fontId="6" fillId="35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35" borderId="10" xfId="0" applyFont="1" applyFill="1" applyBorder="1" applyAlignment="1">
      <alignment vertical="center"/>
    </xf>
    <xf numFmtId="0" fontId="63" fillId="35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2" fontId="66" fillId="36" borderId="10" xfId="0" applyNumberFormat="1" applyFont="1" applyFill="1" applyBorder="1" applyAlignment="1">
      <alignment horizontal="right" vertical="center"/>
    </xf>
    <xf numFmtId="2" fontId="66" fillId="0" borderId="10" xfId="0" applyNumberFormat="1" applyFont="1" applyBorder="1" applyAlignment="1">
      <alignment horizontal="right" vertical="center"/>
    </xf>
    <xf numFmtId="0" fontId="64" fillId="35" borderId="10" xfId="0" applyFont="1" applyFill="1" applyBorder="1" applyAlignment="1">
      <alignment vertical="center"/>
    </xf>
    <xf numFmtId="43" fontId="66" fillId="34" borderId="10" xfId="0" applyNumberFormat="1" applyFont="1" applyFill="1" applyBorder="1" applyAlignment="1">
      <alignment horizontal="center" vertical="center"/>
    </xf>
    <xf numFmtId="0" fontId="69" fillId="0" borderId="31" xfId="0" applyFont="1" applyBorder="1" applyAlignment="1">
      <alignment/>
    </xf>
    <xf numFmtId="0" fontId="69" fillId="35" borderId="0" xfId="0" applyFont="1" applyFill="1" applyBorder="1" applyAlignment="1">
      <alignment horizontal="center" vertical="center"/>
    </xf>
    <xf numFmtId="43" fontId="7" fillId="35" borderId="0" xfId="38" applyFont="1" applyFill="1" applyBorder="1" applyAlignment="1">
      <alignment horizontal="center" vertical="center"/>
    </xf>
    <xf numFmtId="0" fontId="68" fillId="36" borderId="32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43" fontId="6" fillId="35" borderId="0" xfId="38" applyFont="1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left" vertical="center"/>
    </xf>
    <xf numFmtId="0" fontId="68" fillId="34" borderId="12" xfId="0" applyFont="1" applyFill="1" applyBorder="1" applyAlignment="1">
      <alignment horizontal="center" vertical="center"/>
    </xf>
    <xf numFmtId="43" fontId="6" fillId="34" borderId="12" xfId="38" applyFont="1" applyFill="1" applyBorder="1" applyAlignment="1">
      <alignment horizontal="center" vertical="center"/>
    </xf>
    <xf numFmtId="43" fontId="68" fillId="34" borderId="12" xfId="0" applyNumberFormat="1" applyFont="1" applyFill="1" applyBorder="1" applyAlignment="1">
      <alignment horizontal="center" vertical="center"/>
    </xf>
    <xf numFmtId="0" fontId="69" fillId="34" borderId="31" xfId="0" applyFont="1" applyFill="1" applyBorder="1" applyAlignment="1">
      <alignment/>
    </xf>
    <xf numFmtId="0" fontId="68" fillId="34" borderId="31" xfId="0" applyFont="1" applyFill="1" applyBorder="1" applyAlignment="1">
      <alignment/>
    </xf>
    <xf numFmtId="0" fontId="69" fillId="0" borderId="12" xfId="0" applyFont="1" applyBorder="1" applyAlignment="1">
      <alignment horizontal="center" vertical="center"/>
    </xf>
    <xf numFmtId="43" fontId="7" fillId="0" borderId="12" xfId="38" applyFont="1" applyBorder="1" applyAlignment="1">
      <alignment horizontal="center" vertical="center"/>
    </xf>
    <xf numFmtId="0" fontId="68" fillId="34" borderId="0" xfId="0" applyFont="1" applyFill="1" applyAlignment="1">
      <alignment/>
    </xf>
    <xf numFmtId="0" fontId="68" fillId="35" borderId="24" xfId="0" applyFont="1" applyFill="1" applyBorder="1" applyAlignment="1">
      <alignment/>
    </xf>
    <xf numFmtId="43" fontId="7" fillId="0" borderId="0" xfId="38" applyFont="1" applyAlignment="1">
      <alignment vertical="center"/>
    </xf>
    <xf numFmtId="43" fontId="7" fillId="0" borderId="0" xfId="38" applyFont="1" applyAlignment="1">
      <alignment horizontal="left" vertical="center"/>
    </xf>
    <xf numFmtId="43" fontId="7" fillId="0" borderId="32" xfId="38" applyFont="1" applyBorder="1" applyAlignment="1">
      <alignment horizontal="center" vertical="center"/>
    </xf>
    <xf numFmtId="43" fontId="7" fillId="34" borderId="12" xfId="38" applyFont="1" applyFill="1" applyBorder="1" applyAlignment="1">
      <alignment horizontal="center" vertical="center"/>
    </xf>
    <xf numFmtId="43" fontId="68" fillId="35" borderId="12" xfId="0" applyNumberFormat="1" applyFont="1" applyFill="1" applyBorder="1" applyAlignment="1">
      <alignment horizontal="center" vertical="center"/>
    </xf>
    <xf numFmtId="0" fontId="69" fillId="35" borderId="31" xfId="0" applyFont="1" applyFill="1" applyBorder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32" xfId="0" applyFont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center"/>
    </xf>
    <xf numFmtId="43" fontId="7" fillId="35" borderId="12" xfId="38" applyFont="1" applyFill="1" applyBorder="1" applyAlignment="1">
      <alignment horizontal="center" vertical="center"/>
    </xf>
    <xf numFmtId="0" fontId="69" fillId="35" borderId="25" xfId="0" applyFont="1" applyFill="1" applyBorder="1" applyAlignment="1">
      <alignment/>
    </xf>
    <xf numFmtId="0" fontId="69" fillId="35" borderId="10" xfId="0" applyFont="1" applyFill="1" applyBorder="1" applyAlignment="1">
      <alignment horizontal="left" vertical="center"/>
    </xf>
    <xf numFmtId="0" fontId="69" fillId="35" borderId="0" xfId="0" applyFont="1" applyFill="1" applyBorder="1" applyAlignment="1">
      <alignment/>
    </xf>
    <xf numFmtId="43" fontId="72" fillId="35" borderId="10" xfId="0" applyNumberFormat="1" applyFont="1" applyFill="1" applyBorder="1" applyAlignment="1">
      <alignment horizontal="center" vertical="center"/>
    </xf>
    <xf numFmtId="0" fontId="68" fillId="7" borderId="10" xfId="0" applyFont="1" applyFill="1" applyBorder="1" applyAlignment="1">
      <alignment vertical="center"/>
    </xf>
    <xf numFmtId="43" fontId="68" fillId="7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3" fontId="63" fillId="0" borderId="10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43" fontId="68" fillId="0" borderId="12" xfId="0" applyNumberFormat="1" applyFont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8" fillId="34" borderId="24" xfId="0" applyFont="1" applyFill="1" applyBorder="1" applyAlignment="1">
      <alignment vertical="center"/>
    </xf>
    <xf numFmtId="0" fontId="68" fillId="34" borderId="10" xfId="0" applyFont="1" applyFill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73" fillId="33" borderId="10" xfId="0" applyFont="1" applyFill="1" applyBorder="1" applyAlignment="1">
      <alignment horizontal="left" vertical="center"/>
    </xf>
    <xf numFmtId="43" fontId="67" fillId="33" borderId="10" xfId="38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left" vertical="center"/>
    </xf>
    <xf numFmtId="43" fontId="67" fillId="37" borderId="10" xfId="38" applyFont="1" applyFill="1" applyBorder="1" applyAlignment="1">
      <alignment horizontal="center" vertical="center"/>
    </xf>
    <xf numFmtId="0" fontId="67" fillId="37" borderId="0" xfId="0" applyFont="1" applyFill="1" applyAlignment="1">
      <alignment horizontal="center" vertical="center"/>
    </xf>
    <xf numFmtId="0" fontId="67" fillId="34" borderId="10" xfId="0" applyFont="1" applyFill="1" applyBorder="1" applyAlignment="1">
      <alignment horizontal="left" vertical="center" indent="2"/>
    </xf>
    <xf numFmtId="0" fontId="67" fillId="34" borderId="0" xfId="0" applyFont="1" applyFill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67" fillId="37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/>
    </xf>
    <xf numFmtId="177" fontId="66" fillId="0" borderId="0" xfId="38" applyNumberFormat="1" applyFont="1" applyAlignment="1">
      <alignment horizontal="center" vertical="center"/>
    </xf>
    <xf numFmtId="0" fontId="68" fillId="6" borderId="10" xfId="0" applyFont="1" applyFill="1" applyBorder="1" applyAlignment="1">
      <alignment vertical="center"/>
    </xf>
    <xf numFmtId="43" fontId="68" fillId="6" borderId="10" xfId="0" applyNumberFormat="1" applyFont="1" applyFill="1" applyBorder="1" applyAlignment="1">
      <alignment horizontal="center" vertical="center"/>
    </xf>
    <xf numFmtId="0" fontId="68" fillId="6" borderId="12" xfId="0" applyFont="1" applyFill="1" applyBorder="1" applyAlignment="1">
      <alignment vertical="center"/>
    </xf>
    <xf numFmtId="43" fontId="68" fillId="6" borderId="12" xfId="0" applyNumberFormat="1" applyFont="1" applyFill="1" applyBorder="1" applyAlignment="1">
      <alignment horizontal="center" vertical="center"/>
    </xf>
    <xf numFmtId="0" fontId="68" fillId="35" borderId="31" xfId="0" applyFont="1" applyFill="1" applyBorder="1" applyAlignment="1">
      <alignment/>
    </xf>
    <xf numFmtId="0" fontId="68" fillId="7" borderId="31" xfId="0" applyFont="1" applyFill="1" applyBorder="1" applyAlignment="1">
      <alignment/>
    </xf>
    <xf numFmtId="0" fontId="68" fillId="6" borderId="31" xfId="0" applyFont="1" applyFill="1" applyBorder="1" applyAlignment="1">
      <alignment/>
    </xf>
    <xf numFmtId="0" fontId="68" fillId="34" borderId="32" xfId="0" applyFont="1" applyFill="1" applyBorder="1" applyAlignment="1">
      <alignment horizontal="left" vertical="center"/>
    </xf>
    <xf numFmtId="43" fontId="68" fillId="34" borderId="32" xfId="0" applyNumberFormat="1" applyFont="1" applyFill="1" applyBorder="1" applyAlignment="1">
      <alignment horizontal="center" vertical="center"/>
    </xf>
    <xf numFmtId="43" fontId="68" fillId="34" borderId="24" xfId="0" applyNumberFormat="1" applyFont="1" applyFill="1" applyBorder="1" applyAlignment="1">
      <alignment horizontal="center" vertical="center"/>
    </xf>
    <xf numFmtId="0" fontId="68" fillId="7" borderId="24" xfId="0" applyFont="1" applyFill="1" applyBorder="1" applyAlignment="1">
      <alignment vertical="center"/>
    </xf>
    <xf numFmtId="43" fontId="68" fillId="7" borderId="24" xfId="0" applyNumberFormat="1" applyFont="1" applyFill="1" applyBorder="1" applyAlignment="1">
      <alignment horizontal="center" vertical="center"/>
    </xf>
    <xf numFmtId="0" fontId="68" fillId="6" borderId="24" xfId="0" applyFont="1" applyFill="1" applyBorder="1" applyAlignment="1">
      <alignment horizontal="left" vertical="center"/>
    </xf>
    <xf numFmtId="0" fontId="68" fillId="6" borderId="24" xfId="0" applyFont="1" applyFill="1" applyBorder="1" applyAlignment="1">
      <alignment horizontal="center" vertical="center"/>
    </xf>
    <xf numFmtId="43" fontId="6" fillId="6" borderId="24" xfId="38" applyFont="1" applyFill="1" applyBorder="1" applyAlignment="1">
      <alignment horizontal="center" vertical="center"/>
    </xf>
    <xf numFmtId="0" fontId="69" fillId="35" borderId="24" xfId="0" applyFont="1" applyFill="1" applyBorder="1" applyAlignment="1">
      <alignment horizontal="left" vertical="center"/>
    </xf>
    <xf numFmtId="0" fontId="69" fillId="6" borderId="24" xfId="0" applyFont="1" applyFill="1" applyBorder="1" applyAlignment="1">
      <alignment horizontal="center" vertical="center"/>
    </xf>
    <xf numFmtId="43" fontId="7" fillId="6" borderId="24" xfId="38" applyFont="1" applyFill="1" applyBorder="1" applyAlignment="1">
      <alignment horizontal="center" vertical="center"/>
    </xf>
    <xf numFmtId="43" fontId="68" fillId="6" borderId="24" xfId="0" applyNumberFormat="1" applyFont="1" applyFill="1" applyBorder="1" applyAlignment="1">
      <alignment horizontal="center" vertical="center"/>
    </xf>
    <xf numFmtId="43" fontId="6" fillId="34" borderId="24" xfId="38" applyFont="1" applyFill="1" applyBorder="1" applyAlignment="1">
      <alignment horizontal="center" vertical="center"/>
    </xf>
    <xf numFmtId="43" fontId="6" fillId="35" borderId="24" xfId="38" applyFont="1" applyFill="1" applyBorder="1" applyAlignment="1">
      <alignment horizontal="center" vertical="center"/>
    </xf>
    <xf numFmtId="0" fontId="68" fillId="34" borderId="24" xfId="0" applyFont="1" applyFill="1" applyBorder="1" applyAlignment="1">
      <alignment horizontal="left" vertical="center"/>
    </xf>
    <xf numFmtId="43" fontId="72" fillId="35" borderId="24" xfId="38" applyFont="1" applyFill="1" applyBorder="1" applyAlignment="1">
      <alignment horizontal="center" vertical="center"/>
    </xf>
    <xf numFmtId="0" fontId="74" fillId="35" borderId="24" xfId="0" applyFont="1" applyFill="1" applyBorder="1" applyAlignment="1">
      <alignment vertical="center"/>
    </xf>
    <xf numFmtId="0" fontId="68" fillId="35" borderId="24" xfId="0" applyFont="1" applyFill="1" applyBorder="1" applyAlignment="1">
      <alignment horizontal="center" vertical="center"/>
    </xf>
    <xf numFmtId="0" fontId="68" fillId="34" borderId="24" xfId="0" applyFont="1" applyFill="1" applyBorder="1" applyAlignment="1">
      <alignment/>
    </xf>
    <xf numFmtId="0" fontId="68" fillId="0" borderId="0" xfId="0" applyFont="1" applyAlignment="1">
      <alignment/>
    </xf>
    <xf numFmtId="0" fontId="68" fillId="7" borderId="24" xfId="0" applyFont="1" applyFill="1" applyBorder="1" applyAlignment="1">
      <alignment horizontal="center" vertical="center"/>
    </xf>
    <xf numFmtId="43" fontId="6" fillId="7" borderId="24" xfId="38" applyFont="1" applyFill="1" applyBorder="1" applyAlignment="1">
      <alignment horizontal="center" vertical="center"/>
    </xf>
    <xf numFmtId="0" fontId="68" fillId="7" borderId="27" xfId="0" applyFont="1" applyFill="1" applyBorder="1" applyAlignment="1">
      <alignment/>
    </xf>
    <xf numFmtId="0" fontId="69" fillId="0" borderId="33" xfId="0" applyFont="1" applyBorder="1" applyAlignment="1">
      <alignment/>
    </xf>
    <xf numFmtId="0" fontId="68" fillId="34" borderId="32" xfId="0" applyFont="1" applyFill="1" applyBorder="1" applyAlignment="1">
      <alignment horizontal="center" vertical="center"/>
    </xf>
    <xf numFmtId="43" fontId="6" fillId="34" borderId="32" xfId="38" applyFont="1" applyFill="1" applyBorder="1" applyAlignment="1">
      <alignment horizontal="center" vertical="center"/>
    </xf>
    <xf numFmtId="43" fontId="7" fillId="35" borderId="0" xfId="38" applyFont="1" applyFill="1" applyBorder="1" applyAlignment="1">
      <alignment horizontal="right" vertical="center"/>
    </xf>
    <xf numFmtId="0" fontId="69" fillId="35" borderId="34" xfId="0" applyFont="1" applyFill="1" applyBorder="1" applyAlignment="1">
      <alignment/>
    </xf>
    <xf numFmtId="0" fontId="68" fillId="6" borderId="24" xfId="0" applyFont="1" applyFill="1" applyBorder="1" applyAlignment="1">
      <alignment/>
    </xf>
    <xf numFmtId="0" fontId="68" fillId="34" borderId="34" xfId="0" applyFont="1" applyFill="1" applyBorder="1" applyAlignment="1">
      <alignment/>
    </xf>
    <xf numFmtId="0" fontId="68" fillId="0" borderId="34" xfId="0" applyFont="1" applyBorder="1" applyAlignment="1">
      <alignment/>
    </xf>
    <xf numFmtId="43" fontId="6" fillId="34" borderId="25" xfId="38" applyFont="1" applyFill="1" applyBorder="1" applyAlignment="1">
      <alignment horizontal="center" vertical="center"/>
    </xf>
    <xf numFmtId="0" fontId="68" fillId="0" borderId="35" xfId="0" applyFont="1" applyBorder="1" applyAlignment="1">
      <alignment/>
    </xf>
    <xf numFmtId="0" fontId="69" fillId="35" borderId="21" xfId="0" applyFont="1" applyFill="1" applyBorder="1" applyAlignment="1">
      <alignment/>
    </xf>
    <xf numFmtId="0" fontId="68" fillId="7" borderId="21" xfId="0" applyFont="1" applyFill="1" applyBorder="1" applyAlignment="1">
      <alignment/>
    </xf>
    <xf numFmtId="0" fontId="68" fillId="34" borderId="21" xfId="0" applyFont="1" applyFill="1" applyBorder="1" applyAlignment="1">
      <alignment/>
    </xf>
    <xf numFmtId="0" fontId="68" fillId="6" borderId="21" xfId="0" applyFont="1" applyFill="1" applyBorder="1" applyAlignment="1">
      <alignment/>
    </xf>
    <xf numFmtId="43" fontId="6" fillId="34" borderId="10" xfId="38" applyNumberFormat="1" applyFont="1" applyFill="1" applyBorder="1" applyAlignment="1">
      <alignment horizontal="center" vertical="center"/>
    </xf>
    <xf numFmtId="0" fontId="68" fillId="7" borderId="10" xfId="0" applyFont="1" applyFill="1" applyBorder="1" applyAlignment="1">
      <alignment horizontal="center" vertical="center"/>
    </xf>
    <xf numFmtId="43" fontId="6" fillId="7" borderId="10" xfId="38" applyFont="1" applyFill="1" applyBorder="1" applyAlignment="1">
      <alignment horizontal="center" vertical="center"/>
    </xf>
    <xf numFmtId="43" fontId="6" fillId="7" borderId="10" xfId="38" applyNumberFormat="1" applyFont="1" applyFill="1" applyBorder="1" applyAlignment="1">
      <alignment horizontal="center" vertical="center"/>
    </xf>
    <xf numFmtId="0" fontId="68" fillId="7" borderId="0" xfId="0" applyFont="1" applyFill="1" applyAlignment="1">
      <alignment/>
    </xf>
    <xf numFmtId="0" fontId="10" fillId="35" borderId="12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vertical="center"/>
    </xf>
    <xf numFmtId="0" fontId="68" fillId="6" borderId="10" xfId="0" applyFont="1" applyFill="1" applyBorder="1" applyAlignment="1">
      <alignment horizontal="center" vertical="center"/>
    </xf>
    <xf numFmtId="43" fontId="68" fillId="6" borderId="10" xfId="0" applyNumberFormat="1" applyFont="1" applyFill="1" applyBorder="1" applyAlignment="1">
      <alignment/>
    </xf>
    <xf numFmtId="0" fontId="68" fillId="6" borderId="0" xfId="0" applyFont="1" applyFill="1" applyAlignment="1">
      <alignment/>
    </xf>
    <xf numFmtId="43" fontId="68" fillId="6" borderId="12" xfId="0" applyNumberFormat="1" applyFont="1" applyFill="1" applyBorder="1" applyAlignment="1">
      <alignment/>
    </xf>
    <xf numFmtId="43" fontId="68" fillId="35" borderId="12" xfId="0" applyNumberFormat="1" applyFont="1" applyFill="1" applyBorder="1" applyAlignment="1">
      <alignment/>
    </xf>
    <xf numFmtId="0" fontId="74" fillId="0" borderId="10" xfId="0" applyFont="1" applyBorder="1" applyAlignment="1">
      <alignment vertical="center"/>
    </xf>
    <xf numFmtId="0" fontId="69" fillId="35" borderId="12" xfId="0" applyFont="1" applyFill="1" applyBorder="1" applyAlignment="1">
      <alignment horizontal="left" vertical="center" indent="2"/>
    </xf>
    <xf numFmtId="43" fontId="66" fillId="0" borderId="12" xfId="0" applyNumberFormat="1" applyFont="1" applyBorder="1" applyAlignment="1">
      <alignment horizontal="center" vertical="center"/>
    </xf>
    <xf numFmtId="43" fontId="69" fillId="35" borderId="12" xfId="0" applyNumberFormat="1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43" fontId="4" fillId="35" borderId="0" xfId="38" applyFont="1" applyFill="1" applyBorder="1" applyAlignment="1">
      <alignment horizontal="center" vertical="center"/>
    </xf>
    <xf numFmtId="43" fontId="3" fillId="35" borderId="0" xfId="38" applyFont="1" applyFill="1" applyBorder="1" applyAlignment="1">
      <alignment horizontal="center" vertical="center"/>
    </xf>
    <xf numFmtId="43" fontId="4" fillId="35" borderId="0" xfId="38" applyFont="1" applyFill="1" applyBorder="1" applyAlignment="1">
      <alignment horizontal="right" vertical="center"/>
    </xf>
    <xf numFmtId="0" fontId="63" fillId="35" borderId="0" xfId="0" applyFont="1" applyFill="1" applyAlignment="1">
      <alignment/>
    </xf>
    <xf numFmtId="0" fontId="63" fillId="0" borderId="0" xfId="0" applyFont="1" applyAlignment="1">
      <alignment vertical="center"/>
    </xf>
    <xf numFmtId="43" fontId="4" fillId="0" borderId="0" xfId="38" applyFont="1" applyAlignment="1">
      <alignment vertical="center"/>
    </xf>
    <xf numFmtId="43" fontId="3" fillId="0" borderId="0" xfId="38" applyFont="1" applyAlignment="1">
      <alignment vertical="center"/>
    </xf>
    <xf numFmtId="43" fontId="63" fillId="0" borderId="0" xfId="0" applyNumberFormat="1" applyFont="1" applyAlignment="1">
      <alignment horizontal="right"/>
    </xf>
    <xf numFmtId="0" fontId="64" fillId="0" borderId="32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43" fontId="4" fillId="0" borderId="32" xfId="38" applyFont="1" applyBorder="1" applyAlignment="1">
      <alignment horizontal="center" vertical="center"/>
    </xf>
    <xf numFmtId="43" fontId="3" fillId="0" borderId="32" xfId="0" applyNumberFormat="1" applyFont="1" applyBorder="1" applyAlignment="1">
      <alignment horizontal="center" vertical="center"/>
    </xf>
    <xf numFmtId="0" fontId="63" fillId="0" borderId="32" xfId="0" applyFont="1" applyBorder="1" applyAlignment="1">
      <alignment/>
    </xf>
    <xf numFmtId="0" fontId="63" fillId="0" borderId="12" xfId="0" applyFont="1" applyBorder="1" applyAlignment="1">
      <alignment horizontal="center" vertical="center"/>
    </xf>
    <xf numFmtId="43" fontId="4" fillId="0" borderId="12" xfId="38" applyFont="1" applyBorder="1" applyAlignment="1">
      <alignment horizontal="center" vertical="center"/>
    </xf>
    <xf numFmtId="43" fontId="64" fillId="0" borderId="25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/>
    </xf>
    <xf numFmtId="0" fontId="64" fillId="34" borderId="10" xfId="0" applyFont="1" applyFill="1" applyBorder="1" applyAlignment="1">
      <alignment vertical="center"/>
    </xf>
    <xf numFmtId="43" fontId="64" fillId="34" borderId="10" xfId="0" applyNumberFormat="1" applyFont="1" applyFill="1" applyBorder="1" applyAlignment="1">
      <alignment horizontal="center" vertical="center"/>
    </xf>
    <xf numFmtId="43" fontId="3" fillId="34" borderId="10" xfId="38" applyFont="1" applyFill="1" applyBorder="1" applyAlignment="1">
      <alignment horizontal="center" vertical="center"/>
    </xf>
    <xf numFmtId="0" fontId="64" fillId="34" borderId="0" xfId="0" applyFont="1" applyFill="1" applyAlignment="1">
      <alignment/>
    </xf>
    <xf numFmtId="0" fontId="64" fillId="7" borderId="10" xfId="0" applyFont="1" applyFill="1" applyBorder="1" applyAlignment="1">
      <alignment vertical="center"/>
    </xf>
    <xf numFmtId="0" fontId="64" fillId="7" borderId="10" xfId="0" applyFont="1" applyFill="1" applyBorder="1" applyAlignment="1">
      <alignment horizontal="center" vertical="center"/>
    </xf>
    <xf numFmtId="43" fontId="64" fillId="7" borderId="10" xfId="0" applyNumberFormat="1" applyFont="1" applyFill="1" applyBorder="1" applyAlignment="1">
      <alignment horizontal="center" vertical="center"/>
    </xf>
    <xf numFmtId="43" fontId="3" fillId="7" borderId="10" xfId="38" applyFont="1" applyFill="1" applyBorder="1" applyAlignment="1">
      <alignment horizontal="center" vertical="center"/>
    </xf>
    <xf numFmtId="0" fontId="64" fillId="7" borderId="0" xfId="0" applyFont="1" applyFill="1" applyAlignment="1">
      <alignment/>
    </xf>
    <xf numFmtId="0" fontId="64" fillId="34" borderId="12" xfId="0" applyFont="1" applyFill="1" applyBorder="1" applyAlignment="1">
      <alignment horizontal="left" vertical="center"/>
    </xf>
    <xf numFmtId="43" fontId="3" fillId="34" borderId="12" xfId="38" applyFont="1" applyFill="1" applyBorder="1" applyAlignment="1">
      <alignment horizontal="center" vertical="center"/>
    </xf>
    <xf numFmtId="43" fontId="64" fillId="34" borderId="12" xfId="0" applyNumberFormat="1" applyFont="1" applyFill="1" applyBorder="1" applyAlignment="1">
      <alignment horizontal="center" vertical="center"/>
    </xf>
    <xf numFmtId="0" fontId="64" fillId="34" borderId="31" xfId="0" applyFont="1" applyFill="1" applyBorder="1" applyAlignment="1">
      <alignment/>
    </xf>
    <xf numFmtId="0" fontId="64" fillId="6" borderId="10" xfId="0" applyFont="1" applyFill="1" applyBorder="1" applyAlignment="1">
      <alignment vertical="center"/>
    </xf>
    <xf numFmtId="0" fontId="64" fillId="6" borderId="10" xfId="0" applyFont="1" applyFill="1" applyBorder="1" applyAlignment="1">
      <alignment horizontal="center" vertical="center"/>
    </xf>
    <xf numFmtId="43" fontId="64" fillId="6" borderId="10" xfId="0" applyNumberFormat="1" applyFont="1" applyFill="1" applyBorder="1" applyAlignment="1">
      <alignment horizontal="center" vertical="center"/>
    </xf>
    <xf numFmtId="0" fontId="64" fillId="6" borderId="0" xfId="0" applyFont="1" applyFill="1" applyAlignment="1">
      <alignment/>
    </xf>
    <xf numFmtId="0" fontId="64" fillId="6" borderId="12" xfId="0" applyFont="1" applyFill="1" applyBorder="1" applyAlignment="1">
      <alignment vertical="center"/>
    </xf>
    <xf numFmtId="43" fontId="64" fillId="6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 indent="4"/>
    </xf>
    <xf numFmtId="43" fontId="63" fillId="35" borderId="12" xfId="0" applyNumberFormat="1" applyFont="1" applyFill="1" applyBorder="1" applyAlignment="1">
      <alignment horizontal="center" vertical="center"/>
    </xf>
    <xf numFmtId="43" fontId="64" fillId="35" borderId="12" xfId="0" applyNumberFormat="1" applyFont="1" applyFill="1" applyBorder="1" applyAlignment="1">
      <alignment horizontal="center" vertical="center"/>
    </xf>
    <xf numFmtId="0" fontId="64" fillId="35" borderId="0" xfId="0" applyFont="1" applyFill="1" applyAlignment="1">
      <alignment/>
    </xf>
    <xf numFmtId="0" fontId="64" fillId="35" borderId="12" xfId="0" applyFont="1" applyFill="1" applyBorder="1" applyAlignment="1">
      <alignment vertical="center"/>
    </xf>
    <xf numFmtId="43" fontId="4" fillId="35" borderId="10" xfId="38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64" fillId="0" borderId="10" xfId="0" applyFont="1" applyBorder="1" applyAlignment="1">
      <alignment horizontal="left" vertical="center" indent="4"/>
    </xf>
    <xf numFmtId="43" fontId="4" fillId="0" borderId="10" xfId="38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left" vertical="center" indent="2"/>
    </xf>
    <xf numFmtId="0" fontId="63" fillId="35" borderId="12" xfId="0" applyFont="1" applyFill="1" applyBorder="1" applyAlignment="1">
      <alignment horizontal="left" vertical="center" indent="2"/>
    </xf>
    <xf numFmtId="43" fontId="63" fillId="0" borderId="12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43" fontId="63" fillId="35" borderId="10" xfId="0" applyNumberFormat="1" applyFont="1" applyFill="1" applyBorder="1" applyAlignment="1">
      <alignment horizontal="center" vertical="center"/>
    </xf>
    <xf numFmtId="43" fontId="64" fillId="35" borderId="10" xfId="0" applyNumberFormat="1" applyFont="1" applyFill="1" applyBorder="1" applyAlignment="1">
      <alignment horizontal="center" vertical="center"/>
    </xf>
    <xf numFmtId="0" fontId="64" fillId="34" borderId="24" xfId="0" applyFont="1" applyFill="1" applyBorder="1" applyAlignment="1">
      <alignment/>
    </xf>
    <xf numFmtId="43" fontId="3" fillId="6" borderId="10" xfId="38" applyFont="1" applyFill="1" applyBorder="1" applyAlignment="1">
      <alignment horizontal="center" vertical="center"/>
    </xf>
    <xf numFmtId="0" fontId="64" fillId="6" borderId="24" xfId="0" applyFont="1" applyFill="1" applyBorder="1" applyAlignment="1">
      <alignment/>
    </xf>
    <xf numFmtId="0" fontId="63" fillId="35" borderId="24" xfId="0" applyFont="1" applyFill="1" applyBorder="1" applyAlignment="1">
      <alignment/>
    </xf>
    <xf numFmtId="0" fontId="63" fillId="35" borderId="25" xfId="0" applyFont="1" applyFill="1" applyBorder="1" applyAlignment="1">
      <alignment/>
    </xf>
    <xf numFmtId="0" fontId="64" fillId="34" borderId="10" xfId="0" applyFont="1" applyFill="1" applyBorder="1" applyAlignment="1">
      <alignment horizontal="left" vertical="center"/>
    </xf>
    <xf numFmtId="0" fontId="64" fillId="0" borderId="0" xfId="0" applyFont="1" applyAlignment="1">
      <alignment/>
    </xf>
    <xf numFmtId="43" fontId="75" fillId="0" borderId="0" xfId="0" applyNumberFormat="1" applyFont="1" applyAlignment="1">
      <alignment/>
    </xf>
    <xf numFmtId="43" fontId="4" fillId="0" borderId="0" xfId="38" applyFont="1" applyAlignment="1">
      <alignment/>
    </xf>
    <xf numFmtId="0" fontId="63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8" fillId="34" borderId="24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34" borderId="24" xfId="0" applyFont="1" applyFill="1" applyBorder="1" applyAlignment="1">
      <alignment vertical="center"/>
    </xf>
    <xf numFmtId="0" fontId="74" fillId="35" borderId="12" xfId="0" applyFont="1" applyFill="1" applyBorder="1" applyAlignment="1">
      <alignment vertical="center"/>
    </xf>
    <xf numFmtId="43" fontId="77" fillId="35" borderId="10" xfId="0" applyNumberFormat="1" applyFont="1" applyFill="1" applyBorder="1" applyAlignment="1">
      <alignment horizontal="center" vertical="center"/>
    </xf>
    <xf numFmtId="43" fontId="7" fillId="35" borderId="10" xfId="0" applyNumberFormat="1" applyFont="1" applyFill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43" fontId="3" fillId="35" borderId="0" xfId="38" applyFont="1" applyFill="1" applyBorder="1" applyAlignment="1">
      <alignment horizontal="right" vertical="center"/>
    </xf>
    <xf numFmtId="43" fontId="64" fillId="0" borderId="0" xfId="0" applyNumberFormat="1" applyFont="1" applyAlignment="1">
      <alignment horizontal="right"/>
    </xf>
    <xf numFmtId="43" fontId="64" fillId="0" borderId="0" xfId="0" applyNumberFormat="1" applyFont="1" applyAlignment="1">
      <alignment horizontal="right" vertical="center"/>
    </xf>
    <xf numFmtId="0" fontId="64" fillId="0" borderId="32" xfId="0" applyFont="1" applyBorder="1" applyAlignment="1">
      <alignment/>
    </xf>
    <xf numFmtId="43" fontId="3" fillId="0" borderId="12" xfId="38" applyFont="1" applyBorder="1" applyAlignment="1">
      <alignment horizontal="center" vertical="center"/>
    </xf>
    <xf numFmtId="0" fontId="64" fillId="0" borderId="12" xfId="0" applyFont="1" applyBorder="1" applyAlignment="1">
      <alignment/>
    </xf>
    <xf numFmtId="43" fontId="3" fillId="0" borderId="11" xfId="38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64" fillId="0" borderId="12" xfId="0" applyNumberFormat="1" applyFont="1" applyBorder="1" applyAlignment="1">
      <alignment horizontal="center" vertical="center"/>
    </xf>
    <xf numFmtId="0" fontId="64" fillId="6" borderId="32" xfId="0" applyFont="1" applyFill="1" applyBorder="1" applyAlignment="1">
      <alignment vertical="center"/>
    </xf>
    <xf numFmtId="0" fontId="64" fillId="6" borderId="32" xfId="0" applyFont="1" applyFill="1" applyBorder="1" applyAlignment="1">
      <alignment horizontal="center" vertical="center"/>
    </xf>
    <xf numFmtId="43" fontId="64" fillId="6" borderId="32" xfId="0" applyNumberFormat="1" applyFont="1" applyFill="1" applyBorder="1" applyAlignment="1">
      <alignment horizontal="center" vertical="center"/>
    </xf>
    <xf numFmtId="0" fontId="64" fillId="6" borderId="27" xfId="0" applyFont="1" applyFill="1" applyBorder="1" applyAlignment="1">
      <alignment/>
    </xf>
    <xf numFmtId="0" fontId="64" fillId="6" borderId="24" xfId="0" applyFont="1" applyFill="1" applyBorder="1" applyAlignment="1">
      <alignment vertical="center"/>
    </xf>
    <xf numFmtId="0" fontId="64" fillId="6" borderId="24" xfId="0" applyFont="1" applyFill="1" applyBorder="1" applyAlignment="1">
      <alignment horizontal="center" vertical="center"/>
    </xf>
    <xf numFmtId="43" fontId="64" fillId="6" borderId="24" xfId="0" applyNumberFormat="1" applyFont="1" applyFill="1" applyBorder="1" applyAlignment="1">
      <alignment horizontal="center" vertical="center"/>
    </xf>
    <xf numFmtId="0" fontId="63" fillId="0" borderId="24" xfId="0" applyFont="1" applyBorder="1" applyAlignment="1">
      <alignment horizontal="left" vertical="center" indent="4"/>
    </xf>
    <xf numFmtId="0" fontId="63" fillId="35" borderId="24" xfId="0" applyFont="1" applyFill="1" applyBorder="1" applyAlignment="1">
      <alignment horizontal="center" vertical="center"/>
    </xf>
    <xf numFmtId="43" fontId="63" fillId="35" borderId="24" xfId="0" applyNumberFormat="1" applyFont="1" applyFill="1" applyBorder="1" applyAlignment="1">
      <alignment horizontal="center" vertical="center"/>
    </xf>
    <xf numFmtId="43" fontId="64" fillId="35" borderId="24" xfId="0" applyNumberFormat="1" applyFont="1" applyFill="1" applyBorder="1" applyAlignment="1">
      <alignment horizontal="center" vertical="center"/>
    </xf>
    <xf numFmtId="0" fontId="64" fillId="35" borderId="24" xfId="0" applyFont="1" applyFill="1" applyBorder="1" applyAlignment="1">
      <alignment/>
    </xf>
    <xf numFmtId="0" fontId="64" fillId="35" borderId="24" xfId="0" applyFont="1" applyFill="1" applyBorder="1" applyAlignment="1">
      <alignment vertical="center"/>
    </xf>
    <xf numFmtId="43" fontId="63" fillId="0" borderId="24" xfId="0" applyNumberFormat="1" applyFont="1" applyBorder="1" applyAlignment="1">
      <alignment horizontal="center" vertical="center"/>
    </xf>
    <xf numFmtId="43" fontId="4" fillId="35" borderId="24" xfId="38" applyFont="1" applyFill="1" applyBorder="1" applyAlignment="1">
      <alignment horizontal="center" vertical="center"/>
    </xf>
    <xf numFmtId="0" fontId="75" fillId="0" borderId="24" xfId="0" applyFont="1" applyBorder="1" applyAlignment="1">
      <alignment/>
    </xf>
    <xf numFmtId="0" fontId="64" fillId="0" borderId="24" xfId="0" applyFont="1" applyBorder="1" applyAlignment="1">
      <alignment horizontal="left" vertical="center" indent="4"/>
    </xf>
    <xf numFmtId="43" fontId="4" fillId="0" borderId="24" xfId="38" applyFont="1" applyBorder="1" applyAlignment="1">
      <alignment horizontal="center" vertical="center"/>
    </xf>
    <xf numFmtId="0" fontId="63" fillId="35" borderId="24" xfId="0" applyFont="1" applyFill="1" applyBorder="1" applyAlignment="1">
      <alignment horizontal="left" vertical="center" indent="2"/>
    </xf>
    <xf numFmtId="0" fontId="5" fillId="0" borderId="10" xfId="0" applyFont="1" applyBorder="1" applyAlignment="1">
      <alignment vertical="top"/>
    </xf>
    <xf numFmtId="0" fontId="5" fillId="35" borderId="1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76" fillId="0" borderId="12" xfId="0" applyFont="1" applyBorder="1" applyAlignment="1">
      <alignment vertical="center"/>
    </xf>
    <xf numFmtId="43" fontId="66" fillId="35" borderId="10" xfId="38" applyFont="1" applyFill="1" applyBorder="1" applyAlignment="1">
      <alignment horizontal="right" vertical="center"/>
    </xf>
    <xf numFmtId="43" fontId="66" fillId="6" borderId="10" xfId="38" applyFont="1" applyFill="1" applyBorder="1" applyAlignment="1">
      <alignment horizontal="right" vertical="center"/>
    </xf>
    <xf numFmtId="43" fontId="66" fillId="6" borderId="10" xfId="38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64" fillId="0" borderId="31" xfId="0" applyFont="1" applyBorder="1" applyAlignment="1">
      <alignment horizontal="left" vertical="center" indent="4"/>
    </xf>
    <xf numFmtId="0" fontId="63" fillId="35" borderId="31" xfId="0" applyFont="1" applyFill="1" applyBorder="1" applyAlignment="1">
      <alignment horizontal="center" vertical="center"/>
    </xf>
    <xf numFmtId="43" fontId="63" fillId="0" borderId="31" xfId="0" applyNumberFormat="1" applyFont="1" applyBorder="1" applyAlignment="1">
      <alignment horizontal="center" vertical="center"/>
    </xf>
    <xf numFmtId="43" fontId="4" fillId="0" borderId="31" xfId="38" applyFont="1" applyBorder="1" applyAlignment="1">
      <alignment horizontal="center" vertical="center"/>
    </xf>
    <xf numFmtId="0" fontId="75" fillId="0" borderId="31" xfId="0" applyFont="1" applyBorder="1" applyAlignment="1">
      <alignment/>
    </xf>
    <xf numFmtId="0" fontId="63" fillId="0" borderId="24" xfId="0" applyFont="1" applyBorder="1" applyAlignment="1">
      <alignment vertical="center"/>
    </xf>
    <xf numFmtId="0" fontId="68" fillId="6" borderId="32" xfId="0" applyFont="1" applyFill="1" applyBorder="1" applyAlignment="1">
      <alignment vertical="center"/>
    </xf>
    <xf numFmtId="0" fontId="68" fillId="6" borderId="32" xfId="0" applyFont="1" applyFill="1" applyBorder="1" applyAlignment="1">
      <alignment horizontal="center" vertical="center"/>
    </xf>
    <xf numFmtId="43" fontId="68" fillId="6" borderId="32" xfId="0" applyNumberFormat="1" applyFont="1" applyFill="1" applyBorder="1" applyAlignment="1">
      <alignment horizontal="center" vertical="center"/>
    </xf>
    <xf numFmtId="0" fontId="68" fillId="6" borderId="24" xfId="0" applyFont="1" applyFill="1" applyBorder="1" applyAlignment="1">
      <alignment vertical="center"/>
    </xf>
    <xf numFmtId="43" fontId="69" fillId="35" borderId="24" xfId="0" applyNumberFormat="1" applyFont="1" applyFill="1" applyBorder="1" applyAlignment="1">
      <alignment horizontal="center" vertical="center"/>
    </xf>
    <xf numFmtId="0" fontId="69" fillId="0" borderId="24" xfId="0" applyFont="1" applyBorder="1" applyAlignment="1">
      <alignment horizontal="left" vertical="center"/>
    </xf>
    <xf numFmtId="0" fontId="68" fillId="35" borderId="24" xfId="0" applyFont="1" applyFill="1" applyBorder="1" applyAlignment="1">
      <alignment horizontal="left" vertical="center"/>
    </xf>
    <xf numFmtId="0" fontId="68" fillId="0" borderId="24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0" fontId="74" fillId="0" borderId="31" xfId="0" applyFont="1" applyBorder="1" applyAlignment="1">
      <alignment vertical="center"/>
    </xf>
    <xf numFmtId="0" fontId="64" fillId="35" borderId="31" xfId="0" applyFont="1" applyFill="1" applyBorder="1" applyAlignment="1">
      <alignment vertical="center"/>
    </xf>
    <xf numFmtId="43" fontId="64" fillId="35" borderId="31" xfId="0" applyNumberFormat="1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/>
    </xf>
    <xf numFmtId="0" fontId="68" fillId="6" borderId="27" xfId="0" applyFont="1" applyFill="1" applyBorder="1" applyAlignment="1">
      <alignment/>
    </xf>
    <xf numFmtId="0" fontId="70" fillId="0" borderId="24" xfId="0" applyFont="1" applyBorder="1" applyAlignment="1">
      <alignment/>
    </xf>
    <xf numFmtId="43" fontId="7" fillId="0" borderId="31" xfId="38" applyFont="1" applyBorder="1" applyAlignment="1">
      <alignment horizontal="center" vertical="center"/>
    </xf>
    <xf numFmtId="0" fontId="70" fillId="0" borderId="31" xfId="0" applyFont="1" applyBorder="1" applyAlignment="1">
      <alignment/>
    </xf>
    <xf numFmtId="43" fontId="68" fillId="34" borderId="10" xfId="38" applyFont="1" applyFill="1" applyBorder="1" applyAlignment="1">
      <alignment horizontal="center" vertical="center"/>
    </xf>
    <xf numFmtId="43" fontId="68" fillId="7" borderId="10" xfId="38" applyFont="1" applyFill="1" applyBorder="1" applyAlignment="1">
      <alignment horizontal="center" vertical="center"/>
    </xf>
    <xf numFmtId="43" fontId="68" fillId="6" borderId="32" xfId="38" applyFont="1" applyFill="1" applyBorder="1" applyAlignment="1">
      <alignment horizontal="center" vertical="center"/>
    </xf>
    <xf numFmtId="43" fontId="68" fillId="6" borderId="24" xfId="38" applyFont="1" applyFill="1" applyBorder="1" applyAlignment="1">
      <alignment horizontal="center" vertical="center"/>
    </xf>
    <xf numFmtId="43" fontId="68" fillId="35" borderId="24" xfId="38" applyFont="1" applyFill="1" applyBorder="1" applyAlignment="1">
      <alignment horizontal="center" vertical="center"/>
    </xf>
    <xf numFmtId="43" fontId="69" fillId="0" borderId="31" xfId="38" applyFont="1" applyBorder="1" applyAlignment="1">
      <alignment horizontal="center" vertical="center"/>
    </xf>
    <xf numFmtId="43" fontId="68" fillId="6" borderId="10" xfId="38" applyFont="1" applyFill="1" applyBorder="1" applyAlignment="1">
      <alignment horizontal="center" vertical="center"/>
    </xf>
    <xf numFmtId="43" fontId="68" fillId="6" borderId="12" xfId="38" applyFont="1" applyFill="1" applyBorder="1" applyAlignment="1">
      <alignment horizontal="center" vertical="center"/>
    </xf>
    <xf numFmtId="43" fontId="68" fillId="35" borderId="10" xfId="38" applyFont="1" applyFill="1" applyBorder="1" applyAlignment="1">
      <alignment horizontal="center" vertical="center"/>
    </xf>
    <xf numFmtId="43" fontId="69" fillId="36" borderId="10" xfId="38" applyFont="1" applyFill="1" applyBorder="1" applyAlignment="1">
      <alignment horizontal="right" vertical="center"/>
    </xf>
    <xf numFmtId="43" fontId="69" fillId="36" borderId="10" xfId="38" applyFont="1" applyFill="1" applyBorder="1" applyAlignment="1">
      <alignment horizontal="center" vertical="center"/>
    </xf>
    <xf numFmtId="43" fontId="69" fillId="0" borderId="10" xfId="38" applyFont="1" applyBorder="1" applyAlignment="1">
      <alignment horizontal="right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8" fillId="34" borderId="24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0" borderId="31" xfId="0" applyFont="1" applyBorder="1" applyAlignment="1">
      <alignment vertical="center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vertical="top"/>
    </xf>
    <xf numFmtId="0" fontId="68" fillId="34" borderId="27" xfId="0" applyFont="1" applyFill="1" applyBorder="1" applyAlignment="1">
      <alignment/>
    </xf>
    <xf numFmtId="0" fontId="68" fillId="34" borderId="33" xfId="0" applyFont="1" applyFill="1" applyBorder="1" applyAlignment="1">
      <alignment/>
    </xf>
    <xf numFmtId="0" fontId="68" fillId="34" borderId="25" xfId="0" applyFont="1" applyFill="1" applyBorder="1" applyAlignment="1">
      <alignment/>
    </xf>
    <xf numFmtId="49" fontId="10" fillId="0" borderId="3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3" fontId="66" fillId="0" borderId="0" xfId="38" applyFont="1" applyAlignment="1">
      <alignment horizontal="center" vertical="center"/>
    </xf>
    <xf numFmtId="43" fontId="66" fillId="0" borderId="0" xfId="0" applyNumberFormat="1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43" fontId="67" fillId="33" borderId="0" xfId="38" applyFont="1" applyFill="1" applyBorder="1" applyAlignment="1">
      <alignment horizontal="center" vertical="center"/>
    </xf>
    <xf numFmtId="43" fontId="67" fillId="37" borderId="0" xfId="38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3" fontId="66" fillId="36" borderId="0" xfId="38" applyFont="1" applyFill="1" applyAlignment="1">
      <alignment horizontal="center" vertical="center"/>
    </xf>
    <xf numFmtId="43" fontId="66" fillId="36" borderId="0" xfId="0" applyNumberFormat="1" applyFont="1" applyFill="1" applyAlignment="1">
      <alignment horizontal="center" vertical="center"/>
    </xf>
    <xf numFmtId="43" fontId="67" fillId="12" borderId="0" xfId="0" applyNumberFormat="1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left" vertical="center" wrapText="1" indent="1"/>
    </xf>
    <xf numFmtId="176" fontId="64" fillId="33" borderId="10" xfId="38" applyNumberFormat="1" applyFont="1" applyFill="1" applyBorder="1" applyAlignment="1">
      <alignment horizontal="left" vertical="center" indent="1"/>
    </xf>
    <xf numFmtId="0" fontId="64" fillId="33" borderId="10" xfId="0" applyFont="1" applyFill="1" applyBorder="1" applyAlignment="1">
      <alignment horizontal="left" vertical="center" wrapText="1" indent="2"/>
    </xf>
    <xf numFmtId="176" fontId="64" fillId="33" borderId="10" xfId="0" applyNumberFormat="1" applyFont="1" applyFill="1" applyBorder="1" applyAlignment="1">
      <alignment horizontal="left" vertical="center" wrapText="1" indent="1"/>
    </xf>
    <xf numFmtId="0" fontId="64" fillId="34" borderId="10" xfId="0" applyFont="1" applyFill="1" applyBorder="1" applyAlignment="1">
      <alignment horizontal="left" vertical="center" wrapText="1" indent="3"/>
    </xf>
    <xf numFmtId="176" fontId="64" fillId="34" borderId="10" xfId="38" applyNumberFormat="1" applyFont="1" applyFill="1" applyBorder="1" applyAlignment="1">
      <alignment horizontal="left" vertical="center" indent="2"/>
    </xf>
    <xf numFmtId="0" fontId="63" fillId="0" borderId="10" xfId="0" applyFont="1" applyBorder="1" applyAlignment="1">
      <alignment horizontal="left" vertical="center" wrapText="1" indent="8"/>
    </xf>
    <xf numFmtId="176" fontId="63" fillId="0" borderId="10" xfId="38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 indent="9"/>
    </xf>
    <xf numFmtId="0" fontId="64" fillId="34" borderId="10" xfId="0" applyFont="1" applyFill="1" applyBorder="1" applyAlignment="1">
      <alignment horizontal="left" vertical="center" wrapText="1" indent="2"/>
    </xf>
    <xf numFmtId="0" fontId="64" fillId="34" borderId="10" xfId="0" applyFont="1" applyFill="1" applyBorder="1" applyAlignment="1">
      <alignment horizontal="left" vertical="center" indent="2"/>
    </xf>
    <xf numFmtId="176" fontId="78" fillId="33" borderId="10" xfId="38" applyNumberFormat="1" applyFont="1" applyFill="1" applyBorder="1" applyAlignment="1">
      <alignment horizontal="center" vertical="center"/>
    </xf>
    <xf numFmtId="176" fontId="64" fillId="34" borderId="12" xfId="38" applyNumberFormat="1" applyFont="1" applyFill="1" applyBorder="1" applyAlignment="1">
      <alignment horizontal="left" vertical="center" indent="2"/>
    </xf>
    <xf numFmtId="41" fontId="64" fillId="33" borderId="10" xfId="0" applyNumberFormat="1" applyFont="1" applyFill="1" applyBorder="1" applyAlignment="1">
      <alignment horizontal="left" vertical="center" wrapText="1"/>
    </xf>
    <xf numFmtId="41" fontId="63" fillId="0" borderId="10" xfId="0" applyNumberFormat="1" applyFont="1" applyBorder="1" applyAlignment="1">
      <alignment horizontal="left" vertical="center" wrapText="1" indent="4"/>
    </xf>
    <xf numFmtId="0" fontId="64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4" fillId="34" borderId="10" xfId="0" applyFont="1" applyFill="1" applyBorder="1" applyAlignment="1">
      <alignment horizontal="left" vertical="center" wrapText="1" indent="1"/>
    </xf>
    <xf numFmtId="41" fontId="64" fillId="34" borderId="10" xfId="0" applyNumberFormat="1" applyFont="1" applyFill="1" applyBorder="1" applyAlignment="1">
      <alignment horizontal="left" vertical="center" wrapText="1"/>
    </xf>
    <xf numFmtId="41" fontId="64" fillId="34" borderId="10" xfId="0" applyNumberFormat="1" applyFont="1" applyFill="1" applyBorder="1" applyAlignment="1">
      <alignment horizontal="left" vertical="center" wrapText="1" indent="2"/>
    </xf>
    <xf numFmtId="0" fontId="64" fillId="34" borderId="10" xfId="0" applyFont="1" applyFill="1" applyBorder="1" applyAlignment="1">
      <alignment vertical="top" wrapText="1"/>
    </xf>
    <xf numFmtId="0" fontId="64" fillId="34" borderId="12" xfId="0" applyFont="1" applyFill="1" applyBorder="1" applyAlignment="1">
      <alignment vertical="center" wrapText="1"/>
    </xf>
    <xf numFmtId="41" fontId="64" fillId="34" borderId="12" xfId="0" applyNumberFormat="1" applyFont="1" applyFill="1" applyBorder="1" applyAlignment="1">
      <alignment horizontal="left" vertical="center" wrapText="1" indent="2"/>
    </xf>
    <xf numFmtId="0" fontId="64" fillId="34" borderId="12" xfId="0" applyFont="1" applyFill="1" applyBorder="1" applyAlignment="1">
      <alignment vertical="top" wrapText="1"/>
    </xf>
    <xf numFmtId="41" fontId="64" fillId="34" borderId="12" xfId="0" applyNumberFormat="1" applyFont="1" applyFill="1" applyBorder="1" applyAlignment="1">
      <alignment horizontal="left" vertical="top" wrapText="1" indent="2"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3" fontId="63" fillId="0" borderId="10" xfId="0" applyNumberFormat="1" applyFont="1" applyBorder="1" applyAlignment="1">
      <alignment horizontal="center" vertical="center"/>
    </xf>
    <xf numFmtId="43" fontId="64" fillId="0" borderId="36" xfId="0" applyNumberFormat="1" applyFont="1" applyBorder="1" applyAlignment="1">
      <alignment horizontal="center"/>
    </xf>
    <xf numFmtId="43" fontId="64" fillId="0" borderId="37" xfId="0" applyNumberFormat="1" applyFont="1" applyBorder="1" applyAlignment="1">
      <alignment horizontal="center"/>
    </xf>
    <xf numFmtId="43" fontId="64" fillId="0" borderId="3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38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indent="7"/>
    </xf>
    <xf numFmtId="0" fontId="4" fillId="0" borderId="0" xfId="0" applyFont="1" applyBorder="1" applyAlignment="1">
      <alignment horizontal="left" indent="7"/>
    </xf>
    <xf numFmtId="0" fontId="4" fillId="0" borderId="18" xfId="0" applyFont="1" applyBorder="1" applyAlignment="1">
      <alignment horizontal="left" indent="7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8" fillId="34" borderId="24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43" fontId="6" fillId="0" borderId="38" xfId="0" applyNumberFormat="1" applyFont="1" applyBorder="1" applyAlignment="1">
      <alignment horizontal="center" vertical="center"/>
    </xf>
    <xf numFmtId="43" fontId="6" fillId="0" borderId="39" xfId="0" applyNumberFormat="1" applyFont="1" applyBorder="1" applyAlignment="1">
      <alignment horizontal="center" vertical="center"/>
    </xf>
    <xf numFmtId="43" fontId="6" fillId="0" borderId="40" xfId="0" applyNumberFormat="1" applyFont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43" fontId="68" fillId="0" borderId="11" xfId="0" applyNumberFormat="1" applyFont="1" applyBorder="1" applyAlignment="1">
      <alignment horizontal="center" vertical="center"/>
    </xf>
    <xf numFmtId="43" fontId="68" fillId="0" borderId="12" xfId="0" applyNumberFormat="1" applyFont="1" applyBorder="1" applyAlignment="1">
      <alignment horizontal="center" vertical="center"/>
    </xf>
    <xf numFmtId="43" fontId="68" fillId="0" borderId="11" xfId="38" applyFont="1" applyBorder="1" applyAlignment="1">
      <alignment horizontal="center" vertical="center"/>
    </xf>
    <xf numFmtId="43" fontId="68" fillId="0" borderId="12" xfId="38" applyFont="1" applyBorder="1" applyAlignment="1">
      <alignment horizontal="center" vertical="center"/>
    </xf>
    <xf numFmtId="0" fontId="68" fillId="34" borderId="24" xfId="0" applyFont="1" applyFill="1" applyBorder="1" applyAlignment="1">
      <alignment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จุลภาค 2 2" xfId="41"/>
    <cellStyle name="จุลภาค 3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9525</xdr:rowOff>
    </xdr:from>
    <xdr:to>
      <xdr:col>5</xdr:col>
      <xdr:colOff>0</xdr:colOff>
      <xdr:row>2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67375" y="9525"/>
          <a:ext cx="8001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สงม. 1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(สำนักงานเขต)</a:t>
          </a:r>
        </a:p>
      </xdr:txBody>
    </xdr:sp>
    <xdr:clientData/>
  </xdr:twoCellAnchor>
  <xdr:twoCellAnchor>
    <xdr:from>
      <xdr:col>4</xdr:col>
      <xdr:colOff>171450</xdr:colOff>
      <xdr:row>0</xdr:row>
      <xdr:rowOff>9525</xdr:rowOff>
    </xdr:from>
    <xdr:to>
      <xdr:col>5</xdr:col>
      <xdr:colOff>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9525"/>
          <a:ext cx="8001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สงม. 1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9</xdr:col>
      <xdr:colOff>114300</xdr:colOff>
      <xdr:row>1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48925" y="38100"/>
          <a:ext cx="895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สงม. 1</a:t>
          </a:r>
        </a:p>
      </xdr:txBody>
    </xdr:sp>
    <xdr:clientData/>
  </xdr:twoCellAnchor>
  <xdr:twoCellAnchor>
    <xdr:from>
      <xdr:col>8</xdr:col>
      <xdr:colOff>114300</xdr:colOff>
      <xdr:row>42</xdr:row>
      <xdr:rowOff>47625</xdr:rowOff>
    </xdr:from>
    <xdr:to>
      <xdr:col>9</xdr:col>
      <xdr:colOff>133350</xdr:colOff>
      <xdr:row>43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448925" y="8848725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สงม.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0</xdr:row>
      <xdr:rowOff>76200</xdr:rowOff>
    </xdr:from>
    <xdr:to>
      <xdr:col>17</xdr:col>
      <xdr:colOff>561975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82425" y="76200"/>
          <a:ext cx="838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สงม.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0</xdr:row>
      <xdr:rowOff>28575</xdr:rowOff>
    </xdr:from>
    <xdr:to>
      <xdr:col>4</xdr:col>
      <xdr:colOff>2190750</xdr:colOff>
      <xdr:row>1</xdr:row>
      <xdr:rowOff>266700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277725" y="28575"/>
          <a:ext cx="1028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สงม. 1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5"/>
  <sheetViews>
    <sheetView view="pageBreakPreview" zoomScaleSheetLayoutView="100" zoomScalePageLayoutView="0" workbookViewId="0" topLeftCell="A110">
      <selection activeCell="A114" sqref="A114:E125"/>
    </sheetView>
  </sheetViews>
  <sheetFormatPr defaultColWidth="9.00390625" defaultRowHeight="15" outlineLevelRow="1"/>
  <cols>
    <col min="1" max="1" width="40.28125" style="283" bestFit="1" customWidth="1"/>
    <col min="2" max="2" width="11.8515625" style="283" customWidth="1"/>
    <col min="3" max="3" width="15.00390625" style="283" bestFit="1" customWidth="1"/>
    <col min="4" max="4" width="15.28125" style="283" bestFit="1" customWidth="1"/>
    <col min="5" max="6" width="14.57421875" style="283" customWidth="1"/>
    <col min="7" max="7" width="9.00390625" style="283" customWidth="1"/>
    <col min="8" max="8" width="11.7109375" style="283" bestFit="1" customWidth="1"/>
    <col min="9" max="16384" width="9.00390625" style="283" customWidth="1"/>
  </cols>
  <sheetData>
    <row r="2" spans="1:6" ht="18.75">
      <c r="A2" s="554" t="s">
        <v>224</v>
      </c>
      <c r="B2" s="554"/>
      <c r="C2" s="554"/>
      <c r="D2" s="554"/>
      <c r="E2" s="554"/>
      <c r="F2" s="523"/>
    </row>
    <row r="3" spans="1:6" ht="18.75">
      <c r="A3" s="554" t="s">
        <v>40</v>
      </c>
      <c r="B3" s="554"/>
      <c r="C3" s="554"/>
      <c r="D3" s="554"/>
      <c r="E3" s="554"/>
      <c r="F3" s="523"/>
    </row>
    <row r="4" ht="19.5" customHeight="1"/>
    <row r="5" spans="5:6" ht="19.5" customHeight="1">
      <c r="E5" s="284" t="s">
        <v>38</v>
      </c>
      <c r="F5" s="284"/>
    </row>
    <row r="6" spans="1:6" ht="18.75">
      <c r="A6" s="555" t="s">
        <v>225</v>
      </c>
      <c r="B6" s="524" t="s">
        <v>0</v>
      </c>
      <c r="C6" s="524" t="s">
        <v>6</v>
      </c>
      <c r="D6" s="524" t="s">
        <v>7</v>
      </c>
      <c r="E6" s="524" t="s">
        <v>8</v>
      </c>
      <c r="F6" s="520"/>
    </row>
    <row r="7" spans="1:6" ht="18.75">
      <c r="A7" s="555"/>
      <c r="B7" s="524" t="s">
        <v>1</v>
      </c>
      <c r="C7" s="524" t="s">
        <v>1</v>
      </c>
      <c r="D7" s="524" t="s">
        <v>1</v>
      </c>
      <c r="E7" s="524" t="s">
        <v>1</v>
      </c>
      <c r="F7" s="520"/>
    </row>
    <row r="8" spans="1:6" s="523" customFormat="1" ht="18.75">
      <c r="A8" s="285" t="s">
        <v>200</v>
      </c>
      <c r="B8" s="286"/>
      <c r="C8" s="286"/>
      <c r="D8" s="286"/>
      <c r="E8" s="286"/>
      <c r="F8" s="521"/>
    </row>
    <row r="9" spans="1:6" s="289" customFormat="1" ht="18.75">
      <c r="A9" s="287" t="s">
        <v>208</v>
      </c>
      <c r="B9" s="288">
        <v>3263200</v>
      </c>
      <c r="C9" s="288" t="e">
        <f>C10+C13</f>
        <v>#REF!</v>
      </c>
      <c r="D9" s="288" t="e">
        <f>D10+D13</f>
        <v>#REF!</v>
      </c>
      <c r="E9" s="288" t="e">
        <f>E10+E13</f>
        <v>#REF!</v>
      </c>
      <c r="F9" s="522" t="e">
        <f>SUM(B9-C9-D9-E9)</f>
        <v>#REF!</v>
      </c>
    </row>
    <row r="10" spans="1:6" s="291" customFormat="1" ht="18.75">
      <c r="A10" s="290" t="s">
        <v>226</v>
      </c>
      <c r="B10" s="99">
        <v>1833444</v>
      </c>
      <c r="C10" s="99" t="e">
        <f>SUM(C11:C12)</f>
        <v>#REF!</v>
      </c>
      <c r="D10" s="99" t="e">
        <f>SUM(D11:D12)</f>
        <v>#REF!</v>
      </c>
      <c r="E10" s="99" t="e">
        <f>SUM(E11:E12)</f>
        <v>#REF!</v>
      </c>
      <c r="F10" s="522" t="e">
        <f aca="true" t="shared" si="0" ref="F10:F73">SUM(B10-C10-D10-E10)</f>
        <v>#REF!</v>
      </c>
    </row>
    <row r="11" spans="1:6" ht="18.75">
      <c r="A11" s="233" t="s">
        <v>227</v>
      </c>
      <c r="B11" s="100">
        <v>48152</v>
      </c>
      <c r="C11" s="100" t="e">
        <f>#REF!</f>
        <v>#REF!</v>
      </c>
      <c r="D11" s="100" t="e">
        <f>#REF!</f>
        <v>#REF!</v>
      </c>
      <c r="E11" s="100" t="e">
        <f>#REF!</f>
        <v>#REF!</v>
      </c>
      <c r="F11" s="522" t="e">
        <f t="shared" si="0"/>
        <v>#REF!</v>
      </c>
    </row>
    <row r="12" spans="1:6" ht="18.75" outlineLevel="1">
      <c r="A12" s="233" t="s">
        <v>228</v>
      </c>
      <c r="B12" s="100">
        <v>1785292</v>
      </c>
      <c r="C12" s="100" t="e">
        <f>#REF!</f>
        <v>#REF!</v>
      </c>
      <c r="D12" s="100" t="e">
        <f>#REF!</f>
        <v>#REF!</v>
      </c>
      <c r="E12" s="100" t="e">
        <f>#REF!</f>
        <v>#REF!</v>
      </c>
      <c r="F12" s="522" t="e">
        <f t="shared" si="0"/>
        <v>#REF!</v>
      </c>
    </row>
    <row r="13" spans="1:6" s="292" customFormat="1" ht="18.75" outlineLevel="1">
      <c r="A13" s="290" t="s">
        <v>229</v>
      </c>
      <c r="B13" s="99">
        <v>1429756</v>
      </c>
      <c r="C13" s="99" t="e">
        <f>SUM(C14:C16)</f>
        <v>#REF!</v>
      </c>
      <c r="D13" s="99" t="e">
        <f>SUM(D14:D17)</f>
        <v>#REF!</v>
      </c>
      <c r="E13" s="99" t="e">
        <f>SUM(E14:E16)</f>
        <v>#REF!</v>
      </c>
      <c r="F13" s="522" t="e">
        <f t="shared" si="0"/>
        <v>#REF!</v>
      </c>
    </row>
    <row r="14" spans="1:6" ht="18.75" outlineLevel="1">
      <c r="A14" s="233" t="s">
        <v>227</v>
      </c>
      <c r="B14" s="100">
        <v>35048</v>
      </c>
      <c r="C14" s="100" t="e">
        <f>#REF!</f>
        <v>#REF!</v>
      </c>
      <c r="D14" s="100" t="e">
        <f>#REF!</f>
        <v>#REF!</v>
      </c>
      <c r="E14" s="100" t="e">
        <f>#REF!</f>
        <v>#REF!</v>
      </c>
      <c r="F14" s="522" t="e">
        <f t="shared" si="0"/>
        <v>#REF!</v>
      </c>
    </row>
    <row r="15" spans="1:6" ht="18.75" outlineLevel="1">
      <c r="A15" s="233" t="s">
        <v>228</v>
      </c>
      <c r="B15" s="100">
        <v>1001208</v>
      </c>
      <c r="C15" s="100" t="e">
        <f>#REF!</f>
        <v>#REF!</v>
      </c>
      <c r="D15" s="100" t="e">
        <f>#REF!</f>
        <v>#REF!</v>
      </c>
      <c r="E15" s="100" t="e">
        <f>#REF!</f>
        <v>#REF!</v>
      </c>
      <c r="F15" s="522" t="e">
        <f t="shared" si="0"/>
        <v>#REF!</v>
      </c>
    </row>
    <row r="16" spans="1:6" ht="18.75" outlineLevel="1">
      <c r="A16" s="233" t="s">
        <v>230</v>
      </c>
      <c r="B16" s="100">
        <v>393500</v>
      </c>
      <c r="C16" s="100" t="e">
        <f>#REF!</f>
        <v>#REF!</v>
      </c>
      <c r="D16" s="100" t="e">
        <f>#REF!</f>
        <v>#REF!</v>
      </c>
      <c r="E16" s="100" t="e">
        <f>#REF!</f>
        <v>#REF!</v>
      </c>
      <c r="F16" s="522" t="e">
        <f t="shared" si="0"/>
        <v>#REF!</v>
      </c>
    </row>
    <row r="17" spans="1:6" s="289" customFormat="1" ht="18.75" outlineLevel="1">
      <c r="A17" s="293" t="s">
        <v>207</v>
      </c>
      <c r="B17" s="288">
        <v>3957100</v>
      </c>
      <c r="C17" s="288" t="e">
        <f>#REF!</f>
        <v>#REF!</v>
      </c>
      <c r="D17" s="288" t="e">
        <f>#REF!</f>
        <v>#REF!</v>
      </c>
      <c r="E17" s="288" t="e">
        <f>#REF!</f>
        <v>#REF!</v>
      </c>
      <c r="F17" s="522" t="e">
        <f t="shared" si="0"/>
        <v>#REF!</v>
      </c>
    </row>
    <row r="18" spans="1:6" ht="18.75" outlineLevel="1">
      <c r="A18" s="285" t="s">
        <v>221</v>
      </c>
      <c r="B18" s="286"/>
      <c r="C18" s="286"/>
      <c r="D18" s="286"/>
      <c r="E18" s="286"/>
      <c r="F18" s="522">
        <f t="shared" si="0"/>
        <v>0</v>
      </c>
    </row>
    <row r="19" spans="1:6" s="289" customFormat="1" ht="18.75">
      <c r="A19" s="287" t="s">
        <v>208</v>
      </c>
      <c r="B19" s="288">
        <v>1641500</v>
      </c>
      <c r="C19" s="288" t="e">
        <f>C20</f>
        <v>#REF!</v>
      </c>
      <c r="D19" s="288" t="e">
        <f>D20</f>
        <v>#REF!</v>
      </c>
      <c r="E19" s="288" t="e">
        <f>E20</f>
        <v>#REF!</v>
      </c>
      <c r="F19" s="522" t="e">
        <f t="shared" si="0"/>
        <v>#REF!</v>
      </c>
    </row>
    <row r="20" spans="1:6" s="292" customFormat="1" ht="18.75" outlineLevel="1">
      <c r="A20" s="290" t="s">
        <v>231</v>
      </c>
      <c r="B20" s="99">
        <v>1641500</v>
      </c>
      <c r="C20" s="99" t="e">
        <f>SUM(C21:C22)</f>
        <v>#REF!</v>
      </c>
      <c r="D20" s="99" t="e">
        <f>SUM(D21:D22)</f>
        <v>#REF!</v>
      </c>
      <c r="E20" s="99" t="e">
        <f>SUM(E21:E22)</f>
        <v>#REF!</v>
      </c>
      <c r="F20" s="522" t="e">
        <f t="shared" si="0"/>
        <v>#REF!</v>
      </c>
    </row>
    <row r="21" spans="1:6" ht="18.75" outlineLevel="1">
      <c r="A21" s="233" t="s">
        <v>227</v>
      </c>
      <c r="B21" s="100">
        <v>1300</v>
      </c>
      <c r="C21" s="100" t="e">
        <f>#REF!</f>
        <v>#REF!</v>
      </c>
      <c r="D21" s="100" t="e">
        <f>#REF!</f>
        <v>#REF!</v>
      </c>
      <c r="E21" s="100" t="e">
        <f>#REF!</f>
        <v>#REF!</v>
      </c>
      <c r="F21" s="522" t="e">
        <f t="shared" si="0"/>
        <v>#REF!</v>
      </c>
    </row>
    <row r="22" spans="1:6" ht="18.75" outlineLevel="1">
      <c r="A22" s="233" t="s">
        <v>228</v>
      </c>
      <c r="B22" s="100">
        <v>1640200</v>
      </c>
      <c r="C22" s="100" t="e">
        <f>#REF!</f>
        <v>#REF!</v>
      </c>
      <c r="D22" s="100" t="e">
        <f>#REF!</f>
        <v>#REF!</v>
      </c>
      <c r="E22" s="100" t="e">
        <f>#REF!</f>
        <v>#REF!</v>
      </c>
      <c r="F22" s="522" t="e">
        <f t="shared" si="0"/>
        <v>#REF!</v>
      </c>
    </row>
    <row r="23" spans="1:6" ht="18.75" outlineLevel="1">
      <c r="A23" s="285" t="s">
        <v>232</v>
      </c>
      <c r="B23" s="286"/>
      <c r="C23" s="286"/>
      <c r="D23" s="286"/>
      <c r="E23" s="286"/>
      <c r="F23" s="522">
        <f t="shared" si="0"/>
        <v>0</v>
      </c>
    </row>
    <row r="24" spans="1:6" s="289" customFormat="1" ht="18.75">
      <c r="A24" s="287" t="s">
        <v>208</v>
      </c>
      <c r="B24" s="288">
        <v>716000</v>
      </c>
      <c r="C24" s="288" t="e">
        <f>C25</f>
        <v>#REF!</v>
      </c>
      <c r="D24" s="288" t="e">
        <f>D25</f>
        <v>#REF!</v>
      </c>
      <c r="E24" s="288" t="e">
        <f>E25</f>
        <v>#REF!</v>
      </c>
      <c r="F24" s="522" t="e">
        <f t="shared" si="0"/>
        <v>#REF!</v>
      </c>
    </row>
    <row r="25" spans="1:6" s="292" customFormat="1" ht="18.75" outlineLevel="1">
      <c r="A25" s="290" t="s">
        <v>233</v>
      </c>
      <c r="B25" s="99">
        <v>716000</v>
      </c>
      <c r="C25" s="99" t="e">
        <f>SUM(C26:C27)</f>
        <v>#REF!</v>
      </c>
      <c r="D25" s="99" t="e">
        <f>SUM(D26:D27)</f>
        <v>#REF!</v>
      </c>
      <c r="E25" s="99" t="e">
        <f>SUM(E26:E27)</f>
        <v>#REF!</v>
      </c>
      <c r="F25" s="522" t="e">
        <f t="shared" si="0"/>
        <v>#REF!</v>
      </c>
    </row>
    <row r="26" spans="1:6" ht="18.75" outlineLevel="1">
      <c r="A26" s="233" t="s">
        <v>227</v>
      </c>
      <c r="B26" s="100">
        <v>64200</v>
      </c>
      <c r="C26" s="100" t="e">
        <f>#REF!</f>
        <v>#REF!</v>
      </c>
      <c r="D26" s="100" t="e">
        <f>#REF!</f>
        <v>#REF!</v>
      </c>
      <c r="E26" s="100" t="e">
        <f>#REF!</f>
        <v>#REF!</v>
      </c>
      <c r="F26" s="522" t="e">
        <f t="shared" si="0"/>
        <v>#REF!</v>
      </c>
    </row>
    <row r="27" spans="1:6" ht="18.75" outlineLevel="1">
      <c r="A27" s="233" t="s">
        <v>228</v>
      </c>
      <c r="B27" s="100">
        <v>651800</v>
      </c>
      <c r="C27" s="100" t="e">
        <f>#REF!</f>
        <v>#REF!</v>
      </c>
      <c r="D27" s="100" t="e">
        <f>#REF!</f>
        <v>#REF!</v>
      </c>
      <c r="E27" s="100" t="e">
        <f>#REF!</f>
        <v>#REF!</v>
      </c>
      <c r="F27" s="522" t="e">
        <f t="shared" si="0"/>
        <v>#REF!</v>
      </c>
    </row>
    <row r="28" spans="1:6" ht="18.75" outlineLevel="1">
      <c r="A28" s="285" t="s">
        <v>234</v>
      </c>
      <c r="B28" s="286"/>
      <c r="C28" s="286"/>
      <c r="D28" s="286"/>
      <c r="E28" s="286"/>
      <c r="F28" s="522">
        <f t="shared" si="0"/>
        <v>0</v>
      </c>
    </row>
    <row r="29" spans="1:6" s="289" customFormat="1" ht="18.75">
      <c r="A29" s="287" t="s">
        <v>208</v>
      </c>
      <c r="B29" s="288">
        <v>409600</v>
      </c>
      <c r="C29" s="288" t="e">
        <f>C30</f>
        <v>#REF!</v>
      </c>
      <c r="D29" s="288" t="e">
        <f>D30</f>
        <v>#REF!</v>
      </c>
      <c r="E29" s="288" t="e">
        <f>E30</f>
        <v>#REF!</v>
      </c>
      <c r="F29" s="522" t="e">
        <f t="shared" si="0"/>
        <v>#REF!</v>
      </c>
    </row>
    <row r="30" spans="1:6" s="292" customFormat="1" ht="18.75" outlineLevel="1">
      <c r="A30" s="290" t="s">
        <v>235</v>
      </c>
      <c r="B30" s="99">
        <v>409600</v>
      </c>
      <c r="C30" s="99" t="e">
        <f>SUM(C31:C32)</f>
        <v>#REF!</v>
      </c>
      <c r="D30" s="99" t="e">
        <f>SUM(D31:D32)</f>
        <v>#REF!</v>
      </c>
      <c r="E30" s="99" t="e">
        <f>SUM(E31:E32)</f>
        <v>#REF!</v>
      </c>
      <c r="F30" s="522" t="e">
        <f t="shared" si="0"/>
        <v>#REF!</v>
      </c>
    </row>
    <row r="31" spans="1:6" ht="18.75" outlineLevel="1">
      <c r="A31" s="233" t="s">
        <v>227</v>
      </c>
      <c r="B31" s="100">
        <v>3900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522" t="e">
        <f t="shared" si="0"/>
        <v>#REF!</v>
      </c>
    </row>
    <row r="32" spans="1:6" ht="18.75" outlineLevel="1">
      <c r="A32" s="233" t="s">
        <v>228</v>
      </c>
      <c r="B32" s="100">
        <v>405700</v>
      </c>
      <c r="C32" s="100" t="e">
        <f>#REF!</f>
        <v>#REF!</v>
      </c>
      <c r="D32" s="100" t="e">
        <f>#REF!</f>
        <v>#REF!</v>
      </c>
      <c r="E32" s="100" t="e">
        <f>#REF!</f>
        <v>#REF!</v>
      </c>
      <c r="F32" s="522" t="e">
        <f t="shared" si="0"/>
        <v>#REF!</v>
      </c>
    </row>
    <row r="33" spans="1:6" ht="18.75" outlineLevel="1">
      <c r="A33" s="285" t="s">
        <v>236</v>
      </c>
      <c r="B33" s="286"/>
      <c r="C33" s="286"/>
      <c r="D33" s="286"/>
      <c r="E33" s="286"/>
      <c r="F33" s="522">
        <f t="shared" si="0"/>
        <v>0</v>
      </c>
    </row>
    <row r="34" spans="1:6" s="289" customFormat="1" ht="18.75">
      <c r="A34" s="287" t="s">
        <v>208</v>
      </c>
      <c r="B34" s="288">
        <v>16657200</v>
      </c>
      <c r="C34" s="288" t="e">
        <f>C35+C38+C41+C45</f>
        <v>#REF!</v>
      </c>
      <c r="D34" s="288" t="e">
        <f>D35+D38+D41+D45</f>
        <v>#REF!</v>
      </c>
      <c r="E34" s="288" t="e">
        <f>E35+E38+E41+E45</f>
        <v>#REF!</v>
      </c>
      <c r="F34" s="522" t="e">
        <f t="shared" si="0"/>
        <v>#REF!</v>
      </c>
    </row>
    <row r="35" spans="1:6" s="292" customFormat="1" ht="18.75" outlineLevel="1">
      <c r="A35" s="290" t="s">
        <v>237</v>
      </c>
      <c r="B35" s="99">
        <v>2439795</v>
      </c>
      <c r="C35" s="99" t="e">
        <f>SUM(C36:C37)</f>
        <v>#REF!</v>
      </c>
      <c r="D35" s="99" t="e">
        <f>SUM(D36:D37)</f>
        <v>#REF!</v>
      </c>
      <c r="E35" s="99" t="e">
        <f>SUM(E36:E37)</f>
        <v>#REF!</v>
      </c>
      <c r="F35" s="522" t="e">
        <f t="shared" si="0"/>
        <v>#REF!</v>
      </c>
    </row>
    <row r="36" spans="1:6" ht="18.75" outlineLevel="1">
      <c r="A36" s="233" t="s">
        <v>227</v>
      </c>
      <c r="B36" s="100">
        <v>58020</v>
      </c>
      <c r="C36" s="100" t="e">
        <f>#REF!</f>
        <v>#REF!</v>
      </c>
      <c r="D36" s="100" t="e">
        <f>#REF!</f>
        <v>#REF!</v>
      </c>
      <c r="E36" s="100" t="e">
        <f>#REF!</f>
        <v>#REF!</v>
      </c>
      <c r="F36" s="522" t="e">
        <f t="shared" si="0"/>
        <v>#REF!</v>
      </c>
    </row>
    <row r="37" spans="1:6" ht="18.75" outlineLevel="1">
      <c r="A37" s="233" t="s">
        <v>228</v>
      </c>
      <c r="B37" s="100">
        <v>2381775</v>
      </c>
      <c r="C37" s="100" t="e">
        <f>#REF!</f>
        <v>#REF!</v>
      </c>
      <c r="D37" s="100" t="e">
        <f>#REF!</f>
        <v>#REF!</v>
      </c>
      <c r="E37" s="100" t="e">
        <f>#REF!</f>
        <v>#REF!</v>
      </c>
      <c r="F37" s="522" t="e">
        <f t="shared" si="0"/>
        <v>#REF!</v>
      </c>
    </row>
    <row r="38" spans="1:6" s="292" customFormat="1" ht="18.75" outlineLevel="1">
      <c r="A38" s="290" t="s">
        <v>238</v>
      </c>
      <c r="B38" s="99">
        <v>4576405</v>
      </c>
      <c r="C38" s="99" t="e">
        <f>SUM(C39:C40)</f>
        <v>#REF!</v>
      </c>
      <c r="D38" s="99" t="e">
        <f>SUM(D39:D40)</f>
        <v>#REF!</v>
      </c>
      <c r="E38" s="99" t="e">
        <f>SUM(E39:E40)</f>
        <v>#REF!</v>
      </c>
      <c r="F38" s="522" t="e">
        <f t="shared" si="0"/>
        <v>#REF!</v>
      </c>
    </row>
    <row r="39" spans="1:6" ht="18.75" outlineLevel="1">
      <c r="A39" s="233" t="s">
        <v>227</v>
      </c>
      <c r="B39" s="100">
        <v>685320</v>
      </c>
      <c r="C39" s="100" t="e">
        <f>#REF!</f>
        <v>#REF!</v>
      </c>
      <c r="D39" s="100" t="e">
        <f>#REF!</f>
        <v>#REF!</v>
      </c>
      <c r="E39" s="100" t="e">
        <f>#REF!</f>
        <v>#REF!</v>
      </c>
      <c r="F39" s="522" t="e">
        <f t="shared" si="0"/>
        <v>#REF!</v>
      </c>
    </row>
    <row r="40" spans="1:6" ht="18.75" outlineLevel="1">
      <c r="A40" s="233" t="s">
        <v>228</v>
      </c>
      <c r="B40" s="100">
        <v>3891085</v>
      </c>
      <c r="C40" s="100" t="e">
        <f>#REF!</f>
        <v>#REF!</v>
      </c>
      <c r="D40" s="100" t="e">
        <f>#REF!</f>
        <v>#REF!</v>
      </c>
      <c r="E40" s="100" t="e">
        <f>#REF!</f>
        <v>#REF!</v>
      </c>
      <c r="F40" s="522" t="e">
        <f t="shared" si="0"/>
        <v>#REF!</v>
      </c>
    </row>
    <row r="41" spans="1:6" s="292" customFormat="1" ht="18.75" outlineLevel="1">
      <c r="A41" s="290" t="s">
        <v>239</v>
      </c>
      <c r="B41" s="99">
        <v>7513800</v>
      </c>
      <c r="C41" s="99" t="e">
        <f>SUM(C42:C43)</f>
        <v>#REF!</v>
      </c>
      <c r="D41" s="99" t="e">
        <f>SUM(D42:D43)</f>
        <v>#REF!</v>
      </c>
      <c r="E41" s="99" t="e">
        <f>SUM(E42:E43)</f>
        <v>#REF!</v>
      </c>
      <c r="F41" s="522" t="e">
        <f t="shared" si="0"/>
        <v>#REF!</v>
      </c>
    </row>
    <row r="42" spans="1:6" ht="18.75" outlineLevel="1">
      <c r="A42" s="233" t="s">
        <v>227</v>
      </c>
      <c r="B42" s="100">
        <v>743560</v>
      </c>
      <c r="C42" s="100" t="e">
        <f>#REF!</f>
        <v>#REF!</v>
      </c>
      <c r="D42" s="100" t="e">
        <f>#REF!</f>
        <v>#REF!</v>
      </c>
      <c r="E42" s="100" t="e">
        <f>#REF!</f>
        <v>#REF!</v>
      </c>
      <c r="F42" s="522" t="e">
        <f t="shared" si="0"/>
        <v>#REF!</v>
      </c>
    </row>
    <row r="43" spans="1:6" ht="18.75" outlineLevel="1">
      <c r="A43" s="233" t="s">
        <v>228</v>
      </c>
      <c r="B43" s="100">
        <v>6770240</v>
      </c>
      <c r="C43" s="100" t="e">
        <f>#REF!</f>
        <v>#REF!</v>
      </c>
      <c r="D43" s="100" t="e">
        <f>#REF!</f>
        <v>#REF!</v>
      </c>
      <c r="E43" s="100" t="e">
        <f>#REF!</f>
        <v>#REF!</v>
      </c>
      <c r="F43" s="522" t="e">
        <f t="shared" si="0"/>
        <v>#REF!</v>
      </c>
    </row>
    <row r="44" spans="1:6" s="289" customFormat="1" ht="18.75" outlineLevel="1">
      <c r="A44" s="293" t="s">
        <v>207</v>
      </c>
      <c r="B44" s="288">
        <v>169400</v>
      </c>
      <c r="C44" s="288" t="e">
        <f>#REF!</f>
        <v>#REF!</v>
      </c>
      <c r="D44" s="288" t="e">
        <f>#REF!</f>
        <v>#REF!</v>
      </c>
      <c r="E44" s="288" t="e">
        <f>#REF!</f>
        <v>#REF!</v>
      </c>
      <c r="F44" s="522" t="e">
        <f t="shared" si="0"/>
        <v>#REF!</v>
      </c>
    </row>
    <row r="45" spans="1:6" s="292" customFormat="1" ht="18.75" outlineLevel="1">
      <c r="A45" s="290" t="s">
        <v>240</v>
      </c>
      <c r="B45" s="99">
        <v>2127200</v>
      </c>
      <c r="C45" s="99" t="e">
        <f>SUM(C46:C48)</f>
        <v>#REF!</v>
      </c>
      <c r="D45" s="99" t="e">
        <f>SUM(D46:D48)</f>
        <v>#REF!</v>
      </c>
      <c r="E45" s="99" t="e">
        <f>SUM(E46:E48)</f>
        <v>#REF!</v>
      </c>
      <c r="F45" s="522" t="e">
        <f t="shared" si="0"/>
        <v>#REF!</v>
      </c>
    </row>
    <row r="46" spans="1:6" ht="18.75" outlineLevel="1">
      <c r="A46" s="233" t="s">
        <v>227</v>
      </c>
      <c r="B46" s="100">
        <v>420700</v>
      </c>
      <c r="C46" s="100" t="e">
        <f>#REF!</f>
        <v>#REF!</v>
      </c>
      <c r="D46" s="100" t="e">
        <f>#REF!</f>
        <v>#REF!</v>
      </c>
      <c r="E46" s="100" t="e">
        <f>#REF!</f>
        <v>#REF!</v>
      </c>
      <c r="F46" s="522" t="e">
        <f t="shared" si="0"/>
        <v>#REF!</v>
      </c>
    </row>
    <row r="47" spans="1:6" ht="18.75" outlineLevel="1">
      <c r="A47" s="233" t="s">
        <v>228</v>
      </c>
      <c r="B47" s="100">
        <v>1551200</v>
      </c>
      <c r="C47" s="100" t="e">
        <f>#REF!</f>
        <v>#REF!</v>
      </c>
      <c r="D47" s="100" t="e">
        <f>#REF!</f>
        <v>#REF!</v>
      </c>
      <c r="E47" s="100" t="e">
        <f>#REF!</f>
        <v>#REF!</v>
      </c>
      <c r="F47" s="522" t="e">
        <f t="shared" si="0"/>
        <v>#REF!</v>
      </c>
    </row>
    <row r="48" spans="1:6" ht="18.75" outlineLevel="1">
      <c r="A48" s="233" t="s">
        <v>230</v>
      </c>
      <c r="B48" s="100">
        <v>155300</v>
      </c>
      <c r="C48" s="100" t="e">
        <f>#REF!</f>
        <v>#REF!</v>
      </c>
      <c r="D48" s="100" t="e">
        <f>#REF!</f>
        <v>#REF!</v>
      </c>
      <c r="E48" s="100" t="e">
        <f>#REF!</f>
        <v>#REF!</v>
      </c>
      <c r="F48" s="522" t="e">
        <f t="shared" si="0"/>
        <v>#REF!</v>
      </c>
    </row>
    <row r="49" spans="1:6" s="523" customFormat="1" ht="18.75">
      <c r="A49" s="285" t="s">
        <v>241</v>
      </c>
      <c r="B49" s="286"/>
      <c r="C49" s="286"/>
      <c r="D49" s="286"/>
      <c r="E49" s="286"/>
      <c r="F49" s="522">
        <f t="shared" si="0"/>
        <v>0</v>
      </c>
    </row>
    <row r="50" spans="1:6" s="289" customFormat="1" ht="18.75">
      <c r="A50" s="287" t="s">
        <v>208</v>
      </c>
      <c r="B50" s="288">
        <v>2545900</v>
      </c>
      <c r="C50" s="288" t="e">
        <f>C51+C54</f>
        <v>#REF!</v>
      </c>
      <c r="D50" s="288" t="e">
        <f>D51+D54</f>
        <v>#REF!</v>
      </c>
      <c r="E50" s="288" t="e">
        <f>E51+E54</f>
        <v>#REF!</v>
      </c>
      <c r="F50" s="522" t="e">
        <f t="shared" si="0"/>
        <v>#REF!</v>
      </c>
    </row>
    <row r="51" spans="1:6" s="291" customFormat="1" ht="18.75">
      <c r="A51" s="290" t="s">
        <v>242</v>
      </c>
      <c r="B51" s="99">
        <v>544586</v>
      </c>
      <c r="C51" s="99" t="e">
        <f>SUM(C52:C53)</f>
        <v>#REF!</v>
      </c>
      <c r="D51" s="99" t="e">
        <f>SUM(D52:D53)</f>
        <v>#REF!</v>
      </c>
      <c r="E51" s="99" t="e">
        <f>SUM(E52:E53)</f>
        <v>#REF!</v>
      </c>
      <c r="F51" s="522" t="e">
        <f t="shared" si="0"/>
        <v>#REF!</v>
      </c>
    </row>
    <row r="52" spans="1:6" ht="18.75" outlineLevel="1">
      <c r="A52" s="233" t="s">
        <v>227</v>
      </c>
      <c r="B52" s="100">
        <v>124128</v>
      </c>
      <c r="C52" s="100" t="e">
        <f>#REF!</f>
        <v>#REF!</v>
      </c>
      <c r="D52" s="100" t="e">
        <f>#REF!</f>
        <v>#REF!</v>
      </c>
      <c r="E52" s="100" t="e">
        <f>#REF!</f>
        <v>#REF!</v>
      </c>
      <c r="F52" s="522" t="e">
        <f t="shared" si="0"/>
        <v>#REF!</v>
      </c>
    </row>
    <row r="53" spans="1:6" ht="18.75" outlineLevel="1">
      <c r="A53" s="233" t="s">
        <v>228</v>
      </c>
      <c r="B53" s="100">
        <v>420458</v>
      </c>
      <c r="C53" s="100" t="e">
        <f>#REF!</f>
        <v>#REF!</v>
      </c>
      <c r="D53" s="100" t="e">
        <f>#REF!</f>
        <v>#REF!</v>
      </c>
      <c r="E53" s="100" t="e">
        <f>#REF!</f>
        <v>#REF!</v>
      </c>
      <c r="F53" s="522" t="e">
        <f t="shared" si="0"/>
        <v>#REF!</v>
      </c>
    </row>
    <row r="54" spans="1:6" s="292" customFormat="1" ht="18.75" outlineLevel="1">
      <c r="A54" s="290" t="s">
        <v>243</v>
      </c>
      <c r="B54" s="99">
        <v>2001314</v>
      </c>
      <c r="C54" s="99" t="e">
        <f>SUM(C55:C56)</f>
        <v>#REF!</v>
      </c>
      <c r="D54" s="99" t="e">
        <f>SUM(D55:D56)</f>
        <v>#REF!</v>
      </c>
      <c r="E54" s="99" t="e">
        <f>SUM(E55:E56)</f>
        <v>#REF!</v>
      </c>
      <c r="F54" s="522" t="e">
        <f t="shared" si="0"/>
        <v>#REF!</v>
      </c>
    </row>
    <row r="55" spans="1:6" ht="18.75" outlineLevel="1">
      <c r="A55" s="233" t="s">
        <v>227</v>
      </c>
      <c r="B55" s="100">
        <v>32472</v>
      </c>
      <c r="C55" s="100" t="e">
        <f>#REF!</f>
        <v>#REF!</v>
      </c>
      <c r="D55" s="100" t="e">
        <f>#REF!</f>
        <v>#REF!</v>
      </c>
      <c r="E55" s="100" t="e">
        <f>#REF!</f>
        <v>#REF!</v>
      </c>
      <c r="F55" s="522" t="e">
        <f t="shared" si="0"/>
        <v>#REF!</v>
      </c>
    </row>
    <row r="56" spans="1:6" ht="18.75" outlineLevel="1">
      <c r="A56" s="233" t="s">
        <v>228</v>
      </c>
      <c r="B56" s="100">
        <v>1968842</v>
      </c>
      <c r="C56" s="100" t="e">
        <f>#REF!</f>
        <v>#REF!</v>
      </c>
      <c r="D56" s="100" t="e">
        <f>#REF!</f>
        <v>#REF!</v>
      </c>
      <c r="E56" s="100" t="e">
        <f>#REF!</f>
        <v>#REF!</v>
      </c>
      <c r="F56" s="522" t="e">
        <f t="shared" si="0"/>
        <v>#REF!</v>
      </c>
    </row>
    <row r="57" spans="1:6" ht="18.75" outlineLevel="1">
      <c r="A57" s="285" t="s">
        <v>244</v>
      </c>
      <c r="B57" s="286"/>
      <c r="C57" s="286"/>
      <c r="D57" s="286"/>
      <c r="E57" s="286"/>
      <c r="F57" s="522">
        <f t="shared" si="0"/>
        <v>0</v>
      </c>
    </row>
    <row r="58" spans="1:6" s="289" customFormat="1" ht="18.75">
      <c r="A58" s="287" t="s">
        <v>208</v>
      </c>
      <c r="B58" s="288">
        <v>7509600</v>
      </c>
      <c r="C58" s="288" t="e">
        <f>C59+C62+C65+C69</f>
        <v>#REF!</v>
      </c>
      <c r="D58" s="288" t="e">
        <f>D59+D62+D65+D69</f>
        <v>#REF!</v>
      </c>
      <c r="E58" s="288" t="e">
        <f>E59+E62+E65+E69</f>
        <v>#REF!</v>
      </c>
      <c r="F58" s="522" t="e">
        <f t="shared" si="0"/>
        <v>#REF!</v>
      </c>
    </row>
    <row r="59" spans="1:6" s="292" customFormat="1" ht="18.75" outlineLevel="1">
      <c r="A59" s="290" t="s">
        <v>245</v>
      </c>
      <c r="B59" s="99">
        <v>1232928</v>
      </c>
      <c r="C59" s="99" t="e">
        <f>SUM(C60:C61)</f>
        <v>#REF!</v>
      </c>
      <c r="D59" s="99" t="e">
        <f>SUM(D60:D61)</f>
        <v>#REF!</v>
      </c>
      <c r="E59" s="99" t="e">
        <f>SUM(E60:E61)</f>
        <v>#REF!</v>
      </c>
      <c r="F59" s="522" t="e">
        <f t="shared" si="0"/>
        <v>#REF!</v>
      </c>
    </row>
    <row r="60" spans="1:6" ht="18.75" outlineLevel="1">
      <c r="A60" s="233" t="s">
        <v>227</v>
      </c>
      <c r="B60" s="100">
        <v>21428</v>
      </c>
      <c r="C60" s="100" t="e">
        <f>#REF!</f>
        <v>#REF!</v>
      </c>
      <c r="D60" s="100" t="e">
        <f>#REF!</f>
        <v>#REF!</v>
      </c>
      <c r="E60" s="100" t="e">
        <f>#REF!</f>
        <v>#REF!</v>
      </c>
      <c r="F60" s="522" t="e">
        <f t="shared" si="0"/>
        <v>#REF!</v>
      </c>
    </row>
    <row r="61" spans="1:6" ht="18.75" outlineLevel="1">
      <c r="A61" s="233" t="s">
        <v>228</v>
      </c>
      <c r="B61" s="100">
        <v>1211500</v>
      </c>
      <c r="C61" s="100" t="e">
        <f>#REF!</f>
        <v>#REF!</v>
      </c>
      <c r="D61" s="100" t="e">
        <f>#REF!</f>
        <v>#REF!</v>
      </c>
      <c r="E61" s="100" t="e">
        <f>#REF!</f>
        <v>#REF!</v>
      </c>
      <c r="F61" s="522" t="e">
        <f t="shared" si="0"/>
        <v>#REF!</v>
      </c>
    </row>
    <row r="62" spans="1:6" s="292" customFormat="1" ht="18.75" outlineLevel="1">
      <c r="A62" s="290" t="s">
        <v>246</v>
      </c>
      <c r="B62" s="99">
        <v>408424</v>
      </c>
      <c r="C62" s="99" t="e">
        <f>SUM(C63:C64)</f>
        <v>#REF!</v>
      </c>
      <c r="D62" s="99" t="e">
        <f>SUM(D63:D64)</f>
        <v>#REF!</v>
      </c>
      <c r="E62" s="99" t="e">
        <f>SUM(E63:E64)</f>
        <v>#REF!</v>
      </c>
      <c r="F62" s="522" t="e">
        <f t="shared" si="0"/>
        <v>#REF!</v>
      </c>
    </row>
    <row r="63" spans="1:6" ht="18.75" outlineLevel="1">
      <c r="A63" s="233" t="s">
        <v>227</v>
      </c>
      <c r="B63" s="100">
        <v>8424</v>
      </c>
      <c r="C63" s="100" t="e">
        <f>#REF!</f>
        <v>#REF!</v>
      </c>
      <c r="D63" s="100" t="e">
        <f>#REF!</f>
        <v>#REF!</v>
      </c>
      <c r="E63" s="100" t="e">
        <f>#REF!</f>
        <v>#REF!</v>
      </c>
      <c r="F63" s="522" t="e">
        <f t="shared" si="0"/>
        <v>#REF!</v>
      </c>
    </row>
    <row r="64" spans="1:6" ht="18.75" outlineLevel="1">
      <c r="A64" s="233" t="s">
        <v>228</v>
      </c>
      <c r="B64" s="100">
        <v>400000</v>
      </c>
      <c r="C64" s="100" t="e">
        <f>#REF!</f>
        <v>#REF!</v>
      </c>
      <c r="D64" s="100" t="e">
        <f>#REF!</f>
        <v>#REF!</v>
      </c>
      <c r="E64" s="100" t="e">
        <f>#REF!</f>
        <v>#REF!</v>
      </c>
      <c r="F64" s="522" t="e">
        <f t="shared" si="0"/>
        <v>#REF!</v>
      </c>
    </row>
    <row r="65" spans="1:6" s="292" customFormat="1" ht="18.75" outlineLevel="1">
      <c r="A65" s="290" t="s">
        <v>247</v>
      </c>
      <c r="B65" s="99">
        <v>2883148</v>
      </c>
      <c r="C65" s="99" t="e">
        <f>SUM(C66:C68)</f>
        <v>#REF!</v>
      </c>
      <c r="D65" s="99" t="e">
        <f>SUM(D66:D68)</f>
        <v>#REF!</v>
      </c>
      <c r="E65" s="99" t="e">
        <f>SUM(E66:E68)</f>
        <v>#REF!</v>
      </c>
      <c r="F65" s="522" t="e">
        <f t="shared" si="0"/>
        <v>#REF!</v>
      </c>
    </row>
    <row r="66" spans="1:6" ht="18.75" outlineLevel="1">
      <c r="A66" s="233" t="s">
        <v>227</v>
      </c>
      <c r="B66" s="100">
        <v>6048</v>
      </c>
      <c r="C66" s="100" t="e">
        <f>#REF!</f>
        <v>#REF!</v>
      </c>
      <c r="D66" s="100" t="e">
        <f>#REF!</f>
        <v>#REF!</v>
      </c>
      <c r="E66" s="100" t="e">
        <f>#REF!</f>
        <v>#REF!</v>
      </c>
      <c r="F66" s="522" t="e">
        <f t="shared" si="0"/>
        <v>#REF!</v>
      </c>
    </row>
    <row r="67" spans="1:6" ht="18.75" outlineLevel="1">
      <c r="A67" s="233" t="s">
        <v>228</v>
      </c>
      <c r="B67" s="100">
        <v>877100</v>
      </c>
      <c r="C67" s="100" t="e">
        <f>#REF!</f>
        <v>#REF!</v>
      </c>
      <c r="D67" s="100" t="e">
        <f>#REF!</f>
        <v>#REF!</v>
      </c>
      <c r="E67" s="100" t="e">
        <f>#REF!</f>
        <v>#REF!</v>
      </c>
      <c r="F67" s="522" t="e">
        <f t="shared" si="0"/>
        <v>#REF!</v>
      </c>
    </row>
    <row r="68" spans="1:6" ht="18.75" outlineLevel="1">
      <c r="A68" s="233" t="s">
        <v>230</v>
      </c>
      <c r="B68" s="100">
        <v>2000000</v>
      </c>
      <c r="C68" s="100" t="e">
        <f>#REF!</f>
        <v>#REF!</v>
      </c>
      <c r="D68" s="100" t="e">
        <f>#REF!</f>
        <v>#REF!</v>
      </c>
      <c r="E68" s="100"/>
      <c r="F68" s="522" t="e">
        <f t="shared" si="0"/>
        <v>#REF!</v>
      </c>
    </row>
    <row r="69" spans="1:6" s="292" customFormat="1" ht="18.75" outlineLevel="1">
      <c r="A69" s="290" t="s">
        <v>248</v>
      </c>
      <c r="B69" s="99">
        <v>2985100</v>
      </c>
      <c r="C69" s="99" t="e">
        <f>SUM(C70:C71)</f>
        <v>#REF!</v>
      </c>
      <c r="D69" s="99" t="e">
        <f>SUM(D70:D71)</f>
        <v>#REF!</v>
      </c>
      <c r="E69" s="99" t="e">
        <f>SUM(E70:E71)</f>
        <v>#REF!</v>
      </c>
      <c r="F69" s="522" t="e">
        <f t="shared" si="0"/>
        <v>#REF!</v>
      </c>
    </row>
    <row r="70" spans="1:6" ht="18.75" outlineLevel="1">
      <c r="A70" s="233" t="s">
        <v>227</v>
      </c>
      <c r="B70" s="100">
        <v>268700</v>
      </c>
      <c r="C70" s="100" t="e">
        <f>#REF!</f>
        <v>#REF!</v>
      </c>
      <c r="D70" s="100" t="e">
        <f>#REF!</f>
        <v>#REF!</v>
      </c>
      <c r="E70" s="100" t="e">
        <f>#REF!</f>
        <v>#REF!</v>
      </c>
      <c r="F70" s="522" t="e">
        <f t="shared" si="0"/>
        <v>#REF!</v>
      </c>
    </row>
    <row r="71" spans="1:6" ht="18.75" outlineLevel="1">
      <c r="A71" s="233" t="s">
        <v>228</v>
      </c>
      <c r="B71" s="100">
        <v>2716400</v>
      </c>
      <c r="C71" s="100" t="e">
        <f>#REF!</f>
        <v>#REF!</v>
      </c>
      <c r="D71" s="100" t="e">
        <f>#REF!</f>
        <v>#REF!</v>
      </c>
      <c r="E71" s="100" t="e">
        <f>#REF!</f>
        <v>#REF!</v>
      </c>
      <c r="F71" s="522" t="e">
        <f t="shared" si="0"/>
        <v>#REF!</v>
      </c>
    </row>
    <row r="72" spans="1:6" s="523" customFormat="1" ht="18.75">
      <c r="A72" s="285" t="s">
        <v>249</v>
      </c>
      <c r="B72" s="286"/>
      <c r="C72" s="286"/>
      <c r="D72" s="286"/>
      <c r="E72" s="286"/>
      <c r="F72" s="522">
        <f t="shared" si="0"/>
        <v>0</v>
      </c>
    </row>
    <row r="73" spans="1:6" s="289" customFormat="1" ht="18.75">
      <c r="A73" s="287" t="s">
        <v>208</v>
      </c>
      <c r="B73" s="288">
        <v>19335400</v>
      </c>
      <c r="C73" s="288" t="e">
        <f>C74+C77</f>
        <v>#REF!</v>
      </c>
      <c r="D73" s="288" t="e">
        <f>D74+D77</f>
        <v>#REF!</v>
      </c>
      <c r="E73" s="288" t="e">
        <f>E74+E77</f>
        <v>#REF!</v>
      </c>
      <c r="F73" s="522" t="e">
        <f t="shared" si="0"/>
        <v>#REF!</v>
      </c>
    </row>
    <row r="74" spans="1:6" s="291" customFormat="1" ht="18.75">
      <c r="A74" s="290" t="s">
        <v>250</v>
      </c>
      <c r="B74" s="99">
        <v>664271</v>
      </c>
      <c r="C74" s="99" t="e">
        <f>SUM(C75:C76)</f>
        <v>#REF!</v>
      </c>
      <c r="D74" s="99" t="e">
        <f>SUM(D75:D76)</f>
        <v>#REF!</v>
      </c>
      <c r="E74" s="99" t="e">
        <f>SUM(E75:E76)</f>
        <v>#REF!</v>
      </c>
      <c r="F74" s="522" t="e">
        <f aca="true" t="shared" si="1" ref="F74:F107">SUM(B74-C74-D74-E74)</f>
        <v>#REF!</v>
      </c>
    </row>
    <row r="75" spans="1:6" ht="18.75">
      <c r="A75" s="233" t="s">
        <v>227</v>
      </c>
      <c r="B75" s="100">
        <v>43311</v>
      </c>
      <c r="C75" s="100" t="e">
        <f>#REF!</f>
        <v>#REF!</v>
      </c>
      <c r="D75" s="100" t="e">
        <f>#REF!</f>
        <v>#REF!</v>
      </c>
      <c r="E75" s="100" t="e">
        <f>#REF!</f>
        <v>#REF!</v>
      </c>
      <c r="F75" s="522" t="e">
        <f t="shared" si="1"/>
        <v>#REF!</v>
      </c>
    </row>
    <row r="76" spans="1:6" ht="18.75" outlineLevel="1">
      <c r="A76" s="233" t="s">
        <v>228</v>
      </c>
      <c r="B76" s="100">
        <v>620960</v>
      </c>
      <c r="C76" s="100" t="e">
        <f>#REF!</f>
        <v>#REF!</v>
      </c>
      <c r="D76" s="100" t="e">
        <f>#REF!</f>
        <v>#REF!</v>
      </c>
      <c r="E76" s="100" t="e">
        <f>#REF!</f>
        <v>#REF!</v>
      </c>
      <c r="F76" s="522" t="e">
        <f t="shared" si="1"/>
        <v>#REF!</v>
      </c>
    </row>
    <row r="77" spans="1:6" s="292" customFormat="1" ht="18.75" outlineLevel="1">
      <c r="A77" s="290" t="s">
        <v>251</v>
      </c>
      <c r="B77" s="99">
        <v>18671129</v>
      </c>
      <c r="C77" s="99" t="e">
        <f>SUM(C78:C81)</f>
        <v>#REF!</v>
      </c>
      <c r="D77" s="99" t="e">
        <f>SUM(D78:D81)</f>
        <v>#REF!</v>
      </c>
      <c r="E77" s="99" t="e">
        <f>SUM(E78:E80)</f>
        <v>#REF!</v>
      </c>
      <c r="F77" s="522" t="e">
        <f>SUM(B77-C77-D77-E77)</f>
        <v>#REF!</v>
      </c>
    </row>
    <row r="78" spans="1:8" ht="18.75" outlineLevel="1">
      <c r="A78" s="233" t="s">
        <v>227</v>
      </c>
      <c r="B78" s="100">
        <v>84189</v>
      </c>
      <c r="C78" s="100" t="e">
        <f>#REF!</f>
        <v>#REF!</v>
      </c>
      <c r="D78" s="100" t="e">
        <f>#REF!</f>
        <v>#REF!</v>
      </c>
      <c r="E78" s="100" t="e">
        <f>#REF!</f>
        <v>#REF!</v>
      </c>
      <c r="F78" s="522" t="e">
        <f t="shared" si="1"/>
        <v>#REF!</v>
      </c>
      <c r="H78" s="519"/>
    </row>
    <row r="79" spans="1:6" ht="18.75" outlineLevel="1">
      <c r="A79" s="233" t="s">
        <v>228</v>
      </c>
      <c r="B79" s="100">
        <v>11648840</v>
      </c>
      <c r="C79" s="100" t="e">
        <f>#REF!</f>
        <v>#REF!</v>
      </c>
      <c r="D79" s="100" t="e">
        <f>#REF!</f>
        <v>#REF!</v>
      </c>
      <c r="E79" s="100" t="e">
        <f>#REF!</f>
        <v>#REF!</v>
      </c>
      <c r="F79" s="522" t="e">
        <f t="shared" si="1"/>
        <v>#REF!</v>
      </c>
    </row>
    <row r="80" spans="1:6" ht="18.75" outlineLevel="1">
      <c r="A80" s="233" t="s">
        <v>230</v>
      </c>
      <c r="B80" s="100">
        <v>6938100</v>
      </c>
      <c r="C80" s="100" t="e">
        <f>#REF!</f>
        <v>#REF!</v>
      </c>
      <c r="D80" s="100" t="e">
        <f>#REF!</f>
        <v>#REF!</v>
      </c>
      <c r="E80" s="100" t="e">
        <f>#REF!</f>
        <v>#REF!</v>
      </c>
      <c r="F80" s="522" t="e">
        <f t="shared" si="1"/>
        <v>#REF!</v>
      </c>
    </row>
    <row r="81" spans="1:6" s="289" customFormat="1" ht="18.75" outlineLevel="1">
      <c r="A81" s="293" t="s">
        <v>207</v>
      </c>
      <c r="B81" s="288">
        <v>20000</v>
      </c>
      <c r="C81" s="288" t="e">
        <f>#REF!</f>
        <v>#REF!</v>
      </c>
      <c r="D81" s="288" t="e">
        <f>#REF!</f>
        <v>#REF!</v>
      </c>
      <c r="E81" s="288" t="e">
        <f>#REF!</f>
        <v>#REF!</v>
      </c>
      <c r="F81" s="522" t="e">
        <f t="shared" si="1"/>
        <v>#REF!</v>
      </c>
    </row>
    <row r="82" spans="1:6" s="523" customFormat="1" ht="18.75">
      <c r="A82" s="285" t="s">
        <v>252</v>
      </c>
      <c r="B82" s="286"/>
      <c r="C82" s="286"/>
      <c r="D82" s="286"/>
      <c r="E82" s="286"/>
      <c r="F82" s="522">
        <f t="shared" si="1"/>
        <v>0</v>
      </c>
    </row>
    <row r="83" spans="1:6" s="289" customFormat="1" ht="18.75">
      <c r="A83" s="287" t="s">
        <v>208</v>
      </c>
      <c r="B83" s="288">
        <v>723000</v>
      </c>
      <c r="C83" s="288" t="e">
        <f>C84+C87+C91</f>
        <v>#REF!</v>
      </c>
      <c r="D83" s="288" t="e">
        <f>D84+D87+D91</f>
        <v>#REF!</v>
      </c>
      <c r="E83" s="288" t="e">
        <f>E84+E87+E91</f>
        <v>#REF!</v>
      </c>
      <c r="F83" s="522" t="e">
        <f t="shared" si="1"/>
        <v>#REF!</v>
      </c>
    </row>
    <row r="84" spans="1:6" s="291" customFormat="1" ht="18.75">
      <c r="A84" s="290" t="s">
        <v>253</v>
      </c>
      <c r="B84" s="99">
        <v>159931</v>
      </c>
      <c r="C84" s="99" t="e">
        <f>SUM(C85:C86)</f>
        <v>#REF!</v>
      </c>
      <c r="D84" s="99" t="e">
        <f>SUM(D85:D86)</f>
        <v>#REF!</v>
      </c>
      <c r="E84" s="99" t="e">
        <f>SUM(E85:E86)</f>
        <v>#REF!</v>
      </c>
      <c r="F84" s="522" t="e">
        <f t="shared" si="1"/>
        <v>#REF!</v>
      </c>
    </row>
    <row r="85" spans="1:6" ht="18.75">
      <c r="A85" s="233" t="s">
        <v>227</v>
      </c>
      <c r="B85" s="100">
        <v>21431</v>
      </c>
      <c r="C85" s="100" t="e">
        <f>#REF!</f>
        <v>#REF!</v>
      </c>
      <c r="D85" s="100" t="e">
        <f>#REF!</f>
        <v>#REF!</v>
      </c>
      <c r="E85" s="100" t="e">
        <f>#REF!</f>
        <v>#REF!</v>
      </c>
      <c r="F85" s="522" t="e">
        <f t="shared" si="1"/>
        <v>#REF!</v>
      </c>
    </row>
    <row r="86" spans="1:6" ht="18.75" outlineLevel="1">
      <c r="A86" s="233" t="s">
        <v>228</v>
      </c>
      <c r="B86" s="100">
        <v>138500</v>
      </c>
      <c r="C86" s="100" t="e">
        <f>#REF!</f>
        <v>#REF!</v>
      </c>
      <c r="D86" s="100" t="e">
        <f>#REF!</f>
        <v>#REF!</v>
      </c>
      <c r="E86" s="100" t="e">
        <f>#REF!</f>
        <v>#REF!</v>
      </c>
      <c r="F86" s="522" t="e">
        <f t="shared" si="1"/>
        <v>#REF!</v>
      </c>
    </row>
    <row r="87" spans="1:6" s="292" customFormat="1" ht="18.75" outlineLevel="1">
      <c r="A87" s="290" t="s">
        <v>254</v>
      </c>
      <c r="B87" s="99">
        <v>553559</v>
      </c>
      <c r="C87" s="99" t="e">
        <f>SUM(C88:C89)</f>
        <v>#REF!</v>
      </c>
      <c r="D87" s="99" t="e">
        <f>SUM(D88:D89)</f>
        <v>#REF!</v>
      </c>
      <c r="E87" s="99" t="e">
        <f>SUM(E88:E89)</f>
        <v>#REF!</v>
      </c>
      <c r="F87" s="522" t="e">
        <f t="shared" si="1"/>
        <v>#REF!</v>
      </c>
    </row>
    <row r="88" spans="1:6" ht="18.75" outlineLevel="1">
      <c r="A88" s="233" t="s">
        <v>227</v>
      </c>
      <c r="B88" s="100">
        <v>8559</v>
      </c>
      <c r="C88" s="100" t="e">
        <f>#REF!</f>
        <v>#REF!</v>
      </c>
      <c r="D88" s="100" t="e">
        <f>#REF!</f>
        <v>#REF!</v>
      </c>
      <c r="E88" s="100" t="e">
        <f>#REF!</f>
        <v>#REF!</v>
      </c>
      <c r="F88" s="522" t="e">
        <f t="shared" si="1"/>
        <v>#REF!</v>
      </c>
    </row>
    <row r="89" spans="1:6" ht="18.75" outlineLevel="1">
      <c r="A89" s="233" t="s">
        <v>228</v>
      </c>
      <c r="B89" s="100">
        <v>545000</v>
      </c>
      <c r="C89" s="100" t="e">
        <f>#REF!</f>
        <v>#REF!</v>
      </c>
      <c r="D89" s="100" t="e">
        <f>#REF!</f>
        <v>#REF!</v>
      </c>
      <c r="E89" s="100" t="e">
        <f>#REF!</f>
        <v>#REF!</v>
      </c>
      <c r="F89" s="522" t="e">
        <f t="shared" si="1"/>
        <v>#REF!</v>
      </c>
    </row>
    <row r="90" spans="1:6" s="289" customFormat="1" ht="18.75" outlineLevel="1">
      <c r="A90" s="293" t="s">
        <v>207</v>
      </c>
      <c r="B90" s="288">
        <v>276000</v>
      </c>
      <c r="C90" s="288" t="e">
        <f>#REF!</f>
        <v>#REF!</v>
      </c>
      <c r="D90" s="288" t="e">
        <f>#REF!</f>
        <v>#REF!</v>
      </c>
      <c r="E90" s="288" t="e">
        <f>#REF!</f>
        <v>#REF!</v>
      </c>
      <c r="F90" s="522" t="e">
        <f t="shared" si="1"/>
        <v>#REF!</v>
      </c>
    </row>
    <row r="91" spans="1:6" s="292" customFormat="1" ht="18.75" outlineLevel="1">
      <c r="A91" s="290" t="s">
        <v>255</v>
      </c>
      <c r="B91" s="99">
        <v>9510</v>
      </c>
      <c r="C91" s="99" t="e">
        <f>SUM(C92:C93)</f>
        <v>#REF!</v>
      </c>
      <c r="D91" s="99" t="e">
        <f>SUM(D92:D93)</f>
        <v>#REF!</v>
      </c>
      <c r="E91" s="99" t="e">
        <f>SUM(E92)</f>
        <v>#REF!</v>
      </c>
      <c r="F91" s="522" t="e">
        <f t="shared" si="1"/>
        <v>#REF!</v>
      </c>
    </row>
    <row r="92" spans="1:6" ht="18.75" outlineLevel="1">
      <c r="A92" s="233" t="s">
        <v>227</v>
      </c>
      <c r="B92" s="100">
        <v>9510</v>
      </c>
      <c r="C92" s="100" t="e">
        <f>#REF!</f>
        <v>#REF!</v>
      </c>
      <c r="D92" s="100" t="e">
        <f>#REF!</f>
        <v>#REF!</v>
      </c>
      <c r="E92" s="100" t="e">
        <f>#REF!</f>
        <v>#REF!</v>
      </c>
      <c r="F92" s="522" t="e">
        <f t="shared" si="1"/>
        <v>#REF!</v>
      </c>
    </row>
    <row r="93" spans="1:6" s="289" customFormat="1" ht="18.75" outlineLevel="1">
      <c r="A93" s="293" t="s">
        <v>207</v>
      </c>
      <c r="B93" s="288">
        <v>302600</v>
      </c>
      <c r="C93" s="288" t="e">
        <f>#REF!</f>
        <v>#REF!</v>
      </c>
      <c r="D93" s="288" t="e">
        <f>#REF!</f>
        <v>#REF!</v>
      </c>
      <c r="E93" s="288" t="e">
        <f>#REF!</f>
        <v>#REF!</v>
      </c>
      <c r="F93" s="522" t="e">
        <f t="shared" si="1"/>
        <v>#REF!</v>
      </c>
    </row>
    <row r="94" spans="1:6" s="523" customFormat="1" ht="18.75">
      <c r="A94" s="285" t="s">
        <v>256</v>
      </c>
      <c r="B94" s="286"/>
      <c r="C94" s="286"/>
      <c r="D94" s="286"/>
      <c r="E94" s="286"/>
      <c r="F94" s="522">
        <f t="shared" si="1"/>
        <v>0</v>
      </c>
    </row>
    <row r="95" spans="1:6" s="289" customFormat="1" ht="18.75">
      <c r="A95" s="287" t="s">
        <v>208</v>
      </c>
      <c r="B95" s="288">
        <v>14487600</v>
      </c>
      <c r="C95" s="288" t="e">
        <f>C96+C99</f>
        <v>#REF!</v>
      </c>
      <c r="D95" s="288" t="e">
        <f>D96+D99</f>
        <v>#REF!</v>
      </c>
      <c r="E95" s="288" t="e">
        <f>E96+E99</f>
        <v>#REF!</v>
      </c>
      <c r="F95" s="522" t="e">
        <f t="shared" si="1"/>
        <v>#REF!</v>
      </c>
    </row>
    <row r="96" spans="1:6" s="291" customFormat="1" ht="18.75">
      <c r="A96" s="290" t="s">
        <v>257</v>
      </c>
      <c r="B96" s="99">
        <v>242112</v>
      </c>
      <c r="C96" s="99" t="e">
        <f>SUM(C97:C98)</f>
        <v>#REF!</v>
      </c>
      <c r="D96" s="99" t="e">
        <f>SUM(D97:D98)</f>
        <v>#REF!</v>
      </c>
      <c r="E96" s="99" t="e">
        <f>SUM(E97:E98)</f>
        <v>#REF!</v>
      </c>
      <c r="F96" s="522" t="e">
        <f t="shared" si="1"/>
        <v>#REF!</v>
      </c>
    </row>
    <row r="97" spans="1:6" ht="18.75">
      <c r="A97" s="233" t="s">
        <v>227</v>
      </c>
      <c r="B97" s="100">
        <v>25492</v>
      </c>
      <c r="C97" s="100" t="e">
        <f>#REF!</f>
        <v>#REF!</v>
      </c>
      <c r="D97" s="100" t="e">
        <f>#REF!</f>
        <v>#REF!</v>
      </c>
      <c r="E97" s="100" t="e">
        <f>#REF!</f>
        <v>#REF!</v>
      </c>
      <c r="F97" s="522" t="e">
        <f t="shared" si="1"/>
        <v>#REF!</v>
      </c>
    </row>
    <row r="98" spans="1:6" ht="18.75" outlineLevel="1">
      <c r="A98" s="233" t="s">
        <v>228</v>
      </c>
      <c r="B98" s="100">
        <v>216620</v>
      </c>
      <c r="C98" s="100" t="e">
        <f>#REF!</f>
        <v>#REF!</v>
      </c>
      <c r="D98" s="100" t="e">
        <f>#REF!</f>
        <v>#REF!</v>
      </c>
      <c r="E98" s="100" t="e">
        <f>#REF!</f>
        <v>#REF!</v>
      </c>
      <c r="F98" s="522" t="e">
        <f t="shared" si="1"/>
        <v>#REF!</v>
      </c>
    </row>
    <row r="99" spans="1:6" s="292" customFormat="1" ht="18.75" outlineLevel="1">
      <c r="A99" s="290" t="s">
        <v>258</v>
      </c>
      <c r="B99" s="99">
        <v>14245488</v>
      </c>
      <c r="C99" s="99" t="e">
        <f>SUM(C100:C103)</f>
        <v>#REF!</v>
      </c>
      <c r="D99" s="99" t="e">
        <f>SUM(D100:D103)</f>
        <v>#REF!</v>
      </c>
      <c r="E99" s="99" t="e">
        <f>SUM(E100:E103)</f>
        <v>#REF!</v>
      </c>
      <c r="F99" s="522" t="e">
        <f t="shared" si="1"/>
        <v>#REF!</v>
      </c>
    </row>
    <row r="100" spans="1:6" ht="18.75" outlineLevel="1">
      <c r="A100" s="233" t="s">
        <v>227</v>
      </c>
      <c r="B100" s="100">
        <v>66108</v>
      </c>
      <c r="C100" s="100" t="e">
        <f>#REF!</f>
        <v>#REF!</v>
      </c>
      <c r="D100" s="100" t="e">
        <f>#REF!</f>
        <v>#REF!</v>
      </c>
      <c r="E100" s="100" t="e">
        <f>#REF!</f>
        <v>#REF!</v>
      </c>
      <c r="F100" s="522" t="e">
        <f t="shared" si="1"/>
        <v>#REF!</v>
      </c>
    </row>
    <row r="101" spans="1:6" ht="18.75" outlineLevel="1">
      <c r="A101" s="233" t="s">
        <v>228</v>
      </c>
      <c r="B101" s="100">
        <v>4928680</v>
      </c>
      <c r="C101" s="100" t="e">
        <f>#REF!</f>
        <v>#REF!</v>
      </c>
      <c r="D101" s="100" t="e">
        <f>#REF!</f>
        <v>#REF!</v>
      </c>
      <c r="E101" s="100" t="e">
        <f>#REF!</f>
        <v>#REF!</v>
      </c>
      <c r="F101" s="522" t="e">
        <f t="shared" si="1"/>
        <v>#REF!</v>
      </c>
    </row>
    <row r="102" spans="1:6" ht="18.75" outlineLevel="1">
      <c r="A102" s="233" t="s">
        <v>259</v>
      </c>
      <c r="B102" s="100">
        <v>7864600</v>
      </c>
      <c r="C102" s="100" t="e">
        <f>#REF!</f>
        <v>#REF!</v>
      </c>
      <c r="D102" s="100" t="e">
        <f>#REF!</f>
        <v>#REF!</v>
      </c>
      <c r="E102" s="100" t="e">
        <f>#REF!</f>
        <v>#REF!</v>
      </c>
      <c r="F102" s="522" t="e">
        <f t="shared" si="1"/>
        <v>#REF!</v>
      </c>
    </row>
    <row r="103" spans="1:6" ht="18.75" outlineLevel="1">
      <c r="A103" s="233" t="s">
        <v>260</v>
      </c>
      <c r="B103" s="100">
        <v>1386100</v>
      </c>
      <c r="C103" s="100" t="e">
        <f>#REF!</f>
        <v>#REF!</v>
      </c>
      <c r="D103" s="100" t="e">
        <f>#REF!</f>
        <v>#REF!</v>
      </c>
      <c r="E103" s="100" t="e">
        <f>#REF!</f>
        <v>#REF!</v>
      </c>
      <c r="F103" s="522" t="e">
        <f t="shared" si="1"/>
        <v>#REF!</v>
      </c>
    </row>
    <row r="104" spans="1:6" s="289" customFormat="1" ht="18.75" outlineLevel="1">
      <c r="A104" s="293" t="s">
        <v>207</v>
      </c>
      <c r="B104" s="288">
        <v>3239300</v>
      </c>
      <c r="C104" s="288" t="e">
        <f>#REF!</f>
        <v>#REF!</v>
      </c>
      <c r="D104" s="288" t="e">
        <f>#REF!</f>
        <v>#REF!</v>
      </c>
      <c r="E104" s="288" t="e">
        <f>#REF!</f>
        <v>#REF!</v>
      </c>
      <c r="F104" s="522" t="e">
        <f t="shared" si="1"/>
        <v>#REF!</v>
      </c>
    </row>
    <row r="105" spans="1:6" s="523" customFormat="1" ht="18.75" outlineLevel="1">
      <c r="A105" s="294" t="s">
        <v>261</v>
      </c>
      <c r="B105" s="286">
        <v>67289000</v>
      </c>
      <c r="C105" s="286" t="e">
        <f>C9+C19+C24+C29+C34+C50+C58+C73+C83+C95</f>
        <v>#REF!</v>
      </c>
      <c r="D105" s="286" t="e">
        <f>D9+D19+D24+D29+D34+D50+D58+D73+D83+D95</f>
        <v>#REF!</v>
      </c>
      <c r="E105" s="286" t="e">
        <f>E9+E19+E24+E29+E34+E50+E58+E73+E83+E95</f>
        <v>#REF!</v>
      </c>
      <c r="F105" s="522" t="e">
        <f t="shared" si="1"/>
        <v>#REF!</v>
      </c>
    </row>
    <row r="106" spans="1:6" s="523" customFormat="1" ht="18.75" outlineLevel="1">
      <c r="A106" s="294" t="s">
        <v>262</v>
      </c>
      <c r="B106" s="286">
        <v>7964400</v>
      </c>
      <c r="C106" s="286" t="e">
        <f>C17+C44+C81+C90+C93+C104</f>
        <v>#REF!</v>
      </c>
      <c r="D106" s="286" t="e">
        <f>D17+D44+D81+D90+D93+D104</f>
        <v>#REF!</v>
      </c>
      <c r="E106" s="286" t="e">
        <f>E17+E44+E81+E90+E93+E104</f>
        <v>#REF!</v>
      </c>
      <c r="F106" s="522" t="e">
        <f t="shared" si="1"/>
        <v>#REF!</v>
      </c>
    </row>
    <row r="107" spans="1:6" ht="18.75">
      <c r="A107" s="294" t="s">
        <v>0</v>
      </c>
      <c r="B107" s="286">
        <v>75253400</v>
      </c>
      <c r="C107" s="286" t="e">
        <f>SUM(C105:C106)</f>
        <v>#REF!</v>
      </c>
      <c r="D107" s="286" t="e">
        <f>SUM(D105:D106)</f>
        <v>#REF!</v>
      </c>
      <c r="E107" s="286" t="e">
        <f>SUM(E105:E106)</f>
        <v>#REF!</v>
      </c>
      <c r="F107" s="522" t="e">
        <f t="shared" si="1"/>
        <v>#REF!</v>
      </c>
    </row>
    <row r="109" spans="3:6" ht="18.75">
      <c r="C109" s="295" t="e">
        <f>C107*100/B107</f>
        <v>#REF!</v>
      </c>
      <c r="D109" s="295" t="e">
        <f>D107*100/B107</f>
        <v>#REF!</v>
      </c>
      <c r="E109" s="295" t="e">
        <f>E107*100/B107</f>
        <v>#REF!</v>
      </c>
      <c r="F109" s="295"/>
    </row>
    <row r="114" spans="1:3" ht="18.75">
      <c r="A114" s="556" t="s">
        <v>352</v>
      </c>
      <c r="B114" s="556"/>
      <c r="C114" s="518"/>
    </row>
    <row r="115" spans="1:3" ht="18.75">
      <c r="A115" s="556" t="s">
        <v>343</v>
      </c>
      <c r="B115" s="556"/>
      <c r="C115" s="518">
        <v>58803600</v>
      </c>
    </row>
    <row r="116" spans="1:3" ht="18.75">
      <c r="A116" s="556" t="s">
        <v>344</v>
      </c>
      <c r="B116" s="556"/>
      <c r="C116" s="518">
        <v>7864600</v>
      </c>
    </row>
    <row r="117" spans="1:3" ht="18.75">
      <c r="A117" s="556" t="s">
        <v>60</v>
      </c>
      <c r="B117" s="556"/>
      <c r="C117" s="518">
        <v>30390500</v>
      </c>
    </row>
    <row r="118" spans="1:5" ht="18.75">
      <c r="A118" s="556" t="s">
        <v>24</v>
      </c>
      <c r="B118" s="556"/>
      <c r="C118" s="525">
        <f>SUM(C115:C117)</f>
        <v>97058700</v>
      </c>
      <c r="D118" s="519"/>
      <c r="E118" s="519"/>
    </row>
    <row r="119" spans="1:3" ht="18.75">
      <c r="A119" s="556" t="s">
        <v>345</v>
      </c>
      <c r="B119" s="556"/>
      <c r="C119" s="518">
        <v>11553100</v>
      </c>
    </row>
    <row r="120" spans="1:3" ht="18.75">
      <c r="A120" s="556" t="s">
        <v>346</v>
      </c>
      <c r="B120" s="556"/>
      <c r="C120" s="518">
        <v>1337700</v>
      </c>
    </row>
    <row r="121" spans="1:3" ht="18.75">
      <c r="A121" s="556" t="s">
        <v>349</v>
      </c>
      <c r="B121" s="556"/>
      <c r="C121" s="518">
        <v>53400</v>
      </c>
    </row>
    <row r="122" spans="1:3" ht="18.75">
      <c r="A122" s="556" t="s">
        <v>347</v>
      </c>
      <c r="B122" s="556"/>
      <c r="C122" s="519">
        <v>8780200</v>
      </c>
    </row>
    <row r="123" spans="1:3" ht="18.75">
      <c r="A123" s="556" t="s">
        <v>348</v>
      </c>
      <c r="B123" s="556"/>
      <c r="C123" s="519">
        <v>80900</v>
      </c>
    </row>
    <row r="124" spans="1:4" ht="18.75">
      <c r="A124" s="556" t="s">
        <v>351</v>
      </c>
      <c r="B124" s="556"/>
      <c r="C124" s="526">
        <f>SUM(C119:C123)</f>
        <v>21805300</v>
      </c>
      <c r="D124" s="519"/>
    </row>
    <row r="125" spans="1:3" ht="18.75">
      <c r="A125" s="556" t="s">
        <v>350</v>
      </c>
      <c r="B125" s="556"/>
      <c r="C125" s="527">
        <f>SUM(C118-C124)</f>
        <v>75253400</v>
      </c>
    </row>
  </sheetData>
  <sheetProtection/>
  <mergeCells count="15">
    <mergeCell ref="A121:B121"/>
    <mergeCell ref="A122:B122"/>
    <mergeCell ref="A123:B123"/>
    <mergeCell ref="A125:B125"/>
    <mergeCell ref="A124:B124"/>
    <mergeCell ref="A114:B114"/>
    <mergeCell ref="A2:E2"/>
    <mergeCell ref="A3:E3"/>
    <mergeCell ref="A6:A7"/>
    <mergeCell ref="A120:B120"/>
    <mergeCell ref="A115:B115"/>
    <mergeCell ref="A116:B116"/>
    <mergeCell ref="A117:B117"/>
    <mergeCell ref="A118:B118"/>
    <mergeCell ref="A119:B119"/>
  </mergeCells>
  <printOptions/>
  <pageMargins left="0.24" right="0.11811023622047245" top="0.1968503937007874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zoomScalePageLayoutView="0" workbookViewId="0" topLeftCell="A1">
      <selection activeCell="A1" sqref="A1:IV8"/>
    </sheetView>
  </sheetViews>
  <sheetFormatPr defaultColWidth="9.140625" defaultRowHeight="15"/>
  <cols>
    <col min="1" max="1" width="50.421875" style="109" customWidth="1"/>
    <col min="2" max="2" width="24.00390625" style="109" customWidth="1"/>
    <col min="3" max="3" width="29.140625" style="124" customWidth="1"/>
    <col min="4" max="4" width="39.28125" style="137" customWidth="1"/>
    <col min="5" max="5" width="31.421875" style="137" customWidth="1"/>
    <col min="6" max="6" width="44.00390625" style="137" customWidth="1"/>
    <col min="7" max="10" width="11.57421875" style="137" customWidth="1"/>
    <col min="11" max="11" width="11.57421875" style="119" customWidth="1"/>
    <col min="12" max="16384" width="9.140625" style="10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57" t="s">
        <v>199</v>
      </c>
      <c r="B3" s="557"/>
      <c r="C3" s="557"/>
      <c r="D3" s="557"/>
      <c r="E3" s="557"/>
      <c r="F3" s="557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232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19" t="s">
        <v>274</v>
      </c>
      <c r="B7" s="419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0"/>
      <c r="B8" s="420"/>
      <c r="C8" s="438"/>
      <c r="D8" s="442" t="s">
        <v>272</v>
      </c>
      <c r="E8" s="442" t="s">
        <v>266</v>
      </c>
      <c r="F8" s="442" t="s">
        <v>273</v>
      </c>
    </row>
    <row r="9" spans="1:11" s="252" customFormat="1" ht="19.5">
      <c r="A9" s="423" t="s">
        <v>208</v>
      </c>
      <c r="B9" s="421"/>
      <c r="C9" s="114"/>
      <c r="D9" s="219"/>
      <c r="E9" s="219"/>
      <c r="F9" s="219"/>
      <c r="G9" s="219"/>
      <c r="H9" s="219"/>
      <c r="I9" s="219"/>
      <c r="J9" s="219"/>
      <c r="K9" s="340"/>
    </row>
    <row r="10" spans="1:11" ht="18.75" customHeight="1" hidden="1">
      <c r="A10" s="220"/>
      <c r="B10" s="421" t="s">
        <v>2</v>
      </c>
      <c r="C10" s="114" t="e">
        <f>SUM(C25+C28+#REF!+C30+C32+C35+C41+#REF!+#REF!+#REF!)</f>
        <v>#REF!</v>
      </c>
      <c r="D10" s="114" t="e">
        <f>SUM(#REF!,D25,D28,D30,D32,D35,D41,#REF!,#REF!,#REF!,#REF!)</f>
        <v>#REF!</v>
      </c>
      <c r="E10" s="114" t="e">
        <f>SUM(#REF!,E25,E28,E30,E32,E35,E41,#REF!,#REF!,#REF!,#REF!)</f>
        <v>#REF!</v>
      </c>
      <c r="F10" s="114" t="e">
        <f>SUM(#REF!,F25,F28,F30,F32,F35,F41,#REF!,#REF!,#REF!,#REF!)</f>
        <v>#REF!</v>
      </c>
      <c r="G10" s="114" t="e">
        <f>SUM(#REF!,G25,G28,G30,G32,G35,G41,#REF!,#REF!,#REF!,#REF!)</f>
        <v>#REF!</v>
      </c>
      <c r="H10" s="114" t="e">
        <f>SUM(#REF!,H25,H28,H30,H32,H35,H41,#REF!,#REF!,#REF!,#REF!)</f>
        <v>#REF!</v>
      </c>
      <c r="I10" s="114" t="e">
        <f>SUM(#REF!,I25,I28,I30,I32,I35,I41,#REF!,#REF!,#REF!,#REF!)</f>
        <v>#REF!</v>
      </c>
      <c r="J10" s="114" t="e">
        <f>SUM(#REF!,J25,J28,J30,J32,J35,J41,#REF!,#REF!,#REF!,#REF!)</f>
        <v>#REF!</v>
      </c>
      <c r="K10" s="114" t="e">
        <f>SUM(G10:J10)</f>
        <v>#REF!</v>
      </c>
    </row>
    <row r="11" spans="1:11" s="344" customFormat="1" ht="19.5">
      <c r="A11" s="270" t="s">
        <v>282</v>
      </c>
      <c r="B11" s="341" t="s">
        <v>1</v>
      </c>
      <c r="C11" s="271">
        <f>SUM($C$13+$C$19)</f>
        <v>409600</v>
      </c>
      <c r="D11" s="342"/>
      <c r="E11" s="342"/>
      <c r="F11" s="342"/>
      <c r="G11" s="342"/>
      <c r="H11" s="342"/>
      <c r="I11" s="342"/>
      <c r="J11" s="342"/>
      <c r="K11" s="343"/>
    </row>
    <row r="12" spans="1:11" s="344" customFormat="1" ht="19.5">
      <c r="A12" s="270"/>
      <c r="B12" s="341" t="s">
        <v>2</v>
      </c>
      <c r="C12" s="271"/>
      <c r="D12" s="342"/>
      <c r="E12" s="342"/>
      <c r="F12" s="342"/>
      <c r="G12" s="342"/>
      <c r="H12" s="342"/>
      <c r="I12" s="342"/>
      <c r="J12" s="342"/>
      <c r="K12" s="343"/>
    </row>
    <row r="13" spans="1:11" s="249" customFormat="1" ht="19.5">
      <c r="A13" s="244" t="s">
        <v>269</v>
      </c>
      <c r="B13" s="421" t="s">
        <v>1</v>
      </c>
      <c r="C13" s="246">
        <f>SUM($C$15)</f>
        <v>3900</v>
      </c>
      <c r="D13" s="247"/>
      <c r="E13" s="247"/>
      <c r="F13" s="247"/>
      <c r="G13" s="247"/>
      <c r="H13" s="247"/>
      <c r="I13" s="247"/>
      <c r="J13" s="247"/>
      <c r="K13" s="247"/>
    </row>
    <row r="14" spans="1:11" s="249" customFormat="1" ht="19.5">
      <c r="A14" s="244"/>
      <c r="B14" s="421" t="s">
        <v>2</v>
      </c>
      <c r="C14" s="246"/>
      <c r="D14" s="247"/>
      <c r="E14" s="247"/>
      <c r="F14" s="247"/>
      <c r="G14" s="247"/>
      <c r="H14" s="247"/>
      <c r="I14" s="247"/>
      <c r="J14" s="247"/>
      <c r="K14" s="247"/>
    </row>
    <row r="15" spans="1:11" s="349" customFormat="1" ht="19.5">
      <c r="A15" s="296" t="s">
        <v>42</v>
      </c>
      <c r="B15" s="347" t="s">
        <v>1</v>
      </c>
      <c r="C15" s="297">
        <f>$C$17</f>
        <v>3900</v>
      </c>
      <c r="D15" s="297"/>
      <c r="E15" s="297"/>
      <c r="F15" s="297"/>
      <c r="G15" s="297"/>
      <c r="H15" s="297"/>
      <c r="I15" s="297"/>
      <c r="J15" s="297"/>
      <c r="K15" s="348"/>
    </row>
    <row r="16" spans="1:11" s="349" customFormat="1" ht="19.5">
      <c r="A16" s="298"/>
      <c r="B16" s="347" t="s">
        <v>2</v>
      </c>
      <c r="C16" s="299"/>
      <c r="D16" s="299"/>
      <c r="E16" s="299"/>
      <c r="F16" s="299"/>
      <c r="G16" s="299"/>
      <c r="H16" s="299"/>
      <c r="I16" s="299"/>
      <c r="J16" s="299"/>
      <c r="K16" s="350"/>
    </row>
    <row r="17" spans="1:11" s="61" customFormat="1" ht="19.5">
      <c r="A17" s="222" t="s">
        <v>276</v>
      </c>
      <c r="B17" s="185" t="s">
        <v>1</v>
      </c>
      <c r="C17" s="62">
        <v>3900</v>
      </c>
      <c r="D17" s="189"/>
      <c r="E17" s="189"/>
      <c r="F17" s="189"/>
      <c r="G17" s="189"/>
      <c r="H17" s="189"/>
      <c r="I17" s="189"/>
      <c r="J17" s="189"/>
      <c r="K17" s="196"/>
    </row>
    <row r="18" spans="1:11" s="61" customFormat="1" ht="19.5">
      <c r="A18" s="353"/>
      <c r="B18" s="185" t="s">
        <v>2</v>
      </c>
      <c r="C18" s="354"/>
      <c r="D18" s="251"/>
      <c r="E18" s="251"/>
      <c r="F18" s="251"/>
      <c r="G18" s="251"/>
      <c r="H18" s="251"/>
      <c r="I18" s="251"/>
      <c r="J18" s="251"/>
      <c r="K18" s="165"/>
    </row>
    <row r="19" spans="1:11" s="249" customFormat="1" ht="19.5">
      <c r="A19" s="244" t="s">
        <v>270</v>
      </c>
      <c r="B19" s="245" t="s">
        <v>1</v>
      </c>
      <c r="C19" s="246">
        <f>SUM($C$21)</f>
        <v>405700</v>
      </c>
      <c r="D19" s="247"/>
      <c r="E19" s="247"/>
      <c r="F19" s="247"/>
      <c r="G19" s="247"/>
      <c r="H19" s="247"/>
      <c r="I19" s="247"/>
      <c r="J19" s="247"/>
      <c r="K19" s="247"/>
    </row>
    <row r="20" spans="1:11" s="249" customFormat="1" ht="19.5">
      <c r="A20" s="244"/>
      <c r="B20" s="245" t="s">
        <v>2</v>
      </c>
      <c r="C20" s="246"/>
      <c r="D20" s="247"/>
      <c r="E20" s="247"/>
      <c r="F20" s="247"/>
      <c r="G20" s="247"/>
      <c r="H20" s="247"/>
      <c r="I20" s="247"/>
      <c r="J20" s="247"/>
      <c r="K20" s="247"/>
    </row>
    <row r="21" spans="1:11" s="349" customFormat="1" ht="19.5">
      <c r="A21" s="296" t="s">
        <v>42</v>
      </c>
      <c r="B21" s="347" t="s">
        <v>1</v>
      </c>
      <c r="C21" s="297">
        <f>SUM($C$24+$C$27+$C$29+$C$31+$C$36+$C$38+$C$40)</f>
        <v>405700</v>
      </c>
      <c r="D21" s="297"/>
      <c r="E21" s="297"/>
      <c r="F21" s="297"/>
      <c r="G21" s="297"/>
      <c r="H21" s="297"/>
      <c r="I21" s="297"/>
      <c r="J21" s="297"/>
      <c r="K21" s="348"/>
    </row>
    <row r="22" spans="1:11" s="349" customFormat="1" ht="19.5">
      <c r="A22" s="298"/>
      <c r="B22" s="347" t="s">
        <v>2</v>
      </c>
      <c r="C22" s="299"/>
      <c r="D22" s="299"/>
      <c r="E22" s="299"/>
      <c r="F22" s="299"/>
      <c r="G22" s="299"/>
      <c r="H22" s="299"/>
      <c r="I22" s="299"/>
      <c r="J22" s="299"/>
      <c r="K22" s="350"/>
    </row>
    <row r="23" spans="1:11" s="161" customFormat="1" ht="19.5">
      <c r="A23" s="430" t="s">
        <v>213</v>
      </c>
      <c r="B23" s="112"/>
      <c r="C23" s="258"/>
      <c r="D23" s="258"/>
      <c r="E23" s="258"/>
      <c r="F23" s="258"/>
      <c r="G23" s="258"/>
      <c r="H23" s="258"/>
      <c r="I23" s="258"/>
      <c r="J23" s="258"/>
      <c r="K23" s="351"/>
    </row>
    <row r="24" spans="1:11" ht="19.5">
      <c r="A24" s="221" t="s">
        <v>43</v>
      </c>
      <c r="B24" s="118" t="s">
        <v>1</v>
      </c>
      <c r="C24" s="79">
        <v>84000</v>
      </c>
      <c r="D24" s="189"/>
      <c r="E24" s="189"/>
      <c r="F24" s="189"/>
      <c r="G24" s="189"/>
      <c r="H24" s="189"/>
      <c r="I24" s="189"/>
      <c r="J24" s="189"/>
      <c r="K24" s="196"/>
    </row>
    <row r="25" spans="1:11" ht="19.5">
      <c r="A25" s="221"/>
      <c r="B25" s="118" t="s">
        <v>2</v>
      </c>
      <c r="C25" s="79"/>
      <c r="D25" s="189"/>
      <c r="E25" s="189"/>
      <c r="F25" s="189"/>
      <c r="G25" s="189"/>
      <c r="H25" s="189"/>
      <c r="I25" s="189"/>
      <c r="J25" s="189"/>
      <c r="K25" s="196"/>
    </row>
    <row r="26" spans="1:11" ht="19.5">
      <c r="A26" s="352" t="s">
        <v>214</v>
      </c>
      <c r="B26" s="118"/>
      <c r="C26" s="79"/>
      <c r="D26" s="189"/>
      <c r="E26" s="189"/>
      <c r="F26" s="189"/>
      <c r="G26" s="189"/>
      <c r="H26" s="189"/>
      <c r="I26" s="189"/>
      <c r="J26" s="189"/>
      <c r="K26" s="196"/>
    </row>
    <row r="27" spans="1:11" ht="19.5">
      <c r="A27" s="221" t="s">
        <v>45</v>
      </c>
      <c r="B27" s="185" t="s">
        <v>1</v>
      </c>
      <c r="C27" s="78">
        <v>45100</v>
      </c>
      <c r="D27" s="191"/>
      <c r="E27" s="191"/>
      <c r="F27" s="191"/>
      <c r="G27" s="191"/>
      <c r="H27" s="191"/>
      <c r="I27" s="191"/>
      <c r="J27" s="191"/>
      <c r="K27" s="196"/>
    </row>
    <row r="28" spans="1:11" ht="19.5">
      <c r="A28" s="222"/>
      <c r="B28" s="185" t="s">
        <v>2</v>
      </c>
      <c r="C28" s="78"/>
      <c r="D28" s="191"/>
      <c r="E28" s="191"/>
      <c r="F28" s="191"/>
      <c r="G28" s="191"/>
      <c r="H28" s="191"/>
      <c r="I28" s="191"/>
      <c r="J28" s="191"/>
      <c r="K28" s="196"/>
    </row>
    <row r="29" spans="1:11" ht="19.5">
      <c r="A29" s="221" t="s">
        <v>48</v>
      </c>
      <c r="B29" s="118" t="s">
        <v>1</v>
      </c>
      <c r="C29" s="79">
        <v>22800</v>
      </c>
      <c r="D29" s="189"/>
      <c r="E29" s="189"/>
      <c r="F29" s="189"/>
      <c r="G29" s="189"/>
      <c r="H29" s="189"/>
      <c r="I29" s="189"/>
      <c r="J29" s="189"/>
      <c r="K29" s="196"/>
    </row>
    <row r="30" spans="1:11" ht="19.5">
      <c r="A30" s="223"/>
      <c r="B30" s="118" t="s">
        <v>2</v>
      </c>
      <c r="C30" s="79"/>
      <c r="D30" s="189"/>
      <c r="E30" s="189"/>
      <c r="F30" s="189"/>
      <c r="G30" s="189"/>
      <c r="H30" s="189"/>
      <c r="I30" s="189"/>
      <c r="J30" s="189"/>
      <c r="K30" s="196"/>
    </row>
    <row r="31" spans="1:11" ht="19.5">
      <c r="A31" s="221" t="s">
        <v>118</v>
      </c>
      <c r="B31" s="118" t="s">
        <v>1</v>
      </c>
      <c r="C31" s="79">
        <v>143600</v>
      </c>
      <c r="D31" s="189"/>
      <c r="E31" s="189"/>
      <c r="F31" s="189"/>
      <c r="G31" s="189"/>
      <c r="H31" s="189"/>
      <c r="I31" s="189"/>
      <c r="J31" s="189"/>
      <c r="K31" s="196"/>
    </row>
    <row r="32" spans="1:11" ht="19.5">
      <c r="A32" s="223"/>
      <c r="B32" s="118" t="s">
        <v>2</v>
      </c>
      <c r="C32" s="79"/>
      <c r="D32" s="189"/>
      <c r="E32" s="189"/>
      <c r="F32" s="189"/>
      <c r="G32" s="189"/>
      <c r="H32" s="189"/>
      <c r="I32" s="189"/>
      <c r="J32" s="189"/>
      <c r="K32" s="196"/>
    </row>
    <row r="33" spans="1:11" ht="19.5">
      <c r="A33" s="352" t="s">
        <v>215</v>
      </c>
      <c r="B33" s="118"/>
      <c r="C33" s="79"/>
      <c r="D33" s="189"/>
      <c r="E33" s="189"/>
      <c r="F33" s="189"/>
      <c r="G33" s="189"/>
      <c r="H33" s="189"/>
      <c r="I33" s="189"/>
      <c r="J33" s="189"/>
      <c r="K33" s="196"/>
    </row>
    <row r="34" spans="1:11" ht="19.5">
      <c r="A34" s="221" t="s">
        <v>51</v>
      </c>
      <c r="B34" s="118" t="s">
        <v>1</v>
      </c>
      <c r="C34" s="431"/>
      <c r="D34" s="189"/>
      <c r="E34" s="189"/>
      <c r="F34" s="189"/>
      <c r="G34" s="189"/>
      <c r="H34" s="189"/>
      <c r="I34" s="189"/>
      <c r="J34" s="189"/>
      <c r="K34" s="196"/>
    </row>
    <row r="35" spans="1:11" ht="19.5">
      <c r="A35" s="223"/>
      <c r="B35" s="118" t="s">
        <v>2</v>
      </c>
      <c r="C35" s="432"/>
      <c r="D35" s="189"/>
      <c r="E35" s="189"/>
      <c r="F35" s="189"/>
      <c r="G35" s="189"/>
      <c r="H35" s="189"/>
      <c r="I35" s="189"/>
      <c r="J35" s="189"/>
      <c r="K35" s="196"/>
    </row>
    <row r="36" spans="1:11" ht="19.5">
      <c r="A36" s="221" t="s">
        <v>53</v>
      </c>
      <c r="B36" s="118" t="s">
        <v>1</v>
      </c>
      <c r="C36" s="433">
        <v>30000</v>
      </c>
      <c r="D36" s="189"/>
      <c r="E36" s="189"/>
      <c r="F36" s="189"/>
      <c r="G36" s="189"/>
      <c r="H36" s="189"/>
      <c r="I36" s="189"/>
      <c r="J36" s="189"/>
      <c r="K36" s="196"/>
    </row>
    <row r="37" spans="1:11" ht="19.5">
      <c r="A37" s="223"/>
      <c r="B37" s="118" t="s">
        <v>2</v>
      </c>
      <c r="C37" s="433"/>
      <c r="D37" s="189"/>
      <c r="E37" s="189"/>
      <c r="F37" s="189"/>
      <c r="G37" s="189"/>
      <c r="H37" s="189"/>
      <c r="I37" s="189"/>
      <c r="J37" s="189"/>
      <c r="K37" s="196"/>
    </row>
    <row r="38" spans="1:11" ht="19.5">
      <c r="A38" s="221" t="s">
        <v>54</v>
      </c>
      <c r="B38" s="118" t="s">
        <v>1</v>
      </c>
      <c r="C38" s="79">
        <v>32800</v>
      </c>
      <c r="D38" s="189"/>
      <c r="E38" s="189"/>
      <c r="F38" s="189"/>
      <c r="G38" s="189"/>
      <c r="H38" s="189"/>
      <c r="I38" s="189"/>
      <c r="J38" s="189"/>
      <c r="K38" s="196"/>
    </row>
    <row r="39" spans="1:11" ht="19.5">
      <c r="A39" s="221"/>
      <c r="B39" s="118" t="s">
        <v>2</v>
      </c>
      <c r="C39" s="79"/>
      <c r="D39" s="189"/>
      <c r="E39" s="189"/>
      <c r="F39" s="189"/>
      <c r="G39" s="189"/>
      <c r="H39" s="189"/>
      <c r="I39" s="189"/>
      <c r="J39" s="189"/>
      <c r="K39" s="196"/>
    </row>
    <row r="40" spans="1:11" ht="19.5">
      <c r="A40" s="221" t="s">
        <v>52</v>
      </c>
      <c r="B40" s="118" t="s">
        <v>1</v>
      </c>
      <c r="C40" s="432">
        <f>53400-6000</f>
        <v>47400</v>
      </c>
      <c r="D40" s="189"/>
      <c r="E40" s="189"/>
      <c r="F40" s="189"/>
      <c r="G40" s="189"/>
      <c r="H40" s="189"/>
      <c r="I40" s="189"/>
      <c r="J40" s="189"/>
      <c r="K40" s="196"/>
    </row>
    <row r="41" spans="1:11" ht="19.5">
      <c r="A41" s="223"/>
      <c r="B41" s="118" t="s">
        <v>2</v>
      </c>
      <c r="C41" s="432"/>
      <c r="D41" s="189"/>
      <c r="E41" s="189"/>
      <c r="F41" s="189"/>
      <c r="G41" s="189"/>
      <c r="H41" s="189"/>
      <c r="I41" s="189"/>
      <c r="J41" s="189"/>
      <c r="K41" s="196"/>
    </row>
    <row r="42" spans="1:11" s="252" customFormat="1" ht="19.5">
      <c r="A42" s="216" t="s">
        <v>208</v>
      </c>
      <c r="B42" s="421" t="s">
        <v>1</v>
      </c>
      <c r="C42" s="219">
        <f>SUM($C$11)</f>
        <v>409600</v>
      </c>
      <c r="D42" s="219"/>
      <c r="E42" s="219"/>
      <c r="F42" s="219"/>
      <c r="G42" s="219"/>
      <c r="H42" s="219"/>
      <c r="I42" s="219"/>
      <c r="J42" s="219"/>
      <c r="K42" s="219"/>
    </row>
    <row r="43" spans="1:11" s="252" customFormat="1" ht="19.5">
      <c r="A43" s="216"/>
      <c r="B43" s="421" t="s">
        <v>2</v>
      </c>
      <c r="C43" s="219"/>
      <c r="D43" s="219"/>
      <c r="E43" s="219"/>
      <c r="F43" s="219"/>
      <c r="G43" s="219"/>
      <c r="H43" s="219"/>
      <c r="I43" s="219"/>
      <c r="J43" s="219"/>
      <c r="K43" s="219"/>
    </row>
    <row r="44" spans="1:11" s="120" customFormat="1" ht="19.5">
      <c r="A44" s="614" t="s">
        <v>24</v>
      </c>
      <c r="B44" s="422" t="s">
        <v>1</v>
      </c>
      <c r="C44" s="162">
        <f>SUM($C$42)</f>
        <v>409600</v>
      </c>
      <c r="D44" s="162"/>
      <c r="E44" s="162"/>
      <c r="F44" s="162"/>
      <c r="G44" s="162"/>
      <c r="H44" s="162"/>
      <c r="I44" s="162"/>
      <c r="J44" s="162"/>
      <c r="K44" s="162"/>
    </row>
    <row r="45" spans="1:11" s="120" customFormat="1" ht="19.5">
      <c r="A45" s="614"/>
      <c r="B45" s="422" t="s">
        <v>2</v>
      </c>
      <c r="C45" s="162"/>
      <c r="D45" s="162"/>
      <c r="E45" s="162"/>
      <c r="F45" s="162"/>
      <c r="G45" s="162"/>
      <c r="H45" s="162"/>
      <c r="I45" s="162"/>
      <c r="J45" s="162"/>
      <c r="K45" s="162"/>
    </row>
    <row r="46" spans="1:11" s="120" customFormat="1" ht="19.5">
      <c r="A46" s="242"/>
      <c r="B46" s="242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1" s="120" customFormat="1" ht="19.5">
      <c r="A47" s="242"/>
      <c r="B47" s="242"/>
      <c r="C47" s="168"/>
      <c r="D47" s="168"/>
      <c r="E47" s="168"/>
      <c r="F47" s="168"/>
      <c r="G47" s="168"/>
      <c r="H47" s="168"/>
      <c r="I47" s="168"/>
      <c r="J47" s="168"/>
      <c r="K47" s="168"/>
    </row>
    <row r="48" spans="1:11" s="120" customFormat="1" ht="19.5">
      <c r="A48" s="242"/>
      <c r="B48" s="242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3" ht="28.5" customHeight="1">
      <c r="A49" s="123" t="s">
        <v>25</v>
      </c>
      <c r="B49" s="121"/>
      <c r="C49" s="122"/>
    </row>
  </sheetData>
  <sheetProtection/>
  <mergeCells count="2">
    <mergeCell ref="A44:A45"/>
    <mergeCell ref="A3:F3"/>
  </mergeCells>
  <printOptions/>
  <pageMargins left="0.1968503937007874" right="0.07874015748031496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5"/>
  <sheetViews>
    <sheetView view="pageBreakPreview" zoomScaleSheetLayoutView="100" zoomScalePageLayoutView="0" workbookViewId="0" topLeftCell="A118">
      <selection activeCell="A123" sqref="A123:IV129"/>
    </sheetView>
  </sheetViews>
  <sheetFormatPr defaultColWidth="9.140625" defaultRowHeight="15"/>
  <cols>
    <col min="1" max="1" width="43.421875" style="119" customWidth="1"/>
    <col min="2" max="2" width="17.140625" style="119" customWidth="1"/>
    <col min="3" max="3" width="22.140625" style="138" customWidth="1"/>
    <col min="4" max="6" width="46.140625" style="138" customWidth="1"/>
    <col min="7" max="7" width="11.28125" style="128" customWidth="1"/>
    <col min="8" max="11" width="10.8515625" style="138" customWidth="1"/>
    <col min="12" max="12" width="9.28125" style="138" customWidth="1"/>
    <col min="13" max="16384" width="9.140625" style="11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57" t="s">
        <v>199</v>
      </c>
      <c r="B3" s="557"/>
      <c r="C3" s="557"/>
      <c r="D3" s="557"/>
      <c r="E3" s="557"/>
      <c r="F3" s="557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232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19" t="s">
        <v>274</v>
      </c>
      <c r="B7" s="419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0"/>
      <c r="B8" s="420"/>
      <c r="C8" s="438"/>
      <c r="D8" s="442" t="s">
        <v>272</v>
      </c>
      <c r="E8" s="442" t="s">
        <v>266</v>
      </c>
      <c r="F8" s="442" t="s">
        <v>273</v>
      </c>
    </row>
    <row r="9" spans="1:12" s="252" customFormat="1" ht="19.5">
      <c r="A9" s="140" t="s">
        <v>208</v>
      </c>
      <c r="B9" s="421"/>
      <c r="C9" s="114"/>
      <c r="D9" s="219"/>
      <c r="E9" s="219"/>
      <c r="F9" s="219"/>
      <c r="G9" s="340"/>
      <c r="H9" s="219"/>
      <c r="I9" s="219"/>
      <c r="J9" s="219"/>
      <c r="K9" s="219"/>
      <c r="L9" s="340"/>
    </row>
    <row r="10" spans="1:12" s="109" customFormat="1" ht="18.75" customHeight="1" hidden="1">
      <c r="A10" s="220"/>
      <c r="B10" s="421" t="s">
        <v>2</v>
      </c>
      <c r="C10" s="114" t="e">
        <f>SUM(#REF!+C32+#REF!+#REF!+C34+C37+#REF!+#REF!+#REF!+#REF!)</f>
        <v>#REF!</v>
      </c>
      <c r="D10" s="114" t="e">
        <f>SUM(#REF!,#REF!,D32,#REF!,D34,D37,#REF!,#REF!,#REF!,#REF!,#REF!)</f>
        <v>#REF!</v>
      </c>
      <c r="E10" s="114" t="e">
        <f>SUM(#REF!,#REF!,E32,#REF!,E34,E37,#REF!,#REF!,#REF!,#REF!,#REF!)</f>
        <v>#REF!</v>
      </c>
      <c r="F10" s="114" t="e">
        <f>SUM(#REF!,#REF!,F32,#REF!,F34,F37,#REF!,#REF!,#REF!,#REF!,#REF!)</f>
        <v>#REF!</v>
      </c>
      <c r="G10" s="114" t="e">
        <f>SUM(#REF!)</f>
        <v>#REF!</v>
      </c>
      <c r="H10" s="114" t="e">
        <f>SUM(#REF!,#REF!,H32,#REF!,H34,H37,#REF!,#REF!,#REF!,#REF!,#REF!)</f>
        <v>#REF!</v>
      </c>
      <c r="I10" s="114" t="e">
        <f>SUM(#REF!,#REF!,I32,#REF!,I34,I37,#REF!,#REF!,#REF!,#REF!,#REF!)</f>
        <v>#REF!</v>
      </c>
      <c r="J10" s="114" t="e">
        <f>SUM(#REF!,#REF!,J32,#REF!,J34,J37,#REF!,#REF!,#REF!,#REF!,#REF!)</f>
        <v>#REF!</v>
      </c>
      <c r="K10" s="114" t="e">
        <f>SUM(#REF!,#REF!,K32,#REF!,K34,K37,#REF!,#REF!,#REF!,#REF!,#REF!)</f>
        <v>#REF!</v>
      </c>
      <c r="L10" s="114" t="e">
        <f>SUM(H10:K10)</f>
        <v>#REF!</v>
      </c>
    </row>
    <row r="11" spans="1:12" s="344" customFormat="1" ht="19.5">
      <c r="A11" s="270" t="s">
        <v>284</v>
      </c>
      <c r="B11" s="341" t="s">
        <v>1</v>
      </c>
      <c r="C11" s="271">
        <f>SUM(C13+C23)</f>
        <v>2439795</v>
      </c>
      <c r="D11" s="342"/>
      <c r="E11" s="342"/>
      <c r="F11" s="342"/>
      <c r="G11" s="343"/>
      <c r="H11" s="342"/>
      <c r="I11" s="342"/>
      <c r="J11" s="342"/>
      <c r="K11" s="342"/>
      <c r="L11" s="343"/>
    </row>
    <row r="12" spans="1:12" s="344" customFormat="1" ht="19.5">
      <c r="A12" s="270"/>
      <c r="B12" s="341" t="s">
        <v>2</v>
      </c>
      <c r="C12" s="271"/>
      <c r="D12" s="342"/>
      <c r="E12" s="342"/>
      <c r="F12" s="342"/>
      <c r="G12" s="343"/>
      <c r="H12" s="342"/>
      <c r="I12" s="342"/>
      <c r="J12" s="342"/>
      <c r="K12" s="342"/>
      <c r="L12" s="343"/>
    </row>
    <row r="13" spans="1:12" s="249" customFormat="1" ht="19.5">
      <c r="A13" s="244" t="s">
        <v>269</v>
      </c>
      <c r="B13" s="421" t="s">
        <v>1</v>
      </c>
      <c r="C13" s="246">
        <f>SUM($C$15)</f>
        <v>58020</v>
      </c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12" s="249" customFormat="1" ht="19.5">
      <c r="A14" s="244"/>
      <c r="B14" s="421" t="s">
        <v>2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1:6" s="446" customFormat="1" ht="21">
      <c r="A15" s="443" t="s">
        <v>42</v>
      </c>
      <c r="B15" s="444" t="s">
        <v>1</v>
      </c>
      <c r="C15" s="445">
        <f>SUM($C$17+$C$19+$C$21)</f>
        <v>58020</v>
      </c>
      <c r="D15" s="445"/>
      <c r="E15" s="445"/>
      <c r="F15" s="445"/>
    </row>
    <row r="16" spans="1:6" s="411" customFormat="1" ht="21">
      <c r="A16" s="447"/>
      <c r="B16" s="448" t="s">
        <v>2</v>
      </c>
      <c r="C16" s="449"/>
      <c r="D16" s="449"/>
      <c r="E16" s="449"/>
      <c r="F16" s="449"/>
    </row>
    <row r="17" spans="1:6" s="454" customFormat="1" ht="21">
      <c r="A17" s="450" t="s">
        <v>46</v>
      </c>
      <c r="B17" s="451" t="s">
        <v>1</v>
      </c>
      <c r="C17" s="452">
        <v>24336</v>
      </c>
      <c r="D17" s="453"/>
      <c r="E17" s="453"/>
      <c r="F17" s="453"/>
    </row>
    <row r="18" spans="1:6" s="454" customFormat="1" ht="21">
      <c r="A18" s="455"/>
      <c r="B18" s="451" t="s">
        <v>2</v>
      </c>
      <c r="C18" s="453"/>
      <c r="D18" s="453"/>
      <c r="E18" s="453"/>
      <c r="F18" s="453"/>
    </row>
    <row r="19" spans="1:6" s="458" customFormat="1" ht="21">
      <c r="A19" s="450" t="s">
        <v>132</v>
      </c>
      <c r="B19" s="451" t="s">
        <v>1</v>
      </c>
      <c r="C19" s="456">
        <v>1456</v>
      </c>
      <c r="D19" s="457"/>
      <c r="E19" s="457"/>
      <c r="F19" s="457"/>
    </row>
    <row r="20" spans="1:6" s="458" customFormat="1" ht="21">
      <c r="A20" s="459"/>
      <c r="B20" s="451" t="s">
        <v>2</v>
      </c>
      <c r="C20" s="456"/>
      <c r="D20" s="460"/>
      <c r="E20" s="460"/>
      <c r="F20" s="460"/>
    </row>
    <row r="21" spans="1:6" s="458" customFormat="1" ht="21">
      <c r="A21" s="461" t="s">
        <v>286</v>
      </c>
      <c r="B21" s="451" t="s">
        <v>1</v>
      </c>
      <c r="C21" s="456">
        <v>32228</v>
      </c>
      <c r="D21" s="460"/>
      <c r="E21" s="460"/>
      <c r="F21" s="460"/>
    </row>
    <row r="22" spans="1:6" s="458" customFormat="1" ht="21">
      <c r="A22" s="461"/>
      <c r="B22" s="451" t="s">
        <v>2</v>
      </c>
      <c r="C22" s="456"/>
      <c r="D22" s="460"/>
      <c r="E22" s="460"/>
      <c r="F22" s="460"/>
    </row>
    <row r="23" spans="1:12" s="249" customFormat="1" ht="19.5">
      <c r="A23" s="244" t="s">
        <v>270</v>
      </c>
      <c r="B23" s="245" t="s">
        <v>1</v>
      </c>
      <c r="C23" s="246">
        <f>SUM($C$25)</f>
        <v>2381775</v>
      </c>
      <c r="D23" s="247"/>
      <c r="E23" s="247"/>
      <c r="F23" s="247"/>
      <c r="G23" s="247"/>
      <c r="H23" s="247"/>
      <c r="I23" s="247"/>
      <c r="J23" s="247"/>
      <c r="K23" s="247"/>
      <c r="L23" s="247"/>
    </row>
    <row r="24" spans="1:12" s="249" customFormat="1" ht="19.5">
      <c r="A24" s="244"/>
      <c r="B24" s="245" t="s">
        <v>2</v>
      </c>
      <c r="C24" s="246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2" s="349" customFormat="1" ht="19.5">
      <c r="A25" s="296" t="s">
        <v>42</v>
      </c>
      <c r="B25" s="347" t="s">
        <v>1</v>
      </c>
      <c r="C25" s="297">
        <f>SUM($C$28+$C$31+$C$33+$C$35+$C$37+$C$42+$C$44+C46)</f>
        <v>2381775</v>
      </c>
      <c r="D25" s="297"/>
      <c r="E25" s="297"/>
      <c r="F25" s="297"/>
      <c r="G25" s="297"/>
      <c r="H25" s="297"/>
      <c r="I25" s="297"/>
      <c r="J25" s="297"/>
      <c r="K25" s="297"/>
      <c r="L25" s="348"/>
    </row>
    <row r="26" spans="1:12" s="349" customFormat="1" ht="19.5">
      <c r="A26" s="298"/>
      <c r="B26" s="347" t="s">
        <v>2</v>
      </c>
      <c r="C26" s="299"/>
      <c r="D26" s="299"/>
      <c r="E26" s="299"/>
      <c r="F26" s="299"/>
      <c r="G26" s="299"/>
      <c r="H26" s="299"/>
      <c r="I26" s="299"/>
      <c r="J26" s="299"/>
      <c r="K26" s="299"/>
      <c r="L26" s="350"/>
    </row>
    <row r="27" spans="1:12" s="161" customFormat="1" ht="19.5">
      <c r="A27" s="430" t="s">
        <v>213</v>
      </c>
      <c r="B27" s="112"/>
      <c r="C27" s="258"/>
      <c r="D27" s="258"/>
      <c r="E27" s="258"/>
      <c r="F27" s="258"/>
      <c r="G27" s="258"/>
      <c r="H27" s="258"/>
      <c r="I27" s="258"/>
      <c r="J27" s="258"/>
      <c r="K27" s="258"/>
      <c r="L27" s="351"/>
    </row>
    <row r="28" spans="1:12" s="145" customFormat="1" ht="19.5">
      <c r="A28" s="462" t="s">
        <v>283</v>
      </c>
      <c r="B28" s="118" t="s">
        <v>1</v>
      </c>
      <c r="C28" s="79">
        <v>1422834</v>
      </c>
      <c r="D28" s="79"/>
      <c r="E28" s="79"/>
      <c r="F28" s="79"/>
      <c r="G28" s="78"/>
      <c r="H28" s="79"/>
      <c r="I28" s="79"/>
      <c r="J28" s="79"/>
      <c r="K28" s="79"/>
      <c r="L28" s="79"/>
    </row>
    <row r="29" spans="1:12" s="145" customFormat="1" ht="19.5">
      <c r="A29" s="223"/>
      <c r="B29" s="118" t="s">
        <v>2</v>
      </c>
      <c r="C29" s="79"/>
      <c r="D29" s="79"/>
      <c r="E29" s="79"/>
      <c r="F29" s="79"/>
      <c r="G29" s="78"/>
      <c r="H29" s="79"/>
      <c r="I29" s="79"/>
      <c r="J29" s="79"/>
      <c r="K29" s="79"/>
      <c r="L29" s="79"/>
    </row>
    <row r="30" spans="1:12" s="145" customFormat="1" ht="19.5">
      <c r="A30" s="352" t="s">
        <v>214</v>
      </c>
      <c r="B30" s="118"/>
      <c r="C30" s="79"/>
      <c r="D30" s="79"/>
      <c r="E30" s="79"/>
      <c r="F30" s="79"/>
      <c r="G30" s="78"/>
      <c r="H30" s="79"/>
      <c r="I30" s="79"/>
      <c r="J30" s="79"/>
      <c r="K30" s="79"/>
      <c r="L30" s="79"/>
    </row>
    <row r="31" spans="1:12" s="157" customFormat="1" ht="19.5">
      <c r="A31" s="226" t="s">
        <v>180</v>
      </c>
      <c r="B31" s="185" t="s">
        <v>1</v>
      </c>
      <c r="C31" s="78">
        <v>36841</v>
      </c>
      <c r="D31" s="78"/>
      <c r="E31" s="78"/>
      <c r="F31" s="78"/>
      <c r="G31" s="78"/>
      <c r="H31" s="78"/>
      <c r="I31" s="78"/>
      <c r="J31" s="78"/>
      <c r="K31" s="78"/>
      <c r="L31" s="78"/>
    </row>
    <row r="32" spans="1:12" s="157" customFormat="1" ht="19.5">
      <c r="A32" s="227"/>
      <c r="B32" s="185" t="s">
        <v>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s="145" customFormat="1" ht="19.5">
      <c r="A33" s="190" t="s">
        <v>182</v>
      </c>
      <c r="B33" s="118" t="s">
        <v>1</v>
      </c>
      <c r="C33" s="79">
        <v>33600</v>
      </c>
      <c r="D33" s="79"/>
      <c r="E33" s="79"/>
      <c r="F33" s="79"/>
      <c r="G33" s="78"/>
      <c r="H33" s="79"/>
      <c r="I33" s="79"/>
      <c r="J33" s="79"/>
      <c r="K33" s="79"/>
      <c r="L33" s="79"/>
    </row>
    <row r="34" spans="1:12" s="145" customFormat="1" ht="19.5">
      <c r="A34" s="190"/>
      <c r="B34" s="118" t="s">
        <v>2</v>
      </c>
      <c r="C34" s="79"/>
      <c r="D34" s="79"/>
      <c r="E34" s="79"/>
      <c r="F34" s="79"/>
      <c r="G34" s="78"/>
      <c r="H34" s="79"/>
      <c r="I34" s="79"/>
      <c r="J34" s="79"/>
      <c r="K34" s="79"/>
      <c r="L34" s="79"/>
    </row>
    <row r="35" spans="1:12" s="145" customFormat="1" ht="19.5">
      <c r="A35" s="190" t="s">
        <v>183</v>
      </c>
      <c r="B35" s="118" t="s">
        <v>1</v>
      </c>
      <c r="C35" s="79">
        <v>702100</v>
      </c>
      <c r="D35" s="79"/>
      <c r="E35" s="79"/>
      <c r="F35" s="79"/>
      <c r="G35" s="78"/>
      <c r="H35" s="79"/>
      <c r="I35" s="79"/>
      <c r="J35" s="79"/>
      <c r="K35" s="79"/>
      <c r="L35" s="79"/>
    </row>
    <row r="36" spans="1:12" s="145" customFormat="1" ht="19.5">
      <c r="A36" s="190"/>
      <c r="B36" s="118" t="s">
        <v>2</v>
      </c>
      <c r="C36" s="79"/>
      <c r="D36" s="79"/>
      <c r="E36" s="79"/>
      <c r="F36" s="79"/>
      <c r="G36" s="78"/>
      <c r="H36" s="79"/>
      <c r="I36" s="79"/>
      <c r="J36" s="79"/>
      <c r="K36" s="79"/>
      <c r="L36" s="79"/>
    </row>
    <row r="37" spans="1:12" s="145" customFormat="1" ht="19.5">
      <c r="A37" s="190" t="s">
        <v>184</v>
      </c>
      <c r="B37" s="118" t="s">
        <v>1</v>
      </c>
      <c r="C37" s="79">
        <v>100400</v>
      </c>
      <c r="D37" s="79"/>
      <c r="E37" s="79"/>
      <c r="F37" s="79"/>
      <c r="G37" s="78"/>
      <c r="H37" s="79"/>
      <c r="I37" s="79"/>
      <c r="J37" s="79"/>
      <c r="K37" s="79"/>
      <c r="L37" s="79"/>
    </row>
    <row r="38" spans="1:12" s="326" customFormat="1" ht="19.5">
      <c r="A38" s="223"/>
      <c r="B38" s="118" t="s">
        <v>2</v>
      </c>
      <c r="C38" s="79"/>
      <c r="D38" s="79"/>
      <c r="E38" s="79"/>
      <c r="F38" s="79"/>
      <c r="G38" s="78"/>
      <c r="H38" s="79"/>
      <c r="I38" s="79"/>
      <c r="J38" s="79"/>
      <c r="K38" s="79"/>
      <c r="L38" s="79"/>
    </row>
    <row r="39" spans="1:12" s="167" customFormat="1" ht="19.5">
      <c r="A39" s="121"/>
      <c r="B39" s="173"/>
      <c r="C39" s="122"/>
      <c r="D39" s="122"/>
      <c r="E39" s="122"/>
      <c r="F39" s="122"/>
      <c r="G39" s="166"/>
      <c r="H39" s="122"/>
      <c r="I39" s="122"/>
      <c r="J39" s="122"/>
      <c r="K39" s="122"/>
      <c r="L39" s="122"/>
    </row>
    <row r="40" spans="1:12" s="157" customFormat="1" ht="19.5">
      <c r="A40" s="463" t="s">
        <v>185</v>
      </c>
      <c r="B40" s="185" t="s">
        <v>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157" customFormat="1" ht="19.5">
      <c r="A41" s="227"/>
      <c r="B41" s="185" t="s">
        <v>2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145" customFormat="1" ht="19.5">
      <c r="A42" s="462" t="s">
        <v>187</v>
      </c>
      <c r="B42" s="185" t="s">
        <v>1</v>
      </c>
      <c r="C42" s="78">
        <v>10900</v>
      </c>
      <c r="D42" s="78"/>
      <c r="E42" s="78"/>
      <c r="F42" s="78"/>
      <c r="G42" s="78"/>
      <c r="H42" s="78"/>
      <c r="I42" s="78"/>
      <c r="J42" s="78"/>
      <c r="K42" s="78"/>
      <c r="L42" s="78"/>
    </row>
    <row r="43" spans="1:12" s="145" customFormat="1" ht="19.5">
      <c r="A43" s="222"/>
      <c r="B43" s="185" t="s">
        <v>2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145" customFormat="1" ht="19.5">
      <c r="A44" s="462" t="s">
        <v>188</v>
      </c>
      <c r="B44" s="118" t="s">
        <v>1</v>
      </c>
      <c r="C44" s="79">
        <v>14500</v>
      </c>
      <c r="D44" s="79"/>
      <c r="E44" s="79"/>
      <c r="F44" s="79"/>
      <c r="G44" s="78"/>
      <c r="H44" s="79"/>
      <c r="I44" s="79"/>
      <c r="J44" s="79"/>
      <c r="K44" s="79"/>
      <c r="L44" s="79"/>
    </row>
    <row r="45" spans="1:12" s="145" customFormat="1" ht="19.5">
      <c r="A45" s="221"/>
      <c r="B45" s="118" t="s">
        <v>2</v>
      </c>
      <c r="C45" s="79"/>
      <c r="D45" s="79"/>
      <c r="E45" s="79"/>
      <c r="F45" s="79"/>
      <c r="G45" s="78"/>
      <c r="H45" s="79"/>
      <c r="I45" s="79"/>
      <c r="J45" s="79"/>
      <c r="K45" s="79"/>
      <c r="L45" s="79"/>
    </row>
    <row r="46" spans="1:12" s="157" customFormat="1" ht="19.5">
      <c r="A46" s="463" t="s">
        <v>186</v>
      </c>
      <c r="B46" s="185" t="s">
        <v>1</v>
      </c>
      <c r="C46" s="78">
        <f>68600-8000</f>
        <v>60600</v>
      </c>
      <c r="D46" s="78"/>
      <c r="E46" s="78"/>
      <c r="F46" s="78"/>
      <c r="G46" s="78"/>
      <c r="H46" s="78"/>
      <c r="I46" s="78"/>
      <c r="J46" s="78"/>
      <c r="K46" s="78"/>
      <c r="L46" s="78"/>
    </row>
    <row r="47" spans="1:12" s="157" customFormat="1" ht="19.5">
      <c r="A47" s="227"/>
      <c r="B47" s="185" t="s">
        <v>2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44" customFormat="1" ht="19.5">
      <c r="A48" s="270" t="s">
        <v>285</v>
      </c>
      <c r="B48" s="341" t="s">
        <v>1</v>
      </c>
      <c r="C48" s="271">
        <f>SUM($C$50+$C$60)</f>
        <v>4576405</v>
      </c>
      <c r="D48" s="342"/>
      <c r="E48" s="342"/>
      <c r="F48" s="342"/>
      <c r="G48" s="343"/>
      <c r="H48" s="342"/>
      <c r="I48" s="342"/>
      <c r="J48" s="342"/>
      <c r="K48" s="342"/>
      <c r="L48" s="343"/>
    </row>
    <row r="49" spans="1:12" s="344" customFormat="1" ht="19.5">
      <c r="A49" s="270"/>
      <c r="B49" s="341" t="s">
        <v>2</v>
      </c>
      <c r="C49" s="271"/>
      <c r="D49" s="342"/>
      <c r="E49" s="342"/>
      <c r="F49" s="342"/>
      <c r="G49" s="343"/>
      <c r="H49" s="342"/>
      <c r="I49" s="342"/>
      <c r="J49" s="342"/>
      <c r="K49" s="342"/>
      <c r="L49" s="343"/>
    </row>
    <row r="50" spans="1:12" s="249" customFormat="1" ht="19.5">
      <c r="A50" s="244" t="s">
        <v>269</v>
      </c>
      <c r="B50" s="421" t="s">
        <v>1</v>
      </c>
      <c r="C50" s="246">
        <f>SUM($C$52)</f>
        <v>685320</v>
      </c>
      <c r="D50" s="247"/>
      <c r="E50" s="247"/>
      <c r="F50" s="247"/>
      <c r="G50" s="247"/>
      <c r="H50" s="247"/>
      <c r="I50" s="247"/>
      <c r="J50" s="247"/>
      <c r="K50" s="247"/>
      <c r="L50" s="247"/>
    </row>
    <row r="51" spans="1:12" s="249" customFormat="1" ht="19.5">
      <c r="A51" s="244"/>
      <c r="B51" s="421" t="s">
        <v>2</v>
      </c>
      <c r="C51" s="246"/>
      <c r="D51" s="247"/>
      <c r="E51" s="247"/>
      <c r="F51" s="247"/>
      <c r="G51" s="247"/>
      <c r="H51" s="247"/>
      <c r="I51" s="247"/>
      <c r="J51" s="247"/>
      <c r="K51" s="247"/>
      <c r="L51" s="247"/>
    </row>
    <row r="52" spans="1:6" s="446" customFormat="1" ht="21">
      <c r="A52" s="476" t="s">
        <v>42</v>
      </c>
      <c r="B52" s="477" t="s">
        <v>1</v>
      </c>
      <c r="C52" s="478">
        <f>SUM($C$54+$C$56+$C$58)</f>
        <v>685320</v>
      </c>
      <c r="D52" s="445"/>
      <c r="E52" s="445"/>
      <c r="F52" s="445"/>
    </row>
    <row r="53" spans="1:6" s="411" customFormat="1" ht="21">
      <c r="A53" s="479"/>
      <c r="B53" s="309" t="s">
        <v>2</v>
      </c>
      <c r="C53" s="314"/>
      <c r="D53" s="449"/>
      <c r="E53" s="449"/>
      <c r="F53" s="449"/>
    </row>
    <row r="54" spans="1:6" s="454" customFormat="1" ht="21">
      <c r="A54" s="147" t="s">
        <v>46</v>
      </c>
      <c r="B54" s="152" t="s">
        <v>1</v>
      </c>
      <c r="C54" s="480">
        <v>292032</v>
      </c>
      <c r="D54" s="453"/>
      <c r="E54" s="453"/>
      <c r="F54" s="453"/>
    </row>
    <row r="55" spans="1:6" s="454" customFormat="1" ht="21">
      <c r="A55" s="144"/>
      <c r="B55" s="152" t="s">
        <v>2</v>
      </c>
      <c r="C55" s="159"/>
      <c r="D55" s="453"/>
      <c r="E55" s="453"/>
      <c r="F55" s="453"/>
    </row>
    <row r="56" spans="1:6" s="458" customFormat="1" ht="21">
      <c r="A56" s="147" t="s">
        <v>132</v>
      </c>
      <c r="B56" s="152" t="s">
        <v>1</v>
      </c>
      <c r="C56" s="150">
        <v>6552</v>
      </c>
      <c r="D56" s="457"/>
      <c r="E56" s="457"/>
      <c r="F56" s="457"/>
    </row>
    <row r="57" spans="1:6" s="458" customFormat="1" ht="21">
      <c r="A57" s="154"/>
      <c r="B57" s="152" t="s">
        <v>2</v>
      </c>
      <c r="C57" s="150"/>
      <c r="D57" s="460"/>
      <c r="E57" s="460"/>
      <c r="F57" s="460"/>
    </row>
    <row r="58" spans="1:6" s="458" customFormat="1" ht="21">
      <c r="A58" s="151" t="s">
        <v>298</v>
      </c>
      <c r="B58" s="152" t="s">
        <v>1</v>
      </c>
      <c r="C58" s="150">
        <v>386736</v>
      </c>
      <c r="D58" s="460"/>
      <c r="E58" s="460"/>
      <c r="F58" s="460"/>
    </row>
    <row r="59" spans="1:6" s="458" customFormat="1" ht="21">
      <c r="A59" s="151"/>
      <c r="B59" s="152" t="s">
        <v>2</v>
      </c>
      <c r="C59" s="150"/>
      <c r="D59" s="460"/>
      <c r="E59" s="460"/>
      <c r="F59" s="460"/>
    </row>
    <row r="60" spans="1:12" s="249" customFormat="1" ht="19.5">
      <c r="A60" s="244" t="s">
        <v>270</v>
      </c>
      <c r="B60" s="245" t="s">
        <v>1</v>
      </c>
      <c r="C60" s="246">
        <f>SUM($C$62)</f>
        <v>3891085</v>
      </c>
      <c r="D60" s="247"/>
      <c r="E60" s="247"/>
      <c r="F60" s="247"/>
      <c r="G60" s="247"/>
      <c r="H60" s="247"/>
      <c r="I60" s="247"/>
      <c r="J60" s="247"/>
      <c r="K60" s="247"/>
      <c r="L60" s="247"/>
    </row>
    <row r="61" spans="1:12" s="249" customFormat="1" ht="19.5">
      <c r="A61" s="244"/>
      <c r="B61" s="245" t="s">
        <v>2</v>
      </c>
      <c r="C61" s="246"/>
      <c r="D61" s="247"/>
      <c r="E61" s="247"/>
      <c r="F61" s="247"/>
      <c r="G61" s="247"/>
      <c r="H61" s="247"/>
      <c r="I61" s="247"/>
      <c r="J61" s="247"/>
      <c r="K61" s="247"/>
      <c r="L61" s="247"/>
    </row>
    <row r="62" spans="1:12" s="349" customFormat="1" ht="19.5">
      <c r="A62" s="296" t="s">
        <v>42</v>
      </c>
      <c r="B62" s="347" t="s">
        <v>1</v>
      </c>
      <c r="C62" s="297">
        <f>SUM($C$65+$C$68+$C$70+C72)</f>
        <v>3891085</v>
      </c>
      <c r="D62" s="297"/>
      <c r="E62" s="297"/>
      <c r="F62" s="297"/>
      <c r="G62" s="297"/>
      <c r="H62" s="297"/>
      <c r="I62" s="297"/>
      <c r="J62" s="297"/>
      <c r="K62" s="297"/>
      <c r="L62" s="348"/>
    </row>
    <row r="63" spans="1:12" s="349" customFormat="1" ht="19.5">
      <c r="A63" s="298"/>
      <c r="B63" s="347" t="s">
        <v>2</v>
      </c>
      <c r="C63" s="299"/>
      <c r="D63" s="299"/>
      <c r="E63" s="299"/>
      <c r="F63" s="299"/>
      <c r="G63" s="299"/>
      <c r="H63" s="299"/>
      <c r="I63" s="299"/>
      <c r="J63" s="299"/>
      <c r="K63" s="299"/>
      <c r="L63" s="350"/>
    </row>
    <row r="64" spans="1:12" s="161" customFormat="1" ht="19.5">
      <c r="A64" s="430" t="s">
        <v>213</v>
      </c>
      <c r="B64" s="112"/>
      <c r="C64" s="258"/>
      <c r="D64" s="258"/>
      <c r="E64" s="258"/>
      <c r="F64" s="258"/>
      <c r="G64" s="258"/>
      <c r="H64" s="258"/>
      <c r="I64" s="258"/>
      <c r="J64" s="258"/>
      <c r="K64" s="258"/>
      <c r="L64" s="351"/>
    </row>
    <row r="65" spans="1:12" s="145" customFormat="1" ht="19.5">
      <c r="A65" s="462" t="s">
        <v>283</v>
      </c>
      <c r="B65" s="118" t="s">
        <v>1</v>
      </c>
      <c r="C65" s="79">
        <v>3070326</v>
      </c>
      <c r="D65" s="79"/>
      <c r="E65" s="79"/>
      <c r="F65" s="79"/>
      <c r="G65" s="78"/>
      <c r="H65" s="79"/>
      <c r="I65" s="79"/>
      <c r="J65" s="79"/>
      <c r="K65" s="79"/>
      <c r="L65" s="79"/>
    </row>
    <row r="66" spans="1:12" s="145" customFormat="1" ht="19.5">
      <c r="A66" s="223"/>
      <c r="B66" s="118" t="s">
        <v>2</v>
      </c>
      <c r="C66" s="79"/>
      <c r="D66" s="79"/>
      <c r="E66" s="79"/>
      <c r="F66" s="79"/>
      <c r="G66" s="78"/>
      <c r="H66" s="79"/>
      <c r="I66" s="79"/>
      <c r="J66" s="79"/>
      <c r="K66" s="79"/>
      <c r="L66" s="79"/>
    </row>
    <row r="67" spans="1:12" s="145" customFormat="1" ht="19.5">
      <c r="A67" s="352" t="s">
        <v>214</v>
      </c>
      <c r="B67" s="118"/>
      <c r="C67" s="79"/>
      <c r="D67" s="79"/>
      <c r="E67" s="79"/>
      <c r="F67" s="79"/>
      <c r="G67" s="78"/>
      <c r="H67" s="79"/>
      <c r="I67" s="79"/>
      <c r="J67" s="79"/>
      <c r="K67" s="79"/>
      <c r="L67" s="79"/>
    </row>
    <row r="68" spans="1:12" s="157" customFormat="1" ht="19.5">
      <c r="A68" s="463" t="s">
        <v>287</v>
      </c>
      <c r="B68" s="185" t="s">
        <v>1</v>
      </c>
      <c r="C68" s="78">
        <v>446200</v>
      </c>
      <c r="D68" s="78"/>
      <c r="E68" s="78"/>
      <c r="F68" s="78"/>
      <c r="G68" s="78"/>
      <c r="H68" s="78"/>
      <c r="I68" s="78"/>
      <c r="J68" s="78"/>
      <c r="K68" s="78"/>
      <c r="L68" s="78"/>
    </row>
    <row r="69" spans="1:12" s="157" customFormat="1" ht="19.5">
      <c r="A69" s="227"/>
      <c r="B69" s="185" t="s">
        <v>2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145" customFormat="1" ht="19.5">
      <c r="A70" s="462" t="s">
        <v>288</v>
      </c>
      <c r="B70" s="118" t="s">
        <v>1</v>
      </c>
      <c r="C70" s="79">
        <v>104516</v>
      </c>
      <c r="D70" s="79"/>
      <c r="E70" s="79"/>
      <c r="F70" s="79"/>
      <c r="G70" s="78"/>
      <c r="H70" s="79"/>
      <c r="I70" s="79"/>
      <c r="J70" s="79"/>
      <c r="K70" s="79"/>
      <c r="L70" s="79"/>
    </row>
    <row r="71" spans="1:12" s="145" customFormat="1" ht="19.5">
      <c r="A71" s="462"/>
      <c r="B71" s="118" t="s">
        <v>2</v>
      </c>
      <c r="C71" s="79"/>
      <c r="D71" s="79"/>
      <c r="E71" s="79"/>
      <c r="F71" s="79"/>
      <c r="G71" s="78"/>
      <c r="H71" s="79"/>
      <c r="I71" s="79"/>
      <c r="J71" s="79"/>
      <c r="K71" s="79"/>
      <c r="L71" s="79"/>
    </row>
    <row r="72" spans="1:12" s="145" customFormat="1" ht="19.5">
      <c r="A72" s="462" t="s">
        <v>289</v>
      </c>
      <c r="B72" s="118" t="s">
        <v>1</v>
      </c>
      <c r="C72" s="79">
        <v>270043</v>
      </c>
      <c r="D72" s="79"/>
      <c r="E72" s="79"/>
      <c r="F72" s="79"/>
      <c r="G72" s="78"/>
      <c r="H72" s="79"/>
      <c r="I72" s="79"/>
      <c r="J72" s="79"/>
      <c r="K72" s="79"/>
      <c r="L72" s="79"/>
    </row>
    <row r="73" spans="1:12" s="145" customFormat="1" ht="19.5">
      <c r="A73" s="462"/>
      <c r="B73" s="118" t="s">
        <v>2</v>
      </c>
      <c r="C73" s="79"/>
      <c r="D73" s="79"/>
      <c r="E73" s="79"/>
      <c r="F73" s="79"/>
      <c r="G73" s="78"/>
      <c r="H73" s="79"/>
      <c r="I73" s="79"/>
      <c r="J73" s="79"/>
      <c r="K73" s="79"/>
      <c r="L73" s="79"/>
    </row>
    <row r="74" spans="1:12" s="344" customFormat="1" ht="19.5">
      <c r="A74" s="270" t="s">
        <v>290</v>
      </c>
      <c r="B74" s="341" t="s">
        <v>1</v>
      </c>
      <c r="C74" s="271">
        <f>SUM($C$76+$C$88)</f>
        <v>8224300</v>
      </c>
      <c r="D74" s="342"/>
      <c r="E74" s="342"/>
      <c r="F74" s="342"/>
      <c r="G74" s="343"/>
      <c r="H74" s="342"/>
      <c r="I74" s="342"/>
      <c r="J74" s="342"/>
      <c r="K74" s="342"/>
      <c r="L74" s="343"/>
    </row>
    <row r="75" spans="1:12" s="344" customFormat="1" ht="19.5">
      <c r="A75" s="270"/>
      <c r="B75" s="341" t="s">
        <v>2</v>
      </c>
      <c r="C75" s="271"/>
      <c r="D75" s="342"/>
      <c r="E75" s="342"/>
      <c r="F75" s="342"/>
      <c r="G75" s="343"/>
      <c r="H75" s="342"/>
      <c r="I75" s="342"/>
      <c r="J75" s="342"/>
      <c r="K75" s="342"/>
      <c r="L75" s="343"/>
    </row>
    <row r="76" spans="1:12" s="249" customFormat="1" ht="19.5">
      <c r="A76" s="244" t="s">
        <v>269</v>
      </c>
      <c r="B76" s="421" t="s">
        <v>1</v>
      </c>
      <c r="C76" s="246">
        <f>SUM($C$78)</f>
        <v>743560</v>
      </c>
      <c r="D76" s="247"/>
      <c r="E76" s="247"/>
      <c r="F76" s="247"/>
      <c r="G76" s="247"/>
      <c r="H76" s="247"/>
      <c r="I76" s="247"/>
      <c r="J76" s="247"/>
      <c r="K76" s="247"/>
      <c r="L76" s="247"/>
    </row>
    <row r="77" spans="1:12" s="249" customFormat="1" ht="19.5">
      <c r="A77" s="244"/>
      <c r="B77" s="421" t="s">
        <v>2</v>
      </c>
      <c r="C77" s="246"/>
      <c r="D77" s="247"/>
      <c r="E77" s="247"/>
      <c r="F77" s="247"/>
      <c r="G77" s="247"/>
      <c r="H77" s="247"/>
      <c r="I77" s="247"/>
      <c r="J77" s="247"/>
      <c r="K77" s="247"/>
      <c r="L77" s="247"/>
    </row>
    <row r="78" spans="1:6" s="446" customFormat="1" ht="21">
      <c r="A78" s="476" t="s">
        <v>42</v>
      </c>
      <c r="B78" s="477" t="s">
        <v>1</v>
      </c>
      <c r="C78" s="478">
        <f>SUM($C$80+$C$82+C84)</f>
        <v>743560</v>
      </c>
      <c r="D78" s="445"/>
      <c r="E78" s="445"/>
      <c r="F78" s="445"/>
    </row>
    <row r="79" spans="1:6" s="411" customFormat="1" ht="21">
      <c r="A79" s="479"/>
      <c r="B79" s="309" t="s">
        <v>2</v>
      </c>
      <c r="C79" s="314"/>
      <c r="D79" s="449"/>
      <c r="E79" s="449"/>
      <c r="F79" s="449"/>
    </row>
    <row r="80" spans="1:6" s="454" customFormat="1" ht="21">
      <c r="A80" s="147" t="s">
        <v>46</v>
      </c>
      <c r="B80" s="152" t="s">
        <v>1</v>
      </c>
      <c r="C80" s="480">
        <v>292032</v>
      </c>
      <c r="D80" s="453"/>
      <c r="E80" s="453"/>
      <c r="F80" s="453"/>
    </row>
    <row r="81" spans="1:6" s="454" customFormat="1" ht="21">
      <c r="A81" s="144"/>
      <c r="B81" s="152" t="s">
        <v>2</v>
      </c>
      <c r="C81" s="159"/>
      <c r="D81" s="453"/>
      <c r="E81" s="453"/>
      <c r="F81" s="453"/>
    </row>
    <row r="82" spans="1:6" s="458" customFormat="1" ht="21">
      <c r="A82" s="147" t="s">
        <v>132</v>
      </c>
      <c r="B82" s="152" t="s">
        <v>1</v>
      </c>
      <c r="C82" s="150">
        <v>64792</v>
      </c>
      <c r="D82" s="457"/>
      <c r="E82" s="457"/>
      <c r="F82" s="457"/>
    </row>
    <row r="83" spans="1:6" s="458" customFormat="1" ht="21">
      <c r="A83" s="154"/>
      <c r="B83" s="152" t="s">
        <v>2</v>
      </c>
      <c r="C83" s="150"/>
      <c r="D83" s="460"/>
      <c r="E83" s="460"/>
      <c r="F83" s="460"/>
    </row>
    <row r="84" spans="1:6" s="458" customFormat="1" ht="21">
      <c r="A84" s="151" t="s">
        <v>298</v>
      </c>
      <c r="B84" s="152" t="s">
        <v>1</v>
      </c>
      <c r="C84" s="150">
        <v>386736</v>
      </c>
      <c r="D84" s="460"/>
      <c r="E84" s="460"/>
      <c r="F84" s="460"/>
    </row>
    <row r="85" spans="1:6" s="458" customFormat="1" ht="21">
      <c r="A85" s="151"/>
      <c r="B85" s="152" t="s">
        <v>2</v>
      </c>
      <c r="C85" s="150"/>
      <c r="D85" s="460"/>
      <c r="E85" s="460"/>
      <c r="F85" s="460"/>
    </row>
    <row r="86" spans="1:12" s="249" customFormat="1" ht="19.5">
      <c r="A86" s="244" t="s">
        <v>270</v>
      </c>
      <c r="B86" s="245" t="s">
        <v>1</v>
      </c>
      <c r="C86" s="246">
        <f>SUM($C$88)</f>
        <v>7480740</v>
      </c>
      <c r="D86" s="247"/>
      <c r="E86" s="247"/>
      <c r="F86" s="247"/>
      <c r="G86" s="247"/>
      <c r="H86" s="247"/>
      <c r="I86" s="247"/>
      <c r="J86" s="247"/>
      <c r="K86" s="247"/>
      <c r="L86" s="247"/>
    </row>
    <row r="87" spans="1:12" s="249" customFormat="1" ht="19.5">
      <c r="A87" s="244"/>
      <c r="B87" s="245" t="s">
        <v>2</v>
      </c>
      <c r="C87" s="246"/>
      <c r="D87" s="247"/>
      <c r="E87" s="247"/>
      <c r="F87" s="247"/>
      <c r="G87" s="247"/>
      <c r="H87" s="247"/>
      <c r="I87" s="247"/>
      <c r="J87" s="247"/>
      <c r="K87" s="247"/>
      <c r="L87" s="247"/>
    </row>
    <row r="88" spans="1:12" s="349" customFormat="1" ht="19.5">
      <c r="A88" s="296" t="s">
        <v>42</v>
      </c>
      <c r="B88" s="347" t="s">
        <v>1</v>
      </c>
      <c r="C88" s="297">
        <f>SUM($C$91+$C$93+$C$95+$C$98+$C$103+$C$105+$C$107+$C$109)</f>
        <v>7480740</v>
      </c>
      <c r="D88" s="297"/>
      <c r="E88" s="297"/>
      <c r="F88" s="297"/>
      <c r="G88" s="297"/>
      <c r="H88" s="297"/>
      <c r="I88" s="297"/>
      <c r="J88" s="297"/>
      <c r="K88" s="297"/>
      <c r="L88" s="348"/>
    </row>
    <row r="89" spans="1:12" s="349" customFormat="1" ht="19.5">
      <c r="A89" s="298"/>
      <c r="B89" s="347" t="s">
        <v>2</v>
      </c>
      <c r="C89" s="299"/>
      <c r="D89" s="299"/>
      <c r="E89" s="299"/>
      <c r="F89" s="299"/>
      <c r="G89" s="299"/>
      <c r="H89" s="299"/>
      <c r="I89" s="299"/>
      <c r="J89" s="299"/>
      <c r="K89" s="299"/>
      <c r="L89" s="350"/>
    </row>
    <row r="90" spans="1:12" s="161" customFormat="1" ht="19.5">
      <c r="A90" s="430" t="s">
        <v>213</v>
      </c>
      <c r="B90" s="112"/>
      <c r="C90" s="258"/>
      <c r="D90" s="258"/>
      <c r="E90" s="258"/>
      <c r="F90" s="258"/>
      <c r="G90" s="258"/>
      <c r="H90" s="258"/>
      <c r="I90" s="258"/>
      <c r="J90" s="258"/>
      <c r="K90" s="258"/>
      <c r="L90" s="351"/>
    </row>
    <row r="91" spans="1:12" s="145" customFormat="1" ht="19.5">
      <c r="A91" s="462" t="s">
        <v>283</v>
      </c>
      <c r="B91" s="118" t="s">
        <v>1</v>
      </c>
      <c r="C91" s="79">
        <v>2995440</v>
      </c>
      <c r="D91" s="79"/>
      <c r="E91" s="79"/>
      <c r="F91" s="79"/>
      <c r="G91" s="78"/>
      <c r="H91" s="79"/>
      <c r="I91" s="79"/>
      <c r="J91" s="79"/>
      <c r="K91" s="79"/>
      <c r="L91" s="79"/>
    </row>
    <row r="92" spans="1:12" s="145" customFormat="1" ht="19.5">
      <c r="A92" s="223"/>
      <c r="B92" s="118" t="s">
        <v>2</v>
      </c>
      <c r="C92" s="79"/>
      <c r="D92" s="79"/>
      <c r="E92" s="79"/>
      <c r="F92" s="79"/>
      <c r="G92" s="78"/>
      <c r="H92" s="79"/>
      <c r="I92" s="79"/>
      <c r="J92" s="79"/>
      <c r="K92" s="79"/>
      <c r="L92" s="79"/>
    </row>
    <row r="93" spans="1:12" s="161" customFormat="1" ht="19.5">
      <c r="A93" s="462" t="s">
        <v>178</v>
      </c>
      <c r="B93" s="118" t="s">
        <v>1</v>
      </c>
      <c r="C93" s="355">
        <v>2460000</v>
      </c>
      <c r="D93" s="258"/>
      <c r="E93" s="258"/>
      <c r="F93" s="258"/>
      <c r="G93" s="258"/>
      <c r="H93" s="258"/>
      <c r="I93" s="258"/>
      <c r="J93" s="258"/>
      <c r="K93" s="258"/>
      <c r="L93" s="351"/>
    </row>
    <row r="94" spans="1:12" s="161" customFormat="1" ht="19.5">
      <c r="A94" s="223"/>
      <c r="B94" s="118" t="s">
        <v>2</v>
      </c>
      <c r="C94" s="258"/>
      <c r="D94" s="258"/>
      <c r="E94" s="258"/>
      <c r="F94" s="258"/>
      <c r="G94" s="258"/>
      <c r="H94" s="258"/>
      <c r="I94" s="258"/>
      <c r="J94" s="258"/>
      <c r="K94" s="258"/>
      <c r="L94" s="351"/>
    </row>
    <row r="95" spans="1:12" s="161" customFormat="1" ht="19.5">
      <c r="A95" s="462" t="s">
        <v>179</v>
      </c>
      <c r="B95" s="118" t="s">
        <v>1</v>
      </c>
      <c r="C95" s="355">
        <v>423000</v>
      </c>
      <c r="D95" s="258"/>
      <c r="E95" s="258"/>
      <c r="F95" s="258"/>
      <c r="G95" s="258"/>
      <c r="H95" s="258"/>
      <c r="I95" s="258"/>
      <c r="J95" s="258"/>
      <c r="K95" s="258"/>
      <c r="L95" s="351"/>
    </row>
    <row r="96" spans="1:12" s="161" customFormat="1" ht="19.5">
      <c r="A96" s="430"/>
      <c r="B96" s="118" t="s">
        <v>2</v>
      </c>
      <c r="C96" s="258"/>
      <c r="D96" s="258"/>
      <c r="E96" s="258"/>
      <c r="F96" s="258"/>
      <c r="G96" s="258"/>
      <c r="H96" s="258"/>
      <c r="I96" s="258"/>
      <c r="J96" s="258"/>
      <c r="K96" s="258"/>
      <c r="L96" s="351"/>
    </row>
    <row r="97" spans="1:12" s="161" customFormat="1" ht="19.5">
      <c r="A97" s="430" t="s">
        <v>214</v>
      </c>
      <c r="B97" s="118"/>
      <c r="C97" s="258"/>
      <c r="D97" s="258"/>
      <c r="E97" s="258"/>
      <c r="F97" s="258"/>
      <c r="G97" s="258"/>
      <c r="H97" s="258"/>
      <c r="I97" s="258"/>
      <c r="J97" s="258"/>
      <c r="K97" s="258"/>
      <c r="L97" s="351"/>
    </row>
    <row r="98" spans="1:12" s="161" customFormat="1" ht="19.5">
      <c r="A98" s="462" t="s">
        <v>180</v>
      </c>
      <c r="B98" s="118" t="s">
        <v>1</v>
      </c>
      <c r="C98" s="355">
        <v>489459</v>
      </c>
      <c r="D98" s="258"/>
      <c r="E98" s="258"/>
      <c r="F98" s="258"/>
      <c r="G98" s="258"/>
      <c r="H98" s="258"/>
      <c r="I98" s="258"/>
      <c r="J98" s="258"/>
      <c r="K98" s="258"/>
      <c r="L98" s="351"/>
    </row>
    <row r="99" spans="1:12" s="161" customFormat="1" ht="19.5">
      <c r="A99" s="430"/>
      <c r="B99" s="118" t="s">
        <v>2</v>
      </c>
      <c r="C99" s="258"/>
      <c r="D99" s="258"/>
      <c r="E99" s="258"/>
      <c r="F99" s="258"/>
      <c r="G99" s="258"/>
      <c r="H99" s="258"/>
      <c r="I99" s="258"/>
      <c r="J99" s="258"/>
      <c r="K99" s="258"/>
      <c r="L99" s="351"/>
    </row>
    <row r="100" spans="1:12" s="161" customFormat="1" ht="19.5">
      <c r="A100" s="430" t="s">
        <v>215</v>
      </c>
      <c r="B100" s="118"/>
      <c r="C100" s="258"/>
      <c r="D100" s="258"/>
      <c r="E100" s="258"/>
      <c r="F100" s="258"/>
      <c r="G100" s="258"/>
      <c r="H100" s="258"/>
      <c r="I100" s="258"/>
      <c r="J100" s="258"/>
      <c r="K100" s="258"/>
      <c r="L100" s="351"/>
    </row>
    <row r="101" spans="1:12" s="161" customFormat="1" ht="19.5">
      <c r="A101" s="462" t="s">
        <v>185</v>
      </c>
      <c r="B101" s="118" t="s">
        <v>1</v>
      </c>
      <c r="C101" s="258"/>
      <c r="D101" s="258"/>
      <c r="E101" s="258"/>
      <c r="F101" s="258"/>
      <c r="G101" s="258"/>
      <c r="H101" s="258"/>
      <c r="I101" s="258"/>
      <c r="J101" s="258"/>
      <c r="K101" s="258"/>
      <c r="L101" s="351"/>
    </row>
    <row r="102" spans="1:12" s="161" customFormat="1" ht="19.5">
      <c r="A102" s="430"/>
      <c r="B102" s="118" t="s">
        <v>2</v>
      </c>
      <c r="C102" s="258"/>
      <c r="D102" s="258"/>
      <c r="E102" s="258"/>
      <c r="F102" s="258"/>
      <c r="G102" s="258"/>
      <c r="H102" s="258"/>
      <c r="I102" s="258"/>
      <c r="J102" s="258"/>
      <c r="K102" s="258"/>
      <c r="L102" s="351"/>
    </row>
    <row r="103" spans="1:12" s="161" customFormat="1" ht="19.5">
      <c r="A103" s="462" t="s">
        <v>188</v>
      </c>
      <c r="B103" s="118" t="s">
        <v>1</v>
      </c>
      <c r="C103" s="355">
        <v>710500</v>
      </c>
      <c r="D103" s="258"/>
      <c r="E103" s="258"/>
      <c r="F103" s="258"/>
      <c r="G103" s="258"/>
      <c r="H103" s="258"/>
      <c r="I103" s="258"/>
      <c r="J103" s="258"/>
      <c r="K103" s="258"/>
      <c r="L103" s="351"/>
    </row>
    <row r="104" spans="1:12" s="161" customFormat="1" ht="19.5">
      <c r="A104" s="430"/>
      <c r="B104" s="185" t="s">
        <v>2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351"/>
    </row>
    <row r="105" spans="1:12" s="161" customFormat="1" ht="19.5">
      <c r="A105" s="462" t="s">
        <v>288</v>
      </c>
      <c r="B105" s="118" t="s">
        <v>1</v>
      </c>
      <c r="C105" s="355">
        <v>75684</v>
      </c>
      <c r="D105" s="258"/>
      <c r="E105" s="258"/>
      <c r="F105" s="258"/>
      <c r="G105" s="258"/>
      <c r="H105" s="258"/>
      <c r="I105" s="258"/>
      <c r="J105" s="258"/>
      <c r="K105" s="258"/>
      <c r="L105" s="351"/>
    </row>
    <row r="106" spans="1:12" s="161" customFormat="1" ht="19.5">
      <c r="A106" s="430"/>
      <c r="B106" s="185" t="s">
        <v>2</v>
      </c>
      <c r="C106" s="355"/>
      <c r="D106" s="258"/>
      <c r="E106" s="258"/>
      <c r="F106" s="258"/>
      <c r="G106" s="258"/>
      <c r="H106" s="258"/>
      <c r="I106" s="258"/>
      <c r="J106" s="258"/>
      <c r="K106" s="258"/>
      <c r="L106" s="351"/>
    </row>
    <row r="107" spans="1:12" s="161" customFormat="1" ht="19.5">
      <c r="A107" s="462" t="s">
        <v>289</v>
      </c>
      <c r="B107" s="118" t="s">
        <v>1</v>
      </c>
      <c r="C107" s="355">
        <v>187657</v>
      </c>
      <c r="D107" s="258"/>
      <c r="E107" s="258"/>
      <c r="F107" s="258"/>
      <c r="G107" s="258"/>
      <c r="H107" s="258"/>
      <c r="I107" s="258"/>
      <c r="J107" s="258"/>
      <c r="K107" s="258"/>
      <c r="L107" s="351"/>
    </row>
    <row r="108" spans="1:12" s="161" customFormat="1" ht="19.5">
      <c r="A108" s="430"/>
      <c r="B108" s="185" t="s">
        <v>2</v>
      </c>
      <c r="C108" s="258"/>
      <c r="D108" s="258"/>
      <c r="E108" s="258"/>
      <c r="F108" s="258"/>
      <c r="G108" s="258"/>
      <c r="H108" s="258"/>
      <c r="I108" s="258"/>
      <c r="J108" s="258"/>
      <c r="K108" s="258"/>
      <c r="L108" s="351"/>
    </row>
    <row r="109" spans="1:12" s="161" customFormat="1" ht="19.5">
      <c r="A109" s="462" t="s">
        <v>291</v>
      </c>
      <c r="B109" s="118" t="s">
        <v>1</v>
      </c>
      <c r="C109" s="355">
        <v>139000</v>
      </c>
      <c r="D109" s="258"/>
      <c r="E109" s="258"/>
      <c r="F109" s="258"/>
      <c r="G109" s="258"/>
      <c r="H109" s="258"/>
      <c r="I109" s="258"/>
      <c r="J109" s="258"/>
      <c r="K109" s="258"/>
      <c r="L109" s="351"/>
    </row>
    <row r="110" spans="1:12" s="161" customFormat="1" ht="19.5">
      <c r="A110" s="430"/>
      <c r="B110" s="185" t="s">
        <v>2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351"/>
    </row>
    <row r="111" spans="1:12" s="252" customFormat="1" ht="19.5">
      <c r="A111" s="423" t="s">
        <v>207</v>
      </c>
      <c r="B111" s="421" t="s">
        <v>1</v>
      </c>
      <c r="C111" s="219">
        <f>SUM($C$113+$C$115)</f>
        <v>169400</v>
      </c>
      <c r="D111" s="219"/>
      <c r="E111" s="219"/>
      <c r="F111" s="219"/>
      <c r="G111" s="219"/>
      <c r="H111" s="219"/>
      <c r="I111" s="219"/>
      <c r="J111" s="219"/>
      <c r="K111" s="219"/>
      <c r="L111" s="219"/>
    </row>
    <row r="112" spans="1:12" s="252" customFormat="1" ht="19.5">
      <c r="A112" s="423"/>
      <c r="B112" s="421" t="s">
        <v>2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</row>
    <row r="113" spans="1:12" s="126" customFormat="1" ht="19.5">
      <c r="A113" s="192" t="s">
        <v>295</v>
      </c>
      <c r="B113" s="185" t="s">
        <v>1</v>
      </c>
      <c r="C113" s="191">
        <v>119400</v>
      </c>
      <c r="D113" s="191"/>
      <c r="E113" s="191"/>
      <c r="F113" s="191"/>
      <c r="G113" s="191"/>
      <c r="H113" s="191"/>
      <c r="I113" s="191"/>
      <c r="J113" s="191"/>
      <c r="K113" s="191"/>
      <c r="L113" s="191"/>
    </row>
    <row r="114" spans="1:12" s="126" customFormat="1" ht="19.5">
      <c r="A114" s="267" t="s">
        <v>296</v>
      </c>
      <c r="B114" s="185" t="s">
        <v>2</v>
      </c>
      <c r="C114" s="191"/>
      <c r="D114" s="191"/>
      <c r="E114" s="191"/>
      <c r="F114" s="191"/>
      <c r="G114" s="191" t="e">
        <f>SUM(#REF!,#REF!,#REF!,#REF!)</f>
        <v>#REF!</v>
      </c>
      <c r="H114" s="191"/>
      <c r="I114" s="191"/>
      <c r="J114" s="191"/>
      <c r="K114" s="191"/>
      <c r="L114" s="191">
        <f>SUM(H114,I114,J114,K114)</f>
        <v>0</v>
      </c>
    </row>
    <row r="115" spans="1:12" s="126" customFormat="1" ht="19.5">
      <c r="A115" s="267" t="s">
        <v>297</v>
      </c>
      <c r="B115" s="185" t="s">
        <v>1</v>
      </c>
      <c r="C115" s="191">
        <v>50000</v>
      </c>
      <c r="D115" s="191"/>
      <c r="E115" s="191"/>
      <c r="F115" s="191"/>
      <c r="G115" s="191"/>
      <c r="H115" s="191"/>
      <c r="I115" s="191"/>
      <c r="J115" s="191"/>
      <c r="K115" s="191"/>
      <c r="L115" s="191"/>
    </row>
    <row r="116" spans="1:12" s="126" customFormat="1" ht="19.5">
      <c r="A116" s="267" t="s">
        <v>177</v>
      </c>
      <c r="B116" s="185" t="s">
        <v>2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</row>
    <row r="117" spans="1:12" s="344" customFormat="1" ht="19.5">
      <c r="A117" s="270" t="s">
        <v>292</v>
      </c>
      <c r="B117" s="341" t="s">
        <v>1</v>
      </c>
      <c r="C117" s="271">
        <f>SUM($C$119+$C$130+$C$154)</f>
        <v>2608000</v>
      </c>
      <c r="D117" s="342"/>
      <c r="E117" s="342"/>
      <c r="F117" s="342"/>
      <c r="G117" s="343"/>
      <c r="H117" s="342"/>
      <c r="I117" s="342"/>
      <c r="J117" s="342"/>
      <c r="K117" s="342"/>
      <c r="L117" s="343"/>
    </row>
    <row r="118" spans="1:12" s="344" customFormat="1" ht="19.5">
      <c r="A118" s="270"/>
      <c r="B118" s="341" t="s">
        <v>2</v>
      </c>
      <c r="C118" s="271"/>
      <c r="D118" s="342"/>
      <c r="E118" s="342"/>
      <c r="F118" s="342"/>
      <c r="G118" s="343"/>
      <c r="H118" s="342"/>
      <c r="I118" s="342"/>
      <c r="J118" s="342"/>
      <c r="K118" s="342"/>
      <c r="L118" s="343"/>
    </row>
    <row r="119" spans="1:12" s="249" customFormat="1" ht="19.5">
      <c r="A119" s="244" t="s">
        <v>269</v>
      </c>
      <c r="B119" s="421" t="s">
        <v>1</v>
      </c>
      <c r="C119" s="246">
        <f>SUM($C$121)</f>
        <v>420700</v>
      </c>
      <c r="D119" s="247"/>
      <c r="E119" s="247"/>
      <c r="F119" s="247"/>
      <c r="G119" s="247"/>
      <c r="H119" s="247"/>
      <c r="I119" s="247"/>
      <c r="J119" s="247"/>
      <c r="K119" s="247"/>
      <c r="L119" s="247"/>
    </row>
    <row r="120" spans="1:12" s="249" customFormat="1" ht="19.5">
      <c r="A120" s="244"/>
      <c r="B120" s="421" t="s">
        <v>2</v>
      </c>
      <c r="C120" s="246"/>
      <c r="D120" s="247"/>
      <c r="E120" s="247"/>
      <c r="F120" s="247"/>
      <c r="G120" s="247"/>
      <c r="H120" s="247"/>
      <c r="I120" s="247"/>
      <c r="J120" s="247"/>
      <c r="K120" s="247"/>
      <c r="L120" s="247"/>
    </row>
    <row r="121" spans="1:6" s="446" customFormat="1" ht="21">
      <c r="A121" s="476" t="s">
        <v>42</v>
      </c>
      <c r="B121" s="477" t="s">
        <v>1</v>
      </c>
      <c r="C121" s="478">
        <f>SUM($C$123+$C$125+$C$127)</f>
        <v>420700</v>
      </c>
      <c r="D121" s="445"/>
      <c r="E121" s="445"/>
      <c r="F121" s="445"/>
    </row>
    <row r="122" spans="1:6" s="411" customFormat="1" ht="21">
      <c r="A122" s="479"/>
      <c r="B122" s="309" t="s">
        <v>2</v>
      </c>
      <c r="C122" s="314"/>
      <c r="D122" s="449"/>
      <c r="E122" s="449"/>
      <c r="F122" s="449"/>
    </row>
    <row r="123" spans="1:6" s="454" customFormat="1" ht="21">
      <c r="A123" s="481" t="s">
        <v>46</v>
      </c>
      <c r="B123" s="152" t="s">
        <v>1</v>
      </c>
      <c r="C123" s="480">
        <v>307200</v>
      </c>
      <c r="D123" s="453"/>
      <c r="E123" s="453"/>
      <c r="F123" s="453"/>
    </row>
    <row r="124" spans="1:6" s="454" customFormat="1" ht="21">
      <c r="A124" s="482"/>
      <c r="B124" s="152" t="s">
        <v>2</v>
      </c>
      <c r="C124" s="159"/>
      <c r="D124" s="453"/>
      <c r="E124" s="453"/>
      <c r="F124" s="453"/>
    </row>
    <row r="125" spans="1:6" s="458" customFormat="1" ht="21">
      <c r="A125" s="481" t="s">
        <v>132</v>
      </c>
      <c r="B125" s="152" t="s">
        <v>1</v>
      </c>
      <c r="C125" s="150">
        <v>18200</v>
      </c>
      <c r="D125" s="457"/>
      <c r="E125" s="457"/>
      <c r="F125" s="457"/>
    </row>
    <row r="126" spans="1:6" s="458" customFormat="1" ht="21">
      <c r="A126" s="483"/>
      <c r="B126" s="152" t="s">
        <v>2</v>
      </c>
      <c r="C126" s="150"/>
      <c r="D126" s="460"/>
      <c r="E126" s="460"/>
      <c r="F126" s="460"/>
    </row>
    <row r="127" spans="1:6" s="474" customFormat="1" ht="21">
      <c r="A127" s="481" t="s">
        <v>154</v>
      </c>
      <c r="B127" s="152" t="s">
        <v>1</v>
      </c>
      <c r="C127" s="472">
        <v>95300</v>
      </c>
      <c r="D127" s="473"/>
      <c r="E127" s="473"/>
      <c r="F127" s="473"/>
    </row>
    <row r="128" spans="1:6" s="474" customFormat="1" ht="21">
      <c r="A128" s="484"/>
      <c r="B128" s="152" t="s">
        <v>2</v>
      </c>
      <c r="C128" s="472"/>
      <c r="D128" s="473"/>
      <c r="E128" s="473"/>
      <c r="F128" s="473"/>
    </row>
    <row r="129" spans="1:6" s="474" customFormat="1" ht="21">
      <c r="A129" s="470"/>
      <c r="B129" s="471"/>
      <c r="C129" s="472"/>
      <c r="D129" s="473"/>
      <c r="E129" s="473"/>
      <c r="F129" s="473"/>
    </row>
    <row r="130" spans="1:12" s="249" customFormat="1" ht="19.5">
      <c r="A130" s="244" t="s">
        <v>270</v>
      </c>
      <c r="B130" s="245" t="s">
        <v>1</v>
      </c>
      <c r="C130" s="246">
        <f>SUM($C$132)</f>
        <v>2032000</v>
      </c>
      <c r="D130" s="247"/>
      <c r="E130" s="247"/>
      <c r="F130" s="247"/>
      <c r="G130" s="247"/>
      <c r="H130" s="247"/>
      <c r="I130" s="247"/>
      <c r="J130" s="247"/>
      <c r="K130" s="247"/>
      <c r="L130" s="247"/>
    </row>
    <row r="131" spans="1:12" s="249" customFormat="1" ht="19.5">
      <c r="A131" s="244"/>
      <c r="B131" s="245" t="s">
        <v>2</v>
      </c>
      <c r="C131" s="246"/>
      <c r="D131" s="247"/>
      <c r="E131" s="247"/>
      <c r="F131" s="247"/>
      <c r="G131" s="247"/>
      <c r="H131" s="247"/>
      <c r="I131" s="247"/>
      <c r="J131" s="247"/>
      <c r="K131" s="247"/>
      <c r="L131" s="247"/>
    </row>
    <row r="132" spans="1:12" s="349" customFormat="1" ht="19.5">
      <c r="A132" s="296" t="s">
        <v>42</v>
      </c>
      <c r="B132" s="347" t="s">
        <v>1</v>
      </c>
      <c r="C132" s="297">
        <f>SUM($C$135+$C$138+$C$140+$C$144+$C$146+$C$148+$C$150+$C$152)</f>
        <v>2032000</v>
      </c>
      <c r="D132" s="297"/>
      <c r="E132" s="297"/>
      <c r="F132" s="297"/>
      <c r="G132" s="297"/>
      <c r="H132" s="297"/>
      <c r="I132" s="297"/>
      <c r="J132" s="297"/>
      <c r="K132" s="297"/>
      <c r="L132" s="348"/>
    </row>
    <row r="133" spans="1:12" s="349" customFormat="1" ht="19.5">
      <c r="A133" s="298"/>
      <c r="B133" s="347" t="s">
        <v>2</v>
      </c>
      <c r="C133" s="299"/>
      <c r="D133" s="299"/>
      <c r="E133" s="299"/>
      <c r="F133" s="299"/>
      <c r="G133" s="299"/>
      <c r="H133" s="299"/>
      <c r="I133" s="299"/>
      <c r="J133" s="299"/>
      <c r="K133" s="299"/>
      <c r="L133" s="350"/>
    </row>
    <row r="134" spans="1:12" s="161" customFormat="1" ht="19.5">
      <c r="A134" s="430" t="s">
        <v>213</v>
      </c>
      <c r="B134" s="112"/>
      <c r="C134" s="258"/>
      <c r="D134" s="258"/>
      <c r="E134" s="258"/>
      <c r="F134" s="258"/>
      <c r="G134" s="258"/>
      <c r="H134" s="258"/>
      <c r="I134" s="258"/>
      <c r="J134" s="258"/>
      <c r="K134" s="258"/>
      <c r="L134" s="351"/>
    </row>
    <row r="135" spans="1:12" s="69" customFormat="1" ht="21">
      <c r="A135" s="82" t="s">
        <v>43</v>
      </c>
      <c r="B135" s="74" t="s">
        <v>1</v>
      </c>
      <c r="C135" s="100">
        <v>815300</v>
      </c>
      <c r="D135" s="170"/>
      <c r="E135" s="170"/>
      <c r="F135" s="170"/>
      <c r="G135" s="170"/>
      <c r="H135" s="170"/>
      <c r="I135" s="170"/>
      <c r="J135" s="170"/>
      <c r="K135" s="170"/>
      <c r="L135" s="170"/>
    </row>
    <row r="136" spans="1:12" s="69" customFormat="1" ht="21">
      <c r="A136" s="83"/>
      <c r="B136" s="74" t="s">
        <v>2</v>
      </c>
      <c r="C136" s="100"/>
      <c r="D136" s="149"/>
      <c r="E136" s="149"/>
      <c r="F136" s="149"/>
      <c r="G136" s="149"/>
      <c r="H136" s="149"/>
      <c r="I136" s="149"/>
      <c r="J136" s="149"/>
      <c r="K136" s="149"/>
      <c r="L136" s="145"/>
    </row>
    <row r="137" spans="1:12" s="69" customFormat="1" ht="21">
      <c r="A137" s="465" t="s">
        <v>214</v>
      </c>
      <c r="B137" s="74"/>
      <c r="C137" s="100"/>
      <c r="D137" s="153"/>
      <c r="E137" s="153"/>
      <c r="F137" s="153"/>
      <c r="G137" s="153"/>
      <c r="H137" s="153"/>
      <c r="I137" s="153"/>
      <c r="J137" s="153"/>
      <c r="K137" s="153"/>
      <c r="L137" s="145"/>
    </row>
    <row r="138" spans="1:12" s="69" customFormat="1" ht="21">
      <c r="A138" s="84" t="s">
        <v>45</v>
      </c>
      <c r="B138" s="75" t="s">
        <v>1</v>
      </c>
      <c r="C138" s="101">
        <v>298200</v>
      </c>
      <c r="D138" s="153"/>
      <c r="E138" s="153"/>
      <c r="F138" s="153"/>
      <c r="G138" s="153"/>
      <c r="H138" s="153"/>
      <c r="I138" s="153"/>
      <c r="J138" s="153"/>
      <c r="K138" s="153"/>
      <c r="L138" s="145"/>
    </row>
    <row r="139" spans="1:12" s="69" customFormat="1" ht="21">
      <c r="A139" s="85"/>
      <c r="B139" s="75" t="s">
        <v>2</v>
      </c>
      <c r="C139" s="101"/>
      <c r="D139" s="149"/>
      <c r="E139" s="149"/>
      <c r="F139" s="149"/>
      <c r="G139" s="149"/>
      <c r="H139" s="149"/>
      <c r="I139" s="149"/>
      <c r="J139" s="149"/>
      <c r="K139" s="149"/>
      <c r="L139" s="145"/>
    </row>
    <row r="140" spans="1:12" s="69" customFormat="1" ht="21">
      <c r="A140" s="81" t="s">
        <v>126</v>
      </c>
      <c r="B140" s="418" t="s">
        <v>1</v>
      </c>
      <c r="C140" s="467">
        <v>21000</v>
      </c>
      <c r="D140" s="149"/>
      <c r="E140" s="149"/>
      <c r="F140" s="149"/>
      <c r="G140" s="149"/>
      <c r="H140" s="149"/>
      <c r="I140" s="149"/>
      <c r="J140" s="149"/>
      <c r="K140" s="149"/>
      <c r="L140" s="145"/>
    </row>
    <row r="141" spans="1:12" s="69" customFormat="1" ht="21">
      <c r="A141" s="86"/>
      <c r="B141" s="418" t="s">
        <v>2</v>
      </c>
      <c r="C141" s="468"/>
      <c r="D141" s="149"/>
      <c r="E141" s="149"/>
      <c r="F141" s="149"/>
      <c r="G141" s="149"/>
      <c r="H141" s="149"/>
      <c r="I141" s="149"/>
      <c r="J141" s="149"/>
      <c r="K141" s="149"/>
      <c r="L141" s="145"/>
    </row>
    <row r="142" spans="1:12" s="69" customFormat="1" ht="21">
      <c r="A142" s="83" t="s">
        <v>51</v>
      </c>
      <c r="B142" s="418" t="s">
        <v>1</v>
      </c>
      <c r="C142" s="466"/>
      <c r="D142" s="149"/>
      <c r="E142" s="149"/>
      <c r="F142" s="149"/>
      <c r="G142" s="149"/>
      <c r="H142" s="149"/>
      <c r="I142" s="149"/>
      <c r="J142" s="149"/>
      <c r="K142" s="149"/>
      <c r="L142" s="145"/>
    </row>
    <row r="143" spans="1:12" s="69" customFormat="1" ht="21">
      <c r="A143" s="86"/>
      <c r="B143" s="418" t="s">
        <v>2</v>
      </c>
      <c r="C143" s="101"/>
      <c r="D143" s="149"/>
      <c r="E143" s="149"/>
      <c r="F143" s="149"/>
      <c r="G143" s="149"/>
      <c r="H143" s="149"/>
      <c r="I143" s="149"/>
      <c r="J143" s="149"/>
      <c r="K143" s="149"/>
      <c r="L143" s="145"/>
    </row>
    <row r="144" spans="1:12" s="69" customFormat="1" ht="21">
      <c r="A144" s="83" t="s">
        <v>54</v>
      </c>
      <c r="B144" s="418" t="s">
        <v>1</v>
      </c>
      <c r="C144" s="466">
        <v>447200</v>
      </c>
      <c r="D144" s="149"/>
      <c r="E144" s="149"/>
      <c r="F144" s="149"/>
      <c r="G144" s="149"/>
      <c r="H144" s="149"/>
      <c r="I144" s="149"/>
      <c r="J144" s="149"/>
      <c r="K144" s="149"/>
      <c r="L144" s="145"/>
    </row>
    <row r="145" spans="1:12" s="69" customFormat="1" ht="21">
      <c r="A145" s="86"/>
      <c r="B145" s="418" t="s">
        <v>2</v>
      </c>
      <c r="C145" s="101"/>
      <c r="D145" s="149"/>
      <c r="E145" s="149"/>
      <c r="F145" s="149"/>
      <c r="G145" s="149"/>
      <c r="H145" s="149"/>
      <c r="I145" s="149"/>
      <c r="J145" s="149"/>
      <c r="K145" s="149"/>
      <c r="L145" s="145"/>
    </row>
    <row r="146" spans="1:12" s="69" customFormat="1" ht="21">
      <c r="A146" s="83" t="s">
        <v>128</v>
      </c>
      <c r="B146" s="418" t="s">
        <v>1</v>
      </c>
      <c r="C146" s="467">
        <v>12600</v>
      </c>
      <c r="D146" s="149"/>
      <c r="E146" s="149"/>
      <c r="F146" s="149"/>
      <c r="G146" s="149"/>
      <c r="H146" s="149"/>
      <c r="I146" s="149"/>
      <c r="J146" s="149"/>
      <c r="K146" s="149"/>
      <c r="L146" s="145"/>
    </row>
    <row r="147" spans="1:12" s="69" customFormat="1" ht="21">
      <c r="A147" s="87"/>
      <c r="B147" s="418" t="s">
        <v>2</v>
      </c>
      <c r="C147" s="468"/>
      <c r="D147" s="149"/>
      <c r="E147" s="149"/>
      <c r="F147" s="149"/>
      <c r="G147" s="149"/>
      <c r="H147" s="149"/>
      <c r="I147" s="149"/>
      <c r="J147" s="149"/>
      <c r="K147" s="149"/>
      <c r="L147" s="145"/>
    </row>
    <row r="148" spans="1:12" s="69" customFormat="1" ht="21">
      <c r="A148" s="83" t="s">
        <v>122</v>
      </c>
      <c r="B148" s="418" t="s">
        <v>1</v>
      </c>
      <c r="C148" s="106">
        <v>22000</v>
      </c>
      <c r="D148" s="178"/>
      <c r="E148" s="178"/>
      <c r="F148" s="178"/>
      <c r="G148" s="178"/>
      <c r="H148" s="178"/>
      <c r="I148" s="178"/>
      <c r="J148" s="178"/>
      <c r="K148" s="178"/>
      <c r="L148" s="145"/>
    </row>
    <row r="149" spans="1:12" s="69" customFormat="1" ht="21">
      <c r="A149" s="87"/>
      <c r="B149" s="418" t="s">
        <v>2</v>
      </c>
      <c r="C149" s="106"/>
      <c r="D149" s="178"/>
      <c r="E149" s="178"/>
      <c r="F149" s="178"/>
      <c r="G149" s="178"/>
      <c r="H149" s="178"/>
      <c r="I149" s="178"/>
      <c r="J149" s="178"/>
      <c r="K149" s="178"/>
      <c r="L149" s="145"/>
    </row>
    <row r="150" spans="1:12" s="69" customFormat="1" ht="21">
      <c r="A150" s="83" t="s">
        <v>293</v>
      </c>
      <c r="B150" s="418" t="s">
        <v>1</v>
      </c>
      <c r="C150" s="468">
        <v>117300</v>
      </c>
      <c r="D150" s="149"/>
      <c r="E150" s="149"/>
      <c r="F150" s="149"/>
      <c r="G150" s="149"/>
      <c r="H150" s="149"/>
      <c r="I150" s="149"/>
      <c r="J150" s="149"/>
      <c r="K150" s="149"/>
      <c r="L150" s="145"/>
    </row>
    <row r="151" spans="1:12" s="69" customFormat="1" ht="21">
      <c r="A151" s="87"/>
      <c r="B151" s="418" t="s">
        <v>2</v>
      </c>
      <c r="C151" s="468"/>
      <c r="D151" s="149"/>
      <c r="E151" s="149"/>
      <c r="F151" s="149"/>
      <c r="G151" s="149"/>
      <c r="H151" s="149"/>
      <c r="I151" s="149"/>
      <c r="J151" s="149"/>
      <c r="K151" s="149"/>
      <c r="L151" s="145"/>
    </row>
    <row r="152" spans="1:12" s="69" customFormat="1" ht="21">
      <c r="A152" s="81" t="s">
        <v>166</v>
      </c>
      <c r="B152" s="418" t="s">
        <v>1</v>
      </c>
      <c r="C152" s="100">
        <v>298400</v>
      </c>
      <c r="D152" s="149"/>
      <c r="E152" s="149"/>
      <c r="F152" s="149"/>
      <c r="G152" s="149"/>
      <c r="H152" s="149"/>
      <c r="I152" s="149"/>
      <c r="J152" s="149"/>
      <c r="K152" s="149"/>
      <c r="L152" s="145"/>
    </row>
    <row r="153" spans="1:12" s="69" customFormat="1" ht="21">
      <c r="A153" s="86"/>
      <c r="B153" s="418" t="s">
        <v>2</v>
      </c>
      <c r="C153" s="100"/>
      <c r="D153" s="149"/>
      <c r="E153" s="149"/>
      <c r="F153" s="149"/>
      <c r="G153" s="149"/>
      <c r="H153" s="149"/>
      <c r="I153" s="149"/>
      <c r="J153" s="149"/>
      <c r="K153" s="149"/>
      <c r="L153" s="145"/>
    </row>
    <row r="154" spans="1:12" s="249" customFormat="1" ht="19.5">
      <c r="A154" s="244" t="s">
        <v>271</v>
      </c>
      <c r="B154" s="245" t="s">
        <v>1</v>
      </c>
      <c r="C154" s="246">
        <f>SUM(C156)</f>
        <v>155300</v>
      </c>
      <c r="D154" s="247"/>
      <c r="E154" s="247"/>
      <c r="F154" s="247"/>
      <c r="G154" s="247"/>
      <c r="H154" s="247"/>
      <c r="I154" s="247"/>
      <c r="J154" s="247"/>
      <c r="K154" s="247"/>
      <c r="L154" s="247"/>
    </row>
    <row r="155" spans="1:12" s="249" customFormat="1" ht="19.5">
      <c r="A155" s="244"/>
      <c r="B155" s="245" t="s">
        <v>2</v>
      </c>
      <c r="C155" s="246"/>
      <c r="D155" s="247"/>
      <c r="E155" s="247"/>
      <c r="F155" s="247"/>
      <c r="G155" s="247"/>
      <c r="H155" s="247"/>
      <c r="I155" s="247"/>
      <c r="J155" s="247"/>
      <c r="K155" s="247"/>
      <c r="L155" s="247"/>
    </row>
    <row r="156" spans="1:12" s="167" customFormat="1" ht="21">
      <c r="A156" s="469" t="s">
        <v>294</v>
      </c>
      <c r="B156" s="418" t="s">
        <v>1</v>
      </c>
      <c r="C156" s="122">
        <v>155300</v>
      </c>
      <c r="D156" s="122"/>
      <c r="E156" s="122"/>
      <c r="F156" s="122"/>
      <c r="G156" s="166"/>
      <c r="H156" s="122"/>
      <c r="I156" s="122"/>
      <c r="J156" s="122"/>
      <c r="K156" s="122"/>
      <c r="L156" s="122"/>
    </row>
    <row r="157" spans="1:12" s="167" customFormat="1" ht="21">
      <c r="A157" s="464"/>
      <c r="B157" s="418" t="s">
        <v>2</v>
      </c>
      <c r="C157" s="122"/>
      <c r="D157" s="122"/>
      <c r="E157" s="122"/>
      <c r="F157" s="122"/>
      <c r="G157" s="166"/>
      <c r="H157" s="122"/>
      <c r="I157" s="122"/>
      <c r="J157" s="122"/>
      <c r="K157" s="122"/>
      <c r="L157" s="122"/>
    </row>
    <row r="158" spans="1:12" s="252" customFormat="1" ht="19.5">
      <c r="A158" s="216" t="s">
        <v>208</v>
      </c>
      <c r="B158" s="421" t="s">
        <v>1</v>
      </c>
      <c r="C158" s="219">
        <f>SUM($C$11+$C$48+$C$74+$C$117)</f>
        <v>17848500</v>
      </c>
      <c r="D158" s="219"/>
      <c r="E158" s="219"/>
      <c r="F158" s="219"/>
      <c r="G158" s="219"/>
      <c r="H158" s="219"/>
      <c r="I158" s="219"/>
      <c r="J158" s="219"/>
      <c r="K158" s="219"/>
      <c r="L158" s="219"/>
    </row>
    <row r="159" spans="1:12" s="252" customFormat="1" ht="19.5">
      <c r="A159" s="216"/>
      <c r="B159" s="421" t="s">
        <v>2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</row>
    <row r="160" spans="1:12" s="252" customFormat="1" ht="19.5">
      <c r="A160" s="216" t="s">
        <v>207</v>
      </c>
      <c r="B160" s="421" t="s">
        <v>1</v>
      </c>
      <c r="C160" s="219">
        <f>SUM($C$111)</f>
        <v>169400</v>
      </c>
      <c r="D160" s="219"/>
      <c r="E160" s="219"/>
      <c r="F160" s="219"/>
      <c r="G160" s="219"/>
      <c r="H160" s="219"/>
      <c r="I160" s="219"/>
      <c r="J160" s="219"/>
      <c r="K160" s="219"/>
      <c r="L160" s="219"/>
    </row>
    <row r="161" spans="1:12" s="252" customFormat="1" ht="19.5">
      <c r="A161" s="216"/>
      <c r="B161" s="421" t="s">
        <v>2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</row>
    <row r="162" spans="1:12" s="322" customFormat="1" ht="19.5">
      <c r="A162" s="609" t="s">
        <v>24</v>
      </c>
      <c r="B162" s="421" t="s">
        <v>1</v>
      </c>
      <c r="C162" s="219">
        <f>SUM($C$158+$C$160)</f>
        <v>18017900</v>
      </c>
      <c r="D162" s="219"/>
      <c r="E162" s="219"/>
      <c r="F162" s="219"/>
      <c r="G162" s="219"/>
      <c r="H162" s="219"/>
      <c r="I162" s="219"/>
      <c r="J162" s="219"/>
      <c r="K162" s="219"/>
      <c r="L162" s="219"/>
    </row>
    <row r="163" spans="1:12" s="322" customFormat="1" ht="18.75" customHeight="1">
      <c r="A163" s="609"/>
      <c r="B163" s="421" t="s">
        <v>2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</row>
    <row r="164" spans="1:6" ht="19.5">
      <c r="A164" s="121"/>
      <c r="B164" s="121"/>
      <c r="C164" s="122"/>
      <c r="D164" s="122"/>
      <c r="E164" s="122"/>
      <c r="F164" s="122"/>
    </row>
    <row r="165" spans="1:6" ht="19.5">
      <c r="A165" s="123" t="s">
        <v>25</v>
      </c>
      <c r="B165" s="121"/>
      <c r="C165" s="122"/>
      <c r="D165" s="122"/>
      <c r="E165" s="122"/>
      <c r="F165" s="122"/>
    </row>
  </sheetData>
  <sheetProtection/>
  <mergeCells count="2">
    <mergeCell ref="A162:A163"/>
    <mergeCell ref="A3:F3"/>
  </mergeCells>
  <printOptions/>
  <pageMargins left="0.1968503937007874" right="0.07874015748031496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90" zoomScaleNormal="89" zoomScaleSheetLayoutView="90" zoomScalePageLayoutView="0" workbookViewId="0" topLeftCell="A1">
      <selection activeCell="C18" sqref="C18"/>
    </sheetView>
  </sheetViews>
  <sheetFormatPr defaultColWidth="9.140625" defaultRowHeight="15"/>
  <cols>
    <col min="1" max="1" width="40.28125" style="119" bestFit="1" customWidth="1"/>
    <col min="2" max="2" width="15.140625" style="119" customWidth="1"/>
    <col min="3" max="3" width="32.28125" style="138" customWidth="1"/>
    <col min="4" max="6" width="32.28125" style="137" customWidth="1"/>
    <col min="7" max="7" width="10.8515625" style="137" customWidth="1"/>
    <col min="8" max="8" width="10.8515625" style="138" customWidth="1"/>
    <col min="9" max="16" width="10.8515625" style="137" customWidth="1"/>
    <col min="17" max="17" width="10.28125" style="137" customWidth="1"/>
    <col min="18" max="18" width="11.57421875" style="119" customWidth="1"/>
    <col min="19" max="16384" width="9.140625" style="11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57" t="s">
        <v>199</v>
      </c>
      <c r="B3" s="557"/>
      <c r="C3" s="557"/>
      <c r="D3" s="557"/>
      <c r="E3" s="557"/>
      <c r="F3" s="557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241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19" t="s">
        <v>274</v>
      </c>
      <c r="B7" s="419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0"/>
      <c r="B8" s="420"/>
      <c r="C8" s="438"/>
      <c r="D8" s="442" t="s">
        <v>272</v>
      </c>
      <c r="E8" s="442" t="s">
        <v>266</v>
      </c>
      <c r="F8" s="442" t="s">
        <v>273</v>
      </c>
    </row>
    <row r="9" spans="1:18" s="252" customFormat="1" ht="19.5">
      <c r="A9" s="140" t="s">
        <v>208</v>
      </c>
      <c r="B9" s="421"/>
      <c r="C9" s="114"/>
      <c r="D9" s="219"/>
      <c r="E9" s="219"/>
      <c r="F9" s="219"/>
      <c r="G9" s="219"/>
      <c r="H9" s="340"/>
      <c r="I9" s="219"/>
      <c r="J9" s="219"/>
      <c r="K9" s="219"/>
      <c r="L9" s="219"/>
      <c r="M9" s="340"/>
      <c r="N9" s="219"/>
      <c r="O9" s="219"/>
      <c r="P9" s="219"/>
      <c r="Q9" s="219"/>
      <c r="R9" s="340"/>
    </row>
    <row r="10" spans="1:18" s="109" customFormat="1" ht="18.75" customHeight="1" hidden="1">
      <c r="A10" s="220"/>
      <c r="B10" s="421" t="s">
        <v>2</v>
      </c>
      <c r="C10" s="114" t="e">
        <f>SUM(#REF!+#REF!+#REF!+#REF!+#REF!+C26+#REF!+#REF!+#REF!+#REF!)</f>
        <v>#REF!</v>
      </c>
      <c r="D10" s="114" t="e">
        <f>SUM(#REF!,#REF!,#REF!,#REF!,#REF!,D26,#REF!,#REF!,#REF!,#REF!,#REF!)</f>
        <v>#REF!</v>
      </c>
      <c r="E10" s="114" t="e">
        <f>SUM(#REF!,#REF!,#REF!,#REF!,#REF!,E26,#REF!,#REF!,#REF!,#REF!,#REF!)</f>
        <v>#REF!</v>
      </c>
      <c r="F10" s="114" t="e">
        <f>SUM(#REF!,#REF!,#REF!,#REF!,#REF!,F26,#REF!,#REF!,#REF!,#REF!,#REF!)</f>
        <v>#REF!</v>
      </c>
      <c r="G10" s="114" t="e">
        <f>SUM(#REF!,#REF!,#REF!,#REF!,#REF!,G26,#REF!,#REF!,#REF!,#REF!,#REF!)</f>
        <v>#REF!</v>
      </c>
      <c r="H10" s="114" t="e">
        <f>SUM(D10:G10)</f>
        <v>#REF!</v>
      </c>
      <c r="I10" s="114" t="e">
        <f>SUM(#REF!,#REF!,#REF!,#REF!,#REF!,I26,#REF!,#REF!,#REF!,#REF!,#REF!)</f>
        <v>#REF!</v>
      </c>
      <c r="J10" s="114" t="e">
        <f>SUM(#REF!,#REF!,#REF!,#REF!,#REF!,J26,#REF!,#REF!,#REF!,#REF!,#REF!)</f>
        <v>#REF!</v>
      </c>
      <c r="K10" s="114" t="e">
        <f>SUM(#REF!,#REF!,#REF!,#REF!,#REF!,K26,#REF!,#REF!,#REF!,#REF!,#REF!)</f>
        <v>#REF!</v>
      </c>
      <c r="L10" s="114" t="e">
        <f>SUM(#REF!,#REF!,#REF!,#REF!,#REF!,L26,#REF!,#REF!,#REF!,#REF!,#REF!)</f>
        <v>#REF!</v>
      </c>
      <c r="M10" s="114" t="e">
        <f>SUM(I10:L10)</f>
        <v>#REF!</v>
      </c>
      <c r="N10" s="114" t="e">
        <f>SUM(#REF!,#REF!,#REF!,#REF!,#REF!,N26,#REF!,#REF!,#REF!,#REF!,#REF!)</f>
        <v>#REF!</v>
      </c>
      <c r="O10" s="114" t="e">
        <f>SUM(#REF!,#REF!,#REF!,#REF!,#REF!,O26,#REF!,#REF!,#REF!,#REF!,#REF!)</f>
        <v>#REF!</v>
      </c>
      <c r="P10" s="114" t="e">
        <f>SUM(#REF!,#REF!,#REF!,#REF!,#REF!,P26,#REF!,#REF!,#REF!,#REF!,#REF!)</f>
        <v>#REF!</v>
      </c>
      <c r="Q10" s="114" t="e">
        <f>SUM(#REF!,#REF!,#REF!,#REF!,#REF!,Q26,#REF!,#REF!,#REF!,#REF!,#REF!)</f>
        <v>#REF!</v>
      </c>
      <c r="R10" s="114" t="e">
        <f>SUM(N10:Q10)</f>
        <v>#REF!</v>
      </c>
    </row>
    <row r="11" spans="1:18" s="344" customFormat="1" ht="19.5">
      <c r="A11" s="270" t="s">
        <v>299</v>
      </c>
      <c r="B11" s="341" t="s">
        <v>1</v>
      </c>
      <c r="C11" s="271">
        <f>SUM($C$13+$C$21)</f>
        <v>541346</v>
      </c>
      <c r="D11" s="342"/>
      <c r="E11" s="342"/>
      <c r="F11" s="342"/>
      <c r="G11" s="342"/>
      <c r="H11" s="343"/>
      <c r="I11" s="342"/>
      <c r="J11" s="342"/>
      <c r="K11" s="342"/>
      <c r="L11" s="342"/>
      <c r="M11" s="343"/>
      <c r="N11" s="342"/>
      <c r="O11" s="342"/>
      <c r="P11" s="342"/>
      <c r="Q11" s="342"/>
      <c r="R11" s="343"/>
    </row>
    <row r="12" spans="1:18" s="344" customFormat="1" ht="19.5">
      <c r="A12" s="270"/>
      <c r="B12" s="341" t="s">
        <v>2</v>
      </c>
      <c r="C12" s="271"/>
      <c r="D12" s="342"/>
      <c r="E12" s="342"/>
      <c r="F12" s="342"/>
      <c r="G12" s="342"/>
      <c r="H12" s="343"/>
      <c r="I12" s="342"/>
      <c r="J12" s="342"/>
      <c r="K12" s="342"/>
      <c r="L12" s="342"/>
      <c r="M12" s="343"/>
      <c r="N12" s="342"/>
      <c r="O12" s="342"/>
      <c r="P12" s="342"/>
      <c r="Q12" s="342"/>
      <c r="R12" s="343"/>
    </row>
    <row r="13" spans="1:18" s="249" customFormat="1" ht="19.5">
      <c r="A13" s="244" t="s">
        <v>269</v>
      </c>
      <c r="B13" s="421" t="s">
        <v>1</v>
      </c>
      <c r="C13" s="246">
        <f>SUM($C$15)</f>
        <v>120888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18" s="249" customFormat="1" ht="19.5">
      <c r="A14" s="244"/>
      <c r="B14" s="421" t="s">
        <v>2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6" s="446" customFormat="1" ht="21">
      <c r="A15" s="443" t="s">
        <v>42</v>
      </c>
      <c r="B15" s="444" t="s">
        <v>1</v>
      </c>
      <c r="C15" s="445">
        <f>SUM($C$17+$C$19)</f>
        <v>120888</v>
      </c>
      <c r="D15" s="445"/>
      <c r="E15" s="445"/>
      <c r="F15" s="445"/>
    </row>
    <row r="16" spans="1:6" s="411" customFormat="1" ht="21">
      <c r="A16" s="447"/>
      <c r="B16" s="448" t="s">
        <v>2</v>
      </c>
      <c r="C16" s="449"/>
      <c r="D16" s="449"/>
      <c r="E16" s="449"/>
      <c r="F16" s="449"/>
    </row>
    <row r="17" spans="1:6" s="454" customFormat="1" ht="21">
      <c r="A17" s="450" t="s">
        <v>46</v>
      </c>
      <c r="B17" s="451" t="s">
        <v>1</v>
      </c>
      <c r="C17" s="452">
        <v>3888</v>
      </c>
      <c r="D17" s="453"/>
      <c r="E17" s="453"/>
      <c r="F17" s="453"/>
    </row>
    <row r="18" spans="1:6" s="454" customFormat="1" ht="21">
      <c r="A18" s="455"/>
      <c r="B18" s="451" t="s">
        <v>2</v>
      </c>
      <c r="C18" s="453"/>
      <c r="D18" s="453"/>
      <c r="E18" s="453"/>
      <c r="F18" s="453"/>
    </row>
    <row r="19" spans="1:6" s="458" customFormat="1" ht="21">
      <c r="A19" s="450" t="s">
        <v>132</v>
      </c>
      <c r="B19" s="451" t="s">
        <v>1</v>
      </c>
      <c r="C19" s="456">
        <v>117000</v>
      </c>
      <c r="D19" s="457"/>
      <c r="E19" s="457"/>
      <c r="F19" s="457"/>
    </row>
    <row r="20" spans="1:6" s="458" customFormat="1" ht="21">
      <c r="A20" s="459"/>
      <c r="B20" s="451" t="s">
        <v>2</v>
      </c>
      <c r="C20" s="456"/>
      <c r="D20" s="460"/>
      <c r="E20" s="460"/>
      <c r="F20" s="460"/>
    </row>
    <row r="21" spans="1:18" s="249" customFormat="1" ht="19.5">
      <c r="A21" s="244" t="s">
        <v>270</v>
      </c>
      <c r="B21" s="245" t="s">
        <v>1</v>
      </c>
      <c r="C21" s="246">
        <f>SUM($C$23)</f>
        <v>420458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1:18" s="249" customFormat="1" ht="19.5">
      <c r="A22" s="244"/>
      <c r="B22" s="245" t="s">
        <v>2</v>
      </c>
      <c r="C22" s="246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1:18" s="349" customFormat="1" ht="19.5">
      <c r="A23" s="296" t="s">
        <v>42</v>
      </c>
      <c r="B23" s="347" t="s">
        <v>1</v>
      </c>
      <c r="C23" s="297">
        <f>SUM($C$26+$C$28+$C$36+$C$38+$C$43+$C$45+$C$47)</f>
        <v>420458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348"/>
    </row>
    <row r="24" spans="1:18" s="349" customFormat="1" ht="19.5">
      <c r="A24" s="298"/>
      <c r="B24" s="347" t="s">
        <v>2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350"/>
    </row>
    <row r="25" spans="1:18" s="161" customFormat="1" ht="19.5">
      <c r="A25" s="430" t="s">
        <v>213</v>
      </c>
      <c r="B25" s="112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351"/>
    </row>
    <row r="26" spans="1:18" ht="19.5">
      <c r="A26" s="131" t="s">
        <v>43</v>
      </c>
      <c r="B26" s="116" t="s">
        <v>1</v>
      </c>
      <c r="C26" s="79">
        <v>302834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ht="19.5">
      <c r="A27" s="133"/>
      <c r="B27" s="116" t="s">
        <v>2</v>
      </c>
      <c r="C27" s="79"/>
      <c r="D27" s="189"/>
      <c r="E27" s="189"/>
      <c r="F27" s="189"/>
      <c r="G27" s="189"/>
      <c r="H27" s="79"/>
      <c r="I27" s="189"/>
      <c r="J27" s="189"/>
      <c r="K27" s="189"/>
      <c r="L27" s="189"/>
      <c r="M27" s="189"/>
      <c r="N27" s="189"/>
      <c r="O27" s="189"/>
      <c r="P27" s="189"/>
      <c r="Q27" s="189"/>
      <c r="R27" s="196"/>
    </row>
    <row r="28" spans="1:18" ht="21.75" customHeight="1">
      <c r="A28" s="132" t="s">
        <v>160</v>
      </c>
      <c r="B28" s="116" t="s">
        <v>1</v>
      </c>
      <c r="C28" s="79">
        <v>10000</v>
      </c>
      <c r="D28" s="189"/>
      <c r="E28" s="189"/>
      <c r="F28" s="189"/>
      <c r="G28" s="189"/>
      <c r="H28" s="79"/>
      <c r="I28" s="189"/>
      <c r="J28" s="189"/>
      <c r="K28" s="189"/>
      <c r="L28" s="189"/>
      <c r="M28" s="189"/>
      <c r="N28" s="189"/>
      <c r="O28" s="189"/>
      <c r="P28" s="189"/>
      <c r="Q28" s="189"/>
      <c r="R28" s="196"/>
    </row>
    <row r="29" spans="1:18" ht="19.5">
      <c r="A29" s="132"/>
      <c r="B29" s="116" t="s">
        <v>2</v>
      </c>
      <c r="C29" s="79"/>
      <c r="D29" s="191"/>
      <c r="E29" s="191"/>
      <c r="F29" s="191"/>
      <c r="G29" s="191"/>
      <c r="H29" s="79"/>
      <c r="I29" s="191"/>
      <c r="J29" s="191"/>
      <c r="K29" s="191"/>
      <c r="L29" s="191"/>
      <c r="M29" s="191"/>
      <c r="N29" s="191"/>
      <c r="O29" s="191"/>
      <c r="P29" s="191"/>
      <c r="Q29" s="191"/>
      <c r="R29" s="196"/>
    </row>
    <row r="30" spans="1:18" ht="19.5">
      <c r="A30" s="132"/>
      <c r="B30" s="116"/>
      <c r="C30" s="79"/>
      <c r="D30" s="191"/>
      <c r="E30" s="191"/>
      <c r="F30" s="191"/>
      <c r="G30" s="191"/>
      <c r="H30" s="79"/>
      <c r="I30" s="191"/>
      <c r="J30" s="191"/>
      <c r="K30" s="191"/>
      <c r="L30" s="191"/>
      <c r="M30" s="191"/>
      <c r="N30" s="191"/>
      <c r="O30" s="191"/>
      <c r="P30" s="191"/>
      <c r="Q30" s="191"/>
      <c r="R30" s="196"/>
    </row>
    <row r="31" spans="1:18" ht="19.5">
      <c r="A31" s="132"/>
      <c r="B31" s="116"/>
      <c r="C31" s="79"/>
      <c r="D31" s="191"/>
      <c r="E31" s="191"/>
      <c r="F31" s="191"/>
      <c r="G31" s="191"/>
      <c r="H31" s="79"/>
      <c r="I31" s="191"/>
      <c r="J31" s="191"/>
      <c r="K31" s="191"/>
      <c r="L31" s="191"/>
      <c r="M31" s="191"/>
      <c r="N31" s="191"/>
      <c r="O31" s="191"/>
      <c r="P31" s="191"/>
      <c r="Q31" s="191"/>
      <c r="R31" s="196"/>
    </row>
    <row r="32" spans="1:18" ht="19.5">
      <c r="A32" s="132"/>
      <c r="B32" s="116"/>
      <c r="C32" s="79"/>
      <c r="D32" s="191"/>
      <c r="E32" s="191"/>
      <c r="F32" s="191"/>
      <c r="G32" s="191"/>
      <c r="H32" s="79"/>
      <c r="I32" s="191"/>
      <c r="J32" s="191"/>
      <c r="K32" s="191"/>
      <c r="L32" s="191"/>
      <c r="M32" s="191"/>
      <c r="N32" s="191"/>
      <c r="O32" s="191"/>
      <c r="P32" s="191"/>
      <c r="Q32" s="191"/>
      <c r="R32" s="196"/>
    </row>
    <row r="33" spans="1:18" ht="19.5">
      <c r="A33" s="132"/>
      <c r="B33" s="116"/>
      <c r="C33" s="79"/>
      <c r="D33" s="191"/>
      <c r="E33" s="191"/>
      <c r="F33" s="191"/>
      <c r="G33" s="191"/>
      <c r="H33" s="79"/>
      <c r="I33" s="191"/>
      <c r="J33" s="191"/>
      <c r="K33" s="191"/>
      <c r="L33" s="191"/>
      <c r="M33" s="191"/>
      <c r="N33" s="191"/>
      <c r="O33" s="191"/>
      <c r="P33" s="191"/>
      <c r="Q33" s="191"/>
      <c r="R33" s="196"/>
    </row>
    <row r="34" spans="1:18" ht="19.5">
      <c r="A34" s="132"/>
      <c r="B34" s="116"/>
      <c r="C34" s="79"/>
      <c r="D34" s="191"/>
      <c r="E34" s="191"/>
      <c r="F34" s="191"/>
      <c r="G34" s="191"/>
      <c r="H34" s="79"/>
      <c r="I34" s="191"/>
      <c r="J34" s="191"/>
      <c r="K34" s="191"/>
      <c r="L34" s="191"/>
      <c r="M34" s="191"/>
      <c r="N34" s="191"/>
      <c r="O34" s="191"/>
      <c r="P34" s="191"/>
      <c r="Q34" s="191"/>
      <c r="R34" s="196"/>
    </row>
    <row r="35" spans="1:18" ht="19.5">
      <c r="A35" s="485" t="s">
        <v>214</v>
      </c>
      <c r="B35" s="116"/>
      <c r="C35" s="79"/>
      <c r="D35" s="191"/>
      <c r="E35" s="191"/>
      <c r="F35" s="191"/>
      <c r="G35" s="191"/>
      <c r="H35" s="79"/>
      <c r="I35" s="191"/>
      <c r="J35" s="191"/>
      <c r="K35" s="191"/>
      <c r="L35" s="191"/>
      <c r="M35" s="191"/>
      <c r="N35" s="191"/>
      <c r="O35" s="191"/>
      <c r="P35" s="191"/>
      <c r="Q35" s="191"/>
      <c r="R35" s="196"/>
    </row>
    <row r="36" spans="1:18" ht="19.5">
      <c r="A36" s="131" t="s">
        <v>45</v>
      </c>
      <c r="B36" s="117" t="s">
        <v>1</v>
      </c>
      <c r="C36" s="78">
        <v>18392</v>
      </c>
      <c r="D36" s="191"/>
      <c r="E36" s="191"/>
      <c r="F36" s="191"/>
      <c r="G36" s="191"/>
      <c r="H36" s="79"/>
      <c r="I36" s="191"/>
      <c r="J36" s="191"/>
      <c r="K36" s="191"/>
      <c r="L36" s="191"/>
      <c r="M36" s="191"/>
      <c r="N36" s="191"/>
      <c r="O36" s="191"/>
      <c r="P36" s="191"/>
      <c r="Q36" s="191"/>
      <c r="R36" s="196"/>
    </row>
    <row r="37" spans="1:18" ht="19.5">
      <c r="A37" s="135"/>
      <c r="B37" s="117" t="s">
        <v>2</v>
      </c>
      <c r="C37" s="78"/>
      <c r="D37" s="189"/>
      <c r="E37" s="189"/>
      <c r="F37" s="189"/>
      <c r="G37" s="189"/>
      <c r="H37" s="79"/>
      <c r="I37" s="189"/>
      <c r="J37" s="189"/>
      <c r="K37" s="189"/>
      <c r="L37" s="189"/>
      <c r="M37" s="189"/>
      <c r="N37" s="189"/>
      <c r="O37" s="189"/>
      <c r="P37" s="189"/>
      <c r="Q37" s="189"/>
      <c r="R37" s="196"/>
    </row>
    <row r="38" spans="1:18" ht="19.5">
      <c r="A38" s="132" t="s">
        <v>48</v>
      </c>
      <c r="B38" s="118" t="s">
        <v>1</v>
      </c>
      <c r="C38" s="79">
        <v>12000</v>
      </c>
      <c r="D38" s="189"/>
      <c r="E38" s="189"/>
      <c r="F38" s="189"/>
      <c r="G38" s="189"/>
      <c r="H38" s="79"/>
      <c r="I38" s="189"/>
      <c r="J38" s="189"/>
      <c r="K38" s="189"/>
      <c r="L38" s="189"/>
      <c r="M38" s="189"/>
      <c r="N38" s="189"/>
      <c r="O38" s="189"/>
      <c r="P38" s="189"/>
      <c r="Q38" s="189"/>
      <c r="R38" s="196"/>
    </row>
    <row r="39" spans="1:18" ht="19.5">
      <c r="A39" s="136"/>
      <c r="B39" s="118" t="s">
        <v>2</v>
      </c>
      <c r="C39" s="79"/>
      <c r="D39" s="189"/>
      <c r="E39" s="189"/>
      <c r="F39" s="189"/>
      <c r="G39" s="189"/>
      <c r="H39" s="79"/>
      <c r="I39" s="189"/>
      <c r="J39" s="189"/>
      <c r="K39" s="189"/>
      <c r="L39" s="189"/>
      <c r="M39" s="189"/>
      <c r="N39" s="189"/>
      <c r="O39" s="189"/>
      <c r="P39" s="189"/>
      <c r="Q39" s="189"/>
      <c r="R39" s="196"/>
    </row>
    <row r="40" spans="1:18" ht="19.5">
      <c r="A40" s="485" t="s">
        <v>215</v>
      </c>
      <c r="B40" s="118"/>
      <c r="C40" s="79"/>
      <c r="D40" s="189"/>
      <c r="E40" s="189"/>
      <c r="F40" s="189"/>
      <c r="G40" s="189"/>
      <c r="H40" s="79"/>
      <c r="I40" s="189"/>
      <c r="J40" s="189"/>
      <c r="K40" s="189"/>
      <c r="L40" s="189"/>
      <c r="M40" s="189"/>
      <c r="N40" s="189"/>
      <c r="O40" s="189"/>
      <c r="P40" s="189"/>
      <c r="Q40" s="189"/>
      <c r="R40" s="196"/>
    </row>
    <row r="41" spans="1:18" ht="19.5">
      <c r="A41" s="132" t="s">
        <v>51</v>
      </c>
      <c r="B41" s="118" t="s">
        <v>1</v>
      </c>
      <c r="C41" s="113"/>
      <c r="D41" s="189"/>
      <c r="E41" s="189"/>
      <c r="F41" s="189"/>
      <c r="G41" s="189"/>
      <c r="H41" s="79"/>
      <c r="I41" s="189"/>
      <c r="J41" s="189"/>
      <c r="K41" s="189"/>
      <c r="L41" s="189"/>
      <c r="M41" s="189"/>
      <c r="N41" s="189"/>
      <c r="O41" s="189"/>
      <c r="P41" s="189"/>
      <c r="Q41" s="189"/>
      <c r="R41" s="196"/>
    </row>
    <row r="42" spans="1:18" ht="19.5">
      <c r="A42" s="136"/>
      <c r="B42" s="118" t="s">
        <v>2</v>
      </c>
      <c r="C42" s="78"/>
      <c r="D42" s="189"/>
      <c r="E42" s="189"/>
      <c r="F42" s="189"/>
      <c r="G42" s="189"/>
      <c r="H42" s="79"/>
      <c r="I42" s="189"/>
      <c r="J42" s="189"/>
      <c r="K42" s="189"/>
      <c r="L42" s="189"/>
      <c r="M42" s="189"/>
      <c r="N42" s="189"/>
      <c r="O42" s="189"/>
      <c r="P42" s="189"/>
      <c r="Q42" s="189"/>
      <c r="R42" s="196"/>
    </row>
    <row r="43" spans="1:18" ht="19.5">
      <c r="A43" s="132" t="s">
        <v>53</v>
      </c>
      <c r="B43" s="118" t="s">
        <v>1</v>
      </c>
      <c r="C43" s="79">
        <v>30000</v>
      </c>
      <c r="D43" s="189"/>
      <c r="E43" s="189"/>
      <c r="F43" s="189"/>
      <c r="G43" s="189"/>
      <c r="H43" s="79"/>
      <c r="I43" s="189"/>
      <c r="J43" s="189"/>
      <c r="K43" s="189"/>
      <c r="L43" s="189"/>
      <c r="M43" s="189"/>
      <c r="N43" s="189"/>
      <c r="O43" s="189"/>
      <c r="P43" s="189"/>
      <c r="Q43" s="189"/>
      <c r="R43" s="196"/>
    </row>
    <row r="44" spans="1:18" ht="19.5">
      <c r="A44" s="133"/>
      <c r="B44" s="118" t="s">
        <v>2</v>
      </c>
      <c r="C44" s="79"/>
      <c r="D44" s="189"/>
      <c r="E44" s="189"/>
      <c r="F44" s="189"/>
      <c r="G44" s="189"/>
      <c r="H44" s="79"/>
      <c r="I44" s="189"/>
      <c r="J44" s="189"/>
      <c r="K44" s="189"/>
      <c r="L44" s="189"/>
      <c r="M44" s="189"/>
      <c r="N44" s="189"/>
      <c r="O44" s="189"/>
      <c r="P44" s="189"/>
      <c r="Q44" s="189"/>
      <c r="R44" s="196"/>
    </row>
    <row r="45" spans="1:18" ht="19.5">
      <c r="A45" s="134" t="s">
        <v>115</v>
      </c>
      <c r="B45" s="118" t="s">
        <v>1</v>
      </c>
      <c r="C45" s="79">
        <v>12232</v>
      </c>
      <c r="D45" s="189"/>
      <c r="E45" s="189"/>
      <c r="F45" s="189"/>
      <c r="G45" s="189"/>
      <c r="H45" s="79"/>
      <c r="I45" s="189"/>
      <c r="J45" s="189"/>
      <c r="K45" s="189"/>
      <c r="L45" s="189"/>
      <c r="M45" s="189"/>
      <c r="N45" s="189"/>
      <c r="O45" s="189"/>
      <c r="P45" s="189"/>
      <c r="Q45" s="189"/>
      <c r="R45" s="196"/>
    </row>
    <row r="46" spans="1:18" ht="19.5">
      <c r="A46" s="133"/>
      <c r="B46" s="118" t="s">
        <v>2</v>
      </c>
      <c r="C46" s="79"/>
      <c r="D46" s="189"/>
      <c r="E46" s="189"/>
      <c r="F46" s="189"/>
      <c r="G46" s="189"/>
      <c r="H46" s="79"/>
      <c r="I46" s="189"/>
      <c r="J46" s="189"/>
      <c r="K46" s="189"/>
      <c r="L46" s="189"/>
      <c r="M46" s="189"/>
      <c r="N46" s="189"/>
      <c r="O46" s="189"/>
      <c r="P46" s="189"/>
      <c r="Q46" s="189"/>
      <c r="R46" s="196"/>
    </row>
    <row r="47" spans="1:18" ht="19.5">
      <c r="A47" s="132" t="s">
        <v>52</v>
      </c>
      <c r="B47" s="118" t="s">
        <v>1</v>
      </c>
      <c r="C47" s="78">
        <f>45000-10000</f>
        <v>35000</v>
      </c>
      <c r="D47" s="189"/>
      <c r="E47" s="189"/>
      <c r="F47" s="189"/>
      <c r="G47" s="189"/>
      <c r="H47" s="79"/>
      <c r="I47" s="189"/>
      <c r="J47" s="189"/>
      <c r="K47" s="189"/>
      <c r="L47" s="189"/>
      <c r="M47" s="189"/>
      <c r="N47" s="189"/>
      <c r="O47" s="189"/>
      <c r="P47" s="189"/>
      <c r="Q47" s="189"/>
      <c r="R47" s="196"/>
    </row>
    <row r="48" spans="1:18" ht="19.5">
      <c r="A48" s="136"/>
      <c r="B48" s="118" t="s">
        <v>2</v>
      </c>
      <c r="C48" s="78"/>
      <c r="D48" s="189"/>
      <c r="E48" s="189"/>
      <c r="F48" s="189"/>
      <c r="G48" s="189"/>
      <c r="H48" s="79"/>
      <c r="I48" s="189"/>
      <c r="J48" s="189"/>
      <c r="K48" s="189"/>
      <c r="L48" s="189"/>
      <c r="M48" s="189"/>
      <c r="N48" s="189"/>
      <c r="O48" s="189"/>
      <c r="P48" s="189"/>
      <c r="Q48" s="189"/>
      <c r="R48" s="196"/>
    </row>
    <row r="49" spans="1:18" s="109" customFormat="1" ht="18.75" customHeight="1" hidden="1">
      <c r="A49" s="220"/>
      <c r="B49" s="421" t="s">
        <v>2</v>
      </c>
      <c r="C49" s="114" t="e">
        <f>SUM(#REF!+#REF!+#REF!+#REF!+#REF!+C66+#REF!+#REF!+#REF!+#REF!)</f>
        <v>#REF!</v>
      </c>
      <c r="D49" s="114" t="e">
        <f>SUM(#REF!,#REF!,#REF!,#REF!,#REF!,D66,#REF!,#REF!,#REF!,#REF!,#REF!)</f>
        <v>#REF!</v>
      </c>
      <c r="E49" s="114" t="e">
        <f>SUM(#REF!,#REF!,#REF!,#REF!,#REF!,E66,#REF!,#REF!,#REF!,#REF!,#REF!)</f>
        <v>#REF!</v>
      </c>
      <c r="F49" s="114" t="e">
        <f>SUM(#REF!,#REF!,#REF!,#REF!,#REF!,F66,#REF!,#REF!,#REF!,#REF!,#REF!)</f>
        <v>#REF!</v>
      </c>
      <c r="G49" s="114" t="e">
        <f>SUM(#REF!,#REF!,#REF!,#REF!,#REF!,G66,#REF!,#REF!,#REF!,#REF!,#REF!)</f>
        <v>#REF!</v>
      </c>
      <c r="H49" s="114" t="e">
        <f>SUM(D49:G49)</f>
        <v>#REF!</v>
      </c>
      <c r="I49" s="114" t="e">
        <f>SUM(#REF!,#REF!,#REF!,#REF!,#REF!,I66,#REF!,#REF!,#REF!,#REF!,#REF!)</f>
        <v>#REF!</v>
      </c>
      <c r="J49" s="114" t="e">
        <f>SUM(#REF!,#REF!,#REF!,#REF!,#REF!,J66,#REF!,#REF!,#REF!,#REF!,#REF!)</f>
        <v>#REF!</v>
      </c>
      <c r="K49" s="114" t="e">
        <f>SUM(#REF!,#REF!,#REF!,#REF!,#REF!,K66,#REF!,#REF!,#REF!,#REF!,#REF!)</f>
        <v>#REF!</v>
      </c>
      <c r="L49" s="114" t="e">
        <f>SUM(#REF!,#REF!,#REF!,#REF!,#REF!,L66,#REF!,#REF!,#REF!,#REF!,#REF!)</f>
        <v>#REF!</v>
      </c>
      <c r="M49" s="114" t="e">
        <f>SUM(I49:L49)</f>
        <v>#REF!</v>
      </c>
      <c r="N49" s="114" t="e">
        <f>SUM(#REF!,#REF!,#REF!,#REF!,#REF!,N66,#REF!,#REF!,#REF!,#REF!,#REF!)</f>
        <v>#REF!</v>
      </c>
      <c r="O49" s="114" t="e">
        <f>SUM(#REF!,#REF!,#REF!,#REF!,#REF!,O66,#REF!,#REF!,#REF!,#REF!,#REF!)</f>
        <v>#REF!</v>
      </c>
      <c r="P49" s="114" t="e">
        <f>SUM(#REF!,#REF!,#REF!,#REF!,#REF!,P66,#REF!,#REF!,#REF!,#REF!,#REF!)</f>
        <v>#REF!</v>
      </c>
      <c r="Q49" s="114" t="e">
        <f>SUM(#REF!,#REF!,#REF!,#REF!,#REF!,Q66,#REF!,#REF!,#REF!,#REF!,#REF!)</f>
        <v>#REF!</v>
      </c>
      <c r="R49" s="114" t="e">
        <f>SUM(N49:Q49)</f>
        <v>#REF!</v>
      </c>
    </row>
    <row r="50" spans="1:18" s="344" customFormat="1" ht="19.5">
      <c r="A50" s="270" t="s">
        <v>300</v>
      </c>
      <c r="B50" s="341" t="s">
        <v>1</v>
      </c>
      <c r="C50" s="271">
        <f>SUM($C$52+$C$63)</f>
        <v>1986554</v>
      </c>
      <c r="D50" s="342"/>
      <c r="E50" s="342"/>
      <c r="F50" s="342"/>
      <c r="G50" s="342"/>
      <c r="H50" s="343"/>
      <c r="I50" s="342"/>
      <c r="J50" s="342"/>
      <c r="K50" s="342"/>
      <c r="L50" s="342"/>
      <c r="M50" s="343"/>
      <c r="N50" s="342"/>
      <c r="O50" s="342"/>
      <c r="P50" s="342"/>
      <c r="Q50" s="342"/>
      <c r="R50" s="343"/>
    </row>
    <row r="51" spans="1:18" s="344" customFormat="1" ht="19.5">
      <c r="A51" s="270"/>
      <c r="B51" s="341" t="s">
        <v>2</v>
      </c>
      <c r="C51" s="271"/>
      <c r="D51" s="342"/>
      <c r="E51" s="342"/>
      <c r="F51" s="342"/>
      <c r="G51" s="342"/>
      <c r="H51" s="343"/>
      <c r="I51" s="342"/>
      <c r="J51" s="342"/>
      <c r="K51" s="342"/>
      <c r="L51" s="342"/>
      <c r="M51" s="343"/>
      <c r="N51" s="342"/>
      <c r="O51" s="342"/>
      <c r="P51" s="342"/>
      <c r="Q51" s="342"/>
      <c r="R51" s="343"/>
    </row>
    <row r="52" spans="1:18" s="249" customFormat="1" ht="19.5">
      <c r="A52" s="244" t="s">
        <v>269</v>
      </c>
      <c r="B52" s="421" t="s">
        <v>1</v>
      </c>
      <c r="C52" s="246">
        <f>SUM($C$54)</f>
        <v>17712</v>
      </c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</row>
    <row r="53" spans="1:18" s="249" customFormat="1" ht="19.5">
      <c r="A53" s="244"/>
      <c r="B53" s="421" t="s">
        <v>2</v>
      </c>
      <c r="C53" s="246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1:6" s="446" customFormat="1" ht="21">
      <c r="A54" s="443" t="s">
        <v>42</v>
      </c>
      <c r="B54" s="444" t="s">
        <v>1</v>
      </c>
      <c r="C54" s="445">
        <f>SUM($C$56)</f>
        <v>17712</v>
      </c>
      <c r="D54" s="445"/>
      <c r="E54" s="445"/>
      <c r="F54" s="445"/>
    </row>
    <row r="55" spans="1:6" s="411" customFormat="1" ht="21">
      <c r="A55" s="447"/>
      <c r="B55" s="448" t="s">
        <v>2</v>
      </c>
      <c r="C55" s="449"/>
      <c r="D55" s="449"/>
      <c r="E55" s="449"/>
      <c r="F55" s="449"/>
    </row>
    <row r="56" spans="1:6" s="454" customFormat="1" ht="21">
      <c r="A56" s="475" t="s">
        <v>46</v>
      </c>
      <c r="B56" s="451" t="s">
        <v>1</v>
      </c>
      <c r="C56" s="452">
        <v>17712</v>
      </c>
      <c r="D56" s="453"/>
      <c r="E56" s="453"/>
      <c r="F56" s="453"/>
    </row>
    <row r="57" spans="1:6" s="454" customFormat="1" ht="21">
      <c r="A57" s="455"/>
      <c r="B57" s="451" t="s">
        <v>2</v>
      </c>
      <c r="C57" s="453"/>
      <c r="D57" s="453"/>
      <c r="E57" s="453"/>
      <c r="F57" s="453"/>
    </row>
    <row r="58" spans="1:6" s="488" customFormat="1" ht="21">
      <c r="A58" s="486"/>
      <c r="B58" s="471"/>
      <c r="C58" s="487"/>
      <c r="D58" s="487"/>
      <c r="E58" s="487"/>
      <c r="F58" s="487"/>
    </row>
    <row r="59" spans="1:6" s="488" customFormat="1" ht="21">
      <c r="A59" s="486"/>
      <c r="B59" s="471"/>
      <c r="C59" s="487"/>
      <c r="D59" s="487"/>
      <c r="E59" s="487"/>
      <c r="F59" s="487"/>
    </row>
    <row r="60" spans="1:6" s="488" customFormat="1" ht="21">
      <c r="A60" s="486"/>
      <c r="B60" s="471"/>
      <c r="C60" s="487"/>
      <c r="D60" s="487"/>
      <c r="E60" s="487"/>
      <c r="F60" s="487"/>
    </row>
    <row r="61" spans="1:18" s="249" customFormat="1" ht="19.5">
      <c r="A61" s="244" t="s">
        <v>270</v>
      </c>
      <c r="B61" s="245" t="s">
        <v>1</v>
      </c>
      <c r="C61" s="246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</row>
    <row r="62" spans="1:18" s="249" customFormat="1" ht="19.5">
      <c r="A62" s="244"/>
      <c r="B62" s="245" t="s">
        <v>2</v>
      </c>
      <c r="C62" s="246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</row>
    <row r="63" spans="1:18" s="349" customFormat="1" ht="19.5">
      <c r="A63" s="296" t="s">
        <v>42</v>
      </c>
      <c r="B63" s="347" t="s">
        <v>1</v>
      </c>
      <c r="C63" s="297">
        <f>SUM($C$66+$C$69+C74)</f>
        <v>1968842</v>
      </c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348"/>
    </row>
    <row r="64" spans="1:18" s="349" customFormat="1" ht="19.5">
      <c r="A64" s="298"/>
      <c r="B64" s="347" t="s">
        <v>2</v>
      </c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350"/>
    </row>
    <row r="65" spans="1:18" s="161" customFormat="1" ht="19.5">
      <c r="A65" s="430" t="s">
        <v>213</v>
      </c>
      <c r="B65" s="112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351"/>
    </row>
    <row r="66" spans="1:18" ht="19.5">
      <c r="A66" s="131" t="s">
        <v>43</v>
      </c>
      <c r="B66" s="116" t="s">
        <v>1</v>
      </c>
      <c r="C66" s="79">
        <v>1860266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1:18" ht="19.5">
      <c r="A67" s="133"/>
      <c r="B67" s="116" t="s">
        <v>2</v>
      </c>
      <c r="C67" s="79"/>
      <c r="D67" s="189"/>
      <c r="E67" s="189"/>
      <c r="F67" s="189"/>
      <c r="G67" s="189"/>
      <c r="H67" s="79"/>
      <c r="I67" s="189"/>
      <c r="J67" s="189"/>
      <c r="K67" s="189"/>
      <c r="L67" s="189"/>
      <c r="M67" s="189"/>
      <c r="N67" s="189"/>
      <c r="O67" s="189"/>
      <c r="P67" s="189"/>
      <c r="Q67" s="189"/>
      <c r="R67" s="196"/>
    </row>
    <row r="68" spans="1:18" ht="19.5">
      <c r="A68" s="485" t="s">
        <v>214</v>
      </c>
      <c r="B68" s="116"/>
      <c r="C68" s="79"/>
      <c r="D68" s="191"/>
      <c r="E68" s="191"/>
      <c r="F68" s="191"/>
      <c r="G68" s="191"/>
      <c r="H68" s="79"/>
      <c r="I68" s="191"/>
      <c r="J68" s="191"/>
      <c r="K68" s="191"/>
      <c r="L68" s="191"/>
      <c r="M68" s="191"/>
      <c r="N68" s="191"/>
      <c r="O68" s="191"/>
      <c r="P68" s="191"/>
      <c r="Q68" s="191"/>
      <c r="R68" s="196"/>
    </row>
    <row r="69" spans="1:18" ht="19.5">
      <c r="A69" s="131" t="s">
        <v>45</v>
      </c>
      <c r="B69" s="117" t="s">
        <v>1</v>
      </c>
      <c r="C69" s="78">
        <v>65208</v>
      </c>
      <c r="D69" s="191"/>
      <c r="E69" s="191"/>
      <c r="F69" s="191"/>
      <c r="G69" s="191"/>
      <c r="H69" s="79"/>
      <c r="I69" s="191"/>
      <c r="J69" s="191"/>
      <c r="K69" s="191"/>
      <c r="L69" s="191"/>
      <c r="M69" s="191"/>
      <c r="N69" s="191"/>
      <c r="O69" s="191"/>
      <c r="P69" s="191"/>
      <c r="Q69" s="191"/>
      <c r="R69" s="196"/>
    </row>
    <row r="70" spans="1:18" ht="19.5">
      <c r="A70" s="135"/>
      <c r="B70" s="117" t="s">
        <v>2</v>
      </c>
      <c r="C70" s="78"/>
      <c r="D70" s="189"/>
      <c r="E70" s="189"/>
      <c r="F70" s="189"/>
      <c r="G70" s="189"/>
      <c r="H70" s="79"/>
      <c r="I70" s="189"/>
      <c r="J70" s="189"/>
      <c r="K70" s="189"/>
      <c r="L70" s="189"/>
      <c r="M70" s="189"/>
      <c r="N70" s="189"/>
      <c r="O70" s="189"/>
      <c r="P70" s="189"/>
      <c r="Q70" s="189"/>
      <c r="R70" s="196"/>
    </row>
    <row r="71" spans="1:18" ht="19.5">
      <c r="A71" s="485" t="s">
        <v>215</v>
      </c>
      <c r="B71" s="118"/>
      <c r="C71" s="79"/>
      <c r="D71" s="189"/>
      <c r="E71" s="189"/>
      <c r="F71" s="189"/>
      <c r="G71" s="189"/>
      <c r="H71" s="79"/>
      <c r="I71" s="189"/>
      <c r="J71" s="189"/>
      <c r="K71" s="189"/>
      <c r="L71" s="189"/>
      <c r="M71" s="189"/>
      <c r="N71" s="189"/>
      <c r="O71" s="189"/>
      <c r="P71" s="189"/>
      <c r="Q71" s="189"/>
      <c r="R71" s="196"/>
    </row>
    <row r="72" spans="1:18" ht="19.5">
      <c r="A72" s="132" t="s">
        <v>51</v>
      </c>
      <c r="B72" s="118" t="s">
        <v>1</v>
      </c>
      <c r="C72" s="113"/>
      <c r="D72" s="189"/>
      <c r="E72" s="189"/>
      <c r="F72" s="189"/>
      <c r="G72" s="189"/>
      <c r="H72" s="79"/>
      <c r="I72" s="189"/>
      <c r="J72" s="189"/>
      <c r="K72" s="189"/>
      <c r="L72" s="189"/>
      <c r="M72" s="189"/>
      <c r="N72" s="189"/>
      <c r="O72" s="189"/>
      <c r="P72" s="189"/>
      <c r="Q72" s="189"/>
      <c r="R72" s="196"/>
    </row>
    <row r="73" spans="1:18" ht="19.5">
      <c r="A73" s="136"/>
      <c r="B73" s="118" t="s">
        <v>2</v>
      </c>
      <c r="C73" s="78"/>
      <c r="D73" s="189"/>
      <c r="E73" s="189"/>
      <c r="F73" s="189"/>
      <c r="G73" s="189"/>
      <c r="H73" s="79"/>
      <c r="I73" s="189"/>
      <c r="J73" s="189"/>
      <c r="K73" s="189"/>
      <c r="L73" s="189"/>
      <c r="M73" s="189"/>
      <c r="N73" s="189"/>
      <c r="O73" s="189"/>
      <c r="P73" s="189"/>
      <c r="Q73" s="189"/>
      <c r="R73" s="196"/>
    </row>
    <row r="74" spans="1:18" ht="19.5">
      <c r="A74" s="134" t="s">
        <v>115</v>
      </c>
      <c r="B74" s="118" t="s">
        <v>1</v>
      </c>
      <c r="C74" s="79">
        <v>43368</v>
      </c>
      <c r="D74" s="189"/>
      <c r="E74" s="189"/>
      <c r="F74" s="189"/>
      <c r="G74" s="189"/>
      <c r="H74" s="79"/>
      <c r="I74" s="189"/>
      <c r="J74" s="189"/>
      <c r="K74" s="189"/>
      <c r="L74" s="189"/>
      <c r="M74" s="189"/>
      <c r="N74" s="189"/>
      <c r="O74" s="189"/>
      <c r="P74" s="189"/>
      <c r="Q74" s="189"/>
      <c r="R74" s="196"/>
    </row>
    <row r="75" spans="1:18" ht="19.5">
      <c r="A75" s="133"/>
      <c r="B75" s="118" t="s">
        <v>2</v>
      </c>
      <c r="C75" s="79"/>
      <c r="D75" s="189"/>
      <c r="E75" s="189"/>
      <c r="F75" s="189"/>
      <c r="G75" s="189"/>
      <c r="H75" s="79"/>
      <c r="I75" s="189"/>
      <c r="J75" s="189"/>
      <c r="K75" s="189"/>
      <c r="L75" s="189"/>
      <c r="M75" s="189"/>
      <c r="N75" s="189"/>
      <c r="O75" s="189"/>
      <c r="P75" s="189"/>
      <c r="Q75" s="189"/>
      <c r="R75" s="196"/>
    </row>
    <row r="76" spans="1:18" s="252" customFormat="1" ht="19.5">
      <c r="A76" s="216" t="s">
        <v>277</v>
      </c>
      <c r="B76" s="421" t="s">
        <v>1</v>
      </c>
      <c r="C76" s="219">
        <f>SUM($C$11+$C$50)</f>
        <v>2527900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 s="252" customFormat="1" ht="19.5">
      <c r="A77" s="216"/>
      <c r="B77" s="421" t="s">
        <v>2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</row>
    <row r="78" spans="1:18" s="322" customFormat="1" ht="19.5">
      <c r="A78" s="609" t="s">
        <v>24</v>
      </c>
      <c r="B78" s="421" t="s">
        <v>1</v>
      </c>
      <c r="C78" s="219">
        <f>SUM($C$76)</f>
        <v>2527900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</row>
    <row r="79" spans="1:18" s="322" customFormat="1" ht="19.5">
      <c r="A79" s="609"/>
      <c r="B79" s="421" t="s">
        <v>2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</row>
    <row r="80" spans="1:18" s="161" customFormat="1" ht="19.5">
      <c r="A80" s="242"/>
      <c r="B80" s="242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</row>
    <row r="81" spans="1:3" ht="28.5" customHeight="1">
      <c r="A81" s="123" t="s">
        <v>25</v>
      </c>
      <c r="B81" s="121"/>
      <c r="C81" s="122"/>
    </row>
  </sheetData>
  <sheetProtection/>
  <mergeCells count="2">
    <mergeCell ref="A78:A79"/>
    <mergeCell ref="A3:F3"/>
  </mergeCells>
  <printOptions/>
  <pageMargins left="0.46" right="0.15748031496062992" top="0.2755905511811024" bottom="0.2362204724409449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3"/>
  <sheetViews>
    <sheetView view="pageBreakPreview" zoomScale="90" zoomScaleNormal="90" zoomScaleSheetLayoutView="90" zoomScalePageLayoutView="0" workbookViewId="0" topLeftCell="A1">
      <selection activeCell="A1" sqref="A1:IV8"/>
    </sheetView>
  </sheetViews>
  <sheetFormatPr defaultColWidth="10.8515625" defaultRowHeight="15"/>
  <cols>
    <col min="1" max="1" width="43.8515625" style="119" customWidth="1"/>
    <col min="2" max="2" width="16.8515625" style="119" customWidth="1"/>
    <col min="3" max="3" width="34.57421875" style="174" customWidth="1"/>
    <col min="4" max="6" width="40.57421875" style="138" customWidth="1"/>
    <col min="7" max="7" width="11.140625" style="138" customWidth="1"/>
    <col min="8" max="8" width="9.140625" style="138" customWidth="1"/>
    <col min="9" max="9" width="13.140625" style="138" customWidth="1"/>
    <col min="10" max="12" width="11.421875" style="138" customWidth="1"/>
    <col min="13" max="13" width="8.421875" style="128" customWidth="1"/>
    <col min="14" max="15" width="11.8515625" style="138" customWidth="1"/>
    <col min="16" max="16" width="12.421875" style="138" customWidth="1"/>
    <col min="17" max="17" width="15.7109375" style="138" customWidth="1"/>
    <col min="18" max="18" width="11.28125" style="138" customWidth="1"/>
    <col min="19" max="16384" width="10.8515625" style="11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57" t="s">
        <v>199</v>
      </c>
      <c r="B3" s="557"/>
      <c r="C3" s="557"/>
      <c r="D3" s="557"/>
      <c r="E3" s="557"/>
      <c r="F3" s="557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244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19" t="s">
        <v>274</v>
      </c>
      <c r="B7" s="419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0"/>
      <c r="B8" s="420"/>
      <c r="C8" s="438"/>
      <c r="D8" s="442" t="s">
        <v>272</v>
      </c>
      <c r="E8" s="442" t="s">
        <v>266</v>
      </c>
      <c r="F8" s="442" t="s">
        <v>273</v>
      </c>
    </row>
    <row r="9" spans="1:18" s="109" customFormat="1" ht="18.75" customHeight="1" hidden="1">
      <c r="A9" s="220"/>
      <c r="B9" s="421" t="s">
        <v>2</v>
      </c>
      <c r="C9" s="493" t="e">
        <f>SUM(#REF!+#REF!+#REF!+#REF!+#REF!+#REF!+#REF!+#REF!+#REF!+#REF!)</f>
        <v>#REF!</v>
      </c>
      <c r="D9" s="114" t="e">
        <f>SUM(#REF!,#REF!,#REF!,#REF!,#REF!,#REF!,#REF!,#REF!,#REF!,#REF!,#REF!)</f>
        <v>#REF!</v>
      </c>
      <c r="E9" s="114" t="e">
        <f>SUM(#REF!,#REF!,#REF!,#REF!,#REF!,#REF!,#REF!,#REF!,#REF!,#REF!,#REF!)</f>
        <v>#REF!</v>
      </c>
      <c r="F9" s="114" t="e">
        <f>SUM(#REF!,#REF!,#REF!,#REF!,#REF!,#REF!,#REF!,#REF!,#REF!,#REF!,#REF!)</f>
        <v>#REF!</v>
      </c>
      <c r="G9" s="114" t="e">
        <f>SUM(#REF!,#REF!,#REF!,#REF!,#REF!,#REF!,#REF!,#REF!,#REF!,#REF!,#REF!)</f>
        <v>#REF!</v>
      </c>
      <c r="H9" s="114" t="e">
        <f>SUM(D9:G9)</f>
        <v>#REF!</v>
      </c>
      <c r="I9" s="114" t="e">
        <f>SUM(#REF!,#REF!,#REF!,#REF!,#REF!,#REF!,#REF!,#REF!,#REF!,#REF!,#REF!)</f>
        <v>#REF!</v>
      </c>
      <c r="J9" s="114" t="e">
        <f>SUM(#REF!,#REF!,#REF!,#REF!,#REF!,#REF!,#REF!,#REF!,#REF!,#REF!,#REF!)</f>
        <v>#REF!</v>
      </c>
      <c r="K9" s="114" t="e">
        <f>SUM(#REF!,#REF!,#REF!,#REF!,#REF!,#REF!,#REF!,#REF!,#REF!,#REF!,#REF!)</f>
        <v>#REF!</v>
      </c>
      <c r="L9" s="114" t="e">
        <f>SUM(#REF!,#REF!,#REF!,#REF!,#REF!,#REF!,#REF!,#REF!,#REF!,#REF!,#REF!)</f>
        <v>#REF!</v>
      </c>
      <c r="M9" s="114" t="e">
        <f>SUM(I9:L9)</f>
        <v>#REF!</v>
      </c>
      <c r="N9" s="114" t="e">
        <f>SUM(#REF!,#REF!,#REF!,#REF!,#REF!,#REF!,#REF!,#REF!,#REF!,#REF!,#REF!)</f>
        <v>#REF!</v>
      </c>
      <c r="O9" s="114" t="e">
        <f>SUM(#REF!,#REF!,#REF!,#REF!,#REF!,#REF!,#REF!,#REF!,#REF!,#REF!,#REF!)</f>
        <v>#REF!</v>
      </c>
      <c r="P9" s="114" t="e">
        <f>SUM(#REF!,#REF!,#REF!,#REF!,#REF!,#REF!,#REF!,#REF!,#REF!,#REF!,#REF!)</f>
        <v>#REF!</v>
      </c>
      <c r="Q9" s="114" t="e">
        <f>SUM(#REF!,#REF!,#REF!,#REF!,#REF!,#REF!,#REF!,#REF!,#REF!,#REF!,#REF!)</f>
        <v>#REF!</v>
      </c>
      <c r="R9" s="114" t="e">
        <f>SUM(N9:Q9)</f>
        <v>#REF!</v>
      </c>
    </row>
    <row r="10" spans="1:18" s="344" customFormat="1" ht="19.5">
      <c r="A10" s="270" t="s">
        <v>301</v>
      </c>
      <c r="B10" s="341" t="s">
        <v>1</v>
      </c>
      <c r="C10" s="494">
        <f>SUM($C$12+$C$22)</f>
        <v>1292163</v>
      </c>
      <c r="D10" s="342"/>
      <c r="E10" s="342"/>
      <c r="F10" s="342"/>
      <c r="G10" s="342"/>
      <c r="H10" s="343"/>
      <c r="I10" s="342"/>
      <c r="J10" s="342"/>
      <c r="K10" s="342"/>
      <c r="L10" s="342"/>
      <c r="M10" s="343"/>
      <c r="N10" s="342"/>
      <c r="O10" s="342"/>
      <c r="P10" s="342"/>
      <c r="Q10" s="342"/>
      <c r="R10" s="343"/>
    </row>
    <row r="11" spans="1:18" s="344" customFormat="1" ht="19.5">
      <c r="A11" s="270"/>
      <c r="B11" s="341" t="s">
        <v>2</v>
      </c>
      <c r="C11" s="494"/>
      <c r="D11" s="342"/>
      <c r="E11" s="342"/>
      <c r="F11" s="342"/>
      <c r="G11" s="342"/>
      <c r="H11" s="343"/>
      <c r="I11" s="342"/>
      <c r="J11" s="342"/>
      <c r="K11" s="342"/>
      <c r="L11" s="342"/>
      <c r="M11" s="343"/>
      <c r="N11" s="342"/>
      <c r="O11" s="342"/>
      <c r="P11" s="342"/>
      <c r="Q11" s="342"/>
      <c r="R11" s="343"/>
    </row>
    <row r="12" spans="1:18" s="249" customFormat="1" ht="19.5">
      <c r="A12" s="244" t="s">
        <v>269</v>
      </c>
      <c r="B12" s="421" t="s">
        <v>1</v>
      </c>
      <c r="C12" s="246">
        <f>SUM($C$14)</f>
        <v>80663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</row>
    <row r="13" spans="1:18" s="249" customFormat="1" ht="19.5">
      <c r="A13" s="244"/>
      <c r="B13" s="421" t="s">
        <v>2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6" s="489" customFormat="1" ht="19.5">
      <c r="A14" s="476" t="s">
        <v>42</v>
      </c>
      <c r="B14" s="477" t="s">
        <v>1</v>
      </c>
      <c r="C14" s="495">
        <f>SUM($C$16+$C$18+$C$20)</f>
        <v>80663</v>
      </c>
      <c r="D14" s="478"/>
      <c r="E14" s="478"/>
      <c r="F14" s="478"/>
    </row>
    <row r="15" spans="1:6" s="331" customFormat="1" ht="19.5">
      <c r="A15" s="479"/>
      <c r="B15" s="309" t="s">
        <v>2</v>
      </c>
      <c r="C15" s="496"/>
      <c r="D15" s="314"/>
      <c r="E15" s="314"/>
      <c r="F15" s="314"/>
    </row>
    <row r="16" spans="1:6" s="253" customFormat="1" ht="19.5">
      <c r="A16" s="147" t="s">
        <v>46</v>
      </c>
      <c r="B16" s="152" t="s">
        <v>1</v>
      </c>
      <c r="C16" s="176">
        <v>46365</v>
      </c>
      <c r="D16" s="159"/>
      <c r="E16" s="159"/>
      <c r="F16" s="159"/>
    </row>
    <row r="17" spans="1:6" s="253" customFormat="1" ht="19.5">
      <c r="A17" s="144"/>
      <c r="B17" s="152" t="s">
        <v>2</v>
      </c>
      <c r="C17" s="497"/>
      <c r="D17" s="159"/>
      <c r="E17" s="159"/>
      <c r="F17" s="159"/>
    </row>
    <row r="18" spans="1:6" s="490" customFormat="1" ht="19.5">
      <c r="A18" s="147" t="s">
        <v>132</v>
      </c>
      <c r="B18" s="152" t="s">
        <v>1</v>
      </c>
      <c r="C18" s="175">
        <v>14300</v>
      </c>
      <c r="D18" s="153"/>
      <c r="E18" s="153"/>
      <c r="F18" s="153"/>
    </row>
    <row r="19" spans="1:6" s="490" customFormat="1" ht="19.5">
      <c r="A19" s="154"/>
      <c r="B19" s="152" t="s">
        <v>2</v>
      </c>
      <c r="C19" s="175"/>
      <c r="D19" s="149"/>
      <c r="E19" s="149"/>
      <c r="F19" s="149"/>
    </row>
    <row r="20" spans="1:6" s="492" customFormat="1" ht="19.5">
      <c r="A20" s="147" t="s">
        <v>302</v>
      </c>
      <c r="B20" s="152" t="s">
        <v>1</v>
      </c>
      <c r="C20" s="498">
        <v>19998</v>
      </c>
      <c r="D20" s="491"/>
      <c r="E20" s="491"/>
      <c r="F20" s="491"/>
    </row>
    <row r="21" spans="1:6" s="492" customFormat="1" ht="19.5">
      <c r="A21" s="154"/>
      <c r="B21" s="152" t="s">
        <v>2</v>
      </c>
      <c r="C21" s="498"/>
      <c r="D21" s="491"/>
      <c r="E21" s="491"/>
      <c r="F21" s="491"/>
    </row>
    <row r="22" spans="1:18" s="249" customFormat="1" ht="19.5">
      <c r="A22" s="244" t="s">
        <v>270</v>
      </c>
      <c r="B22" s="245" t="s">
        <v>1</v>
      </c>
      <c r="C22" s="246">
        <f>SUM($C$24)</f>
        <v>1211500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1:18" s="249" customFormat="1" ht="19.5">
      <c r="A23" s="244"/>
      <c r="B23" s="245" t="s">
        <v>2</v>
      </c>
      <c r="C23" s="246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1:18" s="349" customFormat="1" ht="19.5">
      <c r="A24" s="296" t="s">
        <v>42</v>
      </c>
      <c r="B24" s="347" t="s">
        <v>1</v>
      </c>
      <c r="C24" s="499">
        <f>SUM($C$27+$C$29+$C$34+$C$36+$C$38+$C$41+$C$43+$C$45)</f>
        <v>1211500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348"/>
    </row>
    <row r="25" spans="1:18" s="349" customFormat="1" ht="19.5">
      <c r="A25" s="298"/>
      <c r="B25" s="347" t="s">
        <v>2</v>
      </c>
      <c r="C25" s="500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50"/>
    </row>
    <row r="26" spans="1:18" ht="19.5">
      <c r="A26" s="485" t="s">
        <v>214</v>
      </c>
      <c r="B26" s="116"/>
      <c r="C26" s="106"/>
      <c r="D26" s="191"/>
      <c r="E26" s="191"/>
      <c r="F26" s="191"/>
      <c r="G26" s="191"/>
      <c r="H26" s="79"/>
      <c r="I26" s="191"/>
      <c r="J26" s="191"/>
      <c r="K26" s="191"/>
      <c r="L26" s="191"/>
      <c r="M26" s="191"/>
      <c r="N26" s="191"/>
      <c r="O26" s="191"/>
      <c r="P26" s="191"/>
      <c r="Q26" s="191"/>
      <c r="R26" s="196"/>
    </row>
    <row r="27" spans="1:18" ht="19.5">
      <c r="A27" s="131" t="s">
        <v>45</v>
      </c>
      <c r="B27" s="117" t="s">
        <v>1</v>
      </c>
      <c r="C27" s="105">
        <v>44600</v>
      </c>
      <c r="D27" s="191"/>
      <c r="E27" s="191"/>
      <c r="F27" s="191"/>
      <c r="G27" s="191"/>
      <c r="H27" s="79"/>
      <c r="I27" s="191"/>
      <c r="J27" s="191"/>
      <c r="K27" s="191"/>
      <c r="L27" s="191"/>
      <c r="M27" s="191"/>
      <c r="N27" s="191"/>
      <c r="O27" s="191"/>
      <c r="P27" s="191"/>
      <c r="Q27" s="191"/>
      <c r="R27" s="196"/>
    </row>
    <row r="28" spans="1:18" ht="19.5">
      <c r="A28" s="135"/>
      <c r="B28" s="117" t="s">
        <v>2</v>
      </c>
      <c r="C28" s="105"/>
      <c r="D28" s="189"/>
      <c r="E28" s="189"/>
      <c r="F28" s="189"/>
      <c r="G28" s="189"/>
      <c r="H28" s="79"/>
      <c r="I28" s="189"/>
      <c r="J28" s="189"/>
      <c r="K28" s="189"/>
      <c r="L28" s="189"/>
      <c r="M28" s="189"/>
      <c r="N28" s="189"/>
      <c r="O28" s="189"/>
      <c r="P28" s="189"/>
      <c r="Q28" s="189"/>
      <c r="R28" s="196"/>
    </row>
    <row r="29" spans="1:18" ht="19.5">
      <c r="A29" s="132" t="s">
        <v>48</v>
      </c>
      <c r="B29" s="118" t="s">
        <v>1</v>
      </c>
      <c r="C29" s="106">
        <v>24000</v>
      </c>
      <c r="D29" s="189"/>
      <c r="E29" s="189"/>
      <c r="F29" s="189"/>
      <c r="G29" s="189"/>
      <c r="H29" s="79"/>
      <c r="I29" s="189"/>
      <c r="J29" s="189"/>
      <c r="K29" s="189"/>
      <c r="L29" s="189"/>
      <c r="M29" s="189"/>
      <c r="N29" s="189"/>
      <c r="O29" s="189"/>
      <c r="P29" s="189"/>
      <c r="Q29" s="189"/>
      <c r="R29" s="196"/>
    </row>
    <row r="30" spans="1:18" ht="19.5">
      <c r="A30" s="136"/>
      <c r="B30" s="118" t="s">
        <v>2</v>
      </c>
      <c r="C30" s="106"/>
      <c r="D30" s="189"/>
      <c r="E30" s="189"/>
      <c r="F30" s="189"/>
      <c r="G30" s="189"/>
      <c r="H30" s="79"/>
      <c r="I30" s="189"/>
      <c r="J30" s="189"/>
      <c r="K30" s="189"/>
      <c r="L30" s="189"/>
      <c r="M30" s="189"/>
      <c r="N30" s="189"/>
      <c r="O30" s="189"/>
      <c r="P30" s="189"/>
      <c r="Q30" s="189"/>
      <c r="R30" s="196"/>
    </row>
    <row r="31" spans="1:18" ht="19.5">
      <c r="A31" s="485" t="s">
        <v>215</v>
      </c>
      <c r="B31" s="118"/>
      <c r="C31" s="106"/>
      <c r="D31" s="189"/>
      <c r="E31" s="189"/>
      <c r="F31" s="189"/>
      <c r="G31" s="189"/>
      <c r="H31" s="79"/>
      <c r="I31" s="189"/>
      <c r="J31" s="189"/>
      <c r="K31" s="189"/>
      <c r="L31" s="189"/>
      <c r="M31" s="189"/>
      <c r="N31" s="189"/>
      <c r="O31" s="189"/>
      <c r="P31" s="189"/>
      <c r="Q31" s="189"/>
      <c r="R31" s="196"/>
    </row>
    <row r="32" spans="1:18" ht="19.5">
      <c r="A32" s="132" t="s">
        <v>51</v>
      </c>
      <c r="B32" s="118" t="s">
        <v>1</v>
      </c>
      <c r="C32" s="501"/>
      <c r="D32" s="189"/>
      <c r="E32" s="189"/>
      <c r="F32" s="189"/>
      <c r="G32" s="189"/>
      <c r="H32" s="79"/>
      <c r="I32" s="189"/>
      <c r="J32" s="189"/>
      <c r="K32" s="189"/>
      <c r="L32" s="189"/>
      <c r="M32" s="189"/>
      <c r="N32" s="189"/>
      <c r="O32" s="189"/>
      <c r="P32" s="189"/>
      <c r="Q32" s="189"/>
      <c r="R32" s="196"/>
    </row>
    <row r="33" spans="1:18" ht="19.5">
      <c r="A33" s="136"/>
      <c r="B33" s="118" t="s">
        <v>2</v>
      </c>
      <c r="C33" s="105"/>
      <c r="D33" s="189"/>
      <c r="E33" s="189"/>
      <c r="F33" s="189"/>
      <c r="G33" s="189"/>
      <c r="H33" s="79"/>
      <c r="I33" s="189"/>
      <c r="J33" s="189"/>
      <c r="K33" s="189"/>
      <c r="L33" s="189"/>
      <c r="M33" s="189"/>
      <c r="N33" s="189"/>
      <c r="O33" s="189"/>
      <c r="P33" s="189"/>
      <c r="Q33" s="189"/>
      <c r="R33" s="196"/>
    </row>
    <row r="34" spans="1:18" ht="19.5">
      <c r="A34" s="132" t="s">
        <v>53</v>
      </c>
      <c r="B34" s="118" t="s">
        <v>1</v>
      </c>
      <c r="C34" s="106">
        <v>74700</v>
      </c>
      <c r="D34" s="189"/>
      <c r="E34" s="189"/>
      <c r="F34" s="189"/>
      <c r="G34" s="189"/>
      <c r="H34" s="79"/>
      <c r="I34" s="189"/>
      <c r="J34" s="189"/>
      <c r="K34" s="189"/>
      <c r="L34" s="189"/>
      <c r="M34" s="189"/>
      <c r="N34" s="189"/>
      <c r="O34" s="189"/>
      <c r="P34" s="189"/>
      <c r="Q34" s="189"/>
      <c r="R34" s="196"/>
    </row>
    <row r="35" spans="1:18" ht="19.5">
      <c r="A35" s="133"/>
      <c r="B35" s="118" t="s">
        <v>2</v>
      </c>
      <c r="C35" s="106"/>
      <c r="D35" s="189"/>
      <c r="E35" s="189"/>
      <c r="F35" s="189"/>
      <c r="G35" s="189"/>
      <c r="H35" s="79"/>
      <c r="I35" s="189"/>
      <c r="J35" s="189"/>
      <c r="K35" s="189"/>
      <c r="L35" s="189"/>
      <c r="M35" s="189"/>
      <c r="N35" s="189"/>
      <c r="O35" s="189"/>
      <c r="P35" s="189"/>
      <c r="Q35" s="189"/>
      <c r="R35" s="196"/>
    </row>
    <row r="36" spans="1:18" ht="19.5">
      <c r="A36" s="134" t="s">
        <v>54</v>
      </c>
      <c r="B36" s="118" t="s">
        <v>1</v>
      </c>
      <c r="C36" s="106">
        <v>29700</v>
      </c>
      <c r="D36" s="189"/>
      <c r="E36" s="189"/>
      <c r="F36" s="189"/>
      <c r="G36" s="189"/>
      <c r="H36" s="79"/>
      <c r="I36" s="189"/>
      <c r="J36" s="189"/>
      <c r="K36" s="189"/>
      <c r="L36" s="189"/>
      <c r="M36" s="189"/>
      <c r="N36" s="189"/>
      <c r="O36" s="189"/>
      <c r="P36" s="189"/>
      <c r="Q36" s="189"/>
      <c r="R36" s="196"/>
    </row>
    <row r="37" spans="1:18" ht="19.5">
      <c r="A37" s="133"/>
      <c r="B37" s="118" t="s">
        <v>2</v>
      </c>
      <c r="C37" s="106"/>
      <c r="D37" s="189"/>
      <c r="E37" s="189"/>
      <c r="F37" s="189"/>
      <c r="G37" s="189"/>
      <c r="H37" s="79"/>
      <c r="I37" s="189"/>
      <c r="J37" s="189"/>
      <c r="K37" s="189"/>
      <c r="L37" s="189"/>
      <c r="M37" s="189"/>
      <c r="N37" s="189"/>
      <c r="O37" s="189"/>
      <c r="P37" s="189"/>
      <c r="Q37" s="189"/>
      <c r="R37" s="196"/>
    </row>
    <row r="38" spans="1:18" ht="19.5">
      <c r="A38" s="132" t="s">
        <v>52</v>
      </c>
      <c r="B38" s="118" t="s">
        <v>1</v>
      </c>
      <c r="C38" s="105">
        <f>90200-3300</f>
        <v>86900</v>
      </c>
      <c r="D38" s="189"/>
      <c r="E38" s="189"/>
      <c r="F38" s="189"/>
      <c r="G38" s="189"/>
      <c r="H38" s="79"/>
      <c r="I38" s="189"/>
      <c r="J38" s="189"/>
      <c r="K38" s="189"/>
      <c r="L38" s="189"/>
      <c r="M38" s="189"/>
      <c r="N38" s="189"/>
      <c r="O38" s="189"/>
      <c r="P38" s="189"/>
      <c r="Q38" s="189"/>
      <c r="R38" s="196"/>
    </row>
    <row r="39" spans="1:18" ht="19.5">
      <c r="A39" s="136"/>
      <c r="B39" s="118" t="s">
        <v>2</v>
      </c>
      <c r="C39" s="105"/>
      <c r="D39" s="189"/>
      <c r="E39" s="189"/>
      <c r="F39" s="189"/>
      <c r="G39" s="189"/>
      <c r="H39" s="79"/>
      <c r="I39" s="189"/>
      <c r="J39" s="189"/>
      <c r="K39" s="189"/>
      <c r="L39" s="189"/>
      <c r="M39" s="189"/>
      <c r="N39" s="189"/>
      <c r="O39" s="189"/>
      <c r="P39" s="189"/>
      <c r="Q39" s="189"/>
      <c r="R39" s="196"/>
    </row>
    <row r="40" spans="1:18" s="157" customFormat="1" ht="19.5">
      <c r="A40" s="144"/>
      <c r="B40" s="152" t="s">
        <v>2</v>
      </c>
      <c r="C40" s="176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s="157" customFormat="1" ht="19.5">
      <c r="A41" s="151" t="s">
        <v>121</v>
      </c>
      <c r="B41" s="152" t="s">
        <v>1</v>
      </c>
      <c r="C41" s="176">
        <v>250000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s="157" customFormat="1" ht="19.5">
      <c r="A42" s="151"/>
      <c r="B42" s="152" t="s">
        <v>2</v>
      </c>
      <c r="C42" s="176"/>
      <c r="D42" s="229"/>
      <c r="E42" s="229"/>
      <c r="F42" s="229"/>
      <c r="G42" s="229"/>
      <c r="H42" s="215"/>
      <c r="I42" s="229"/>
      <c r="J42" s="229"/>
      <c r="K42" s="229"/>
      <c r="L42" s="229"/>
      <c r="M42" s="229"/>
      <c r="N42" s="229"/>
      <c r="O42" s="229"/>
      <c r="P42" s="229"/>
      <c r="Q42" s="229"/>
      <c r="R42" s="224"/>
    </row>
    <row r="43" spans="1:18" s="157" customFormat="1" ht="19.5">
      <c r="A43" s="151" t="s">
        <v>122</v>
      </c>
      <c r="B43" s="152" t="s">
        <v>1</v>
      </c>
      <c r="C43" s="176">
        <v>1600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18" s="157" customFormat="1" ht="19.5">
      <c r="A44" s="151"/>
      <c r="B44" s="152" t="s">
        <v>2</v>
      </c>
      <c r="C44" s="176"/>
      <c r="D44" s="78"/>
      <c r="E44" s="78"/>
      <c r="F44" s="78"/>
      <c r="G44" s="78"/>
      <c r="H44" s="78"/>
      <c r="I44" s="78"/>
      <c r="J44" s="78"/>
      <c r="K44" s="78"/>
      <c r="L44" s="78"/>
      <c r="M44" s="113"/>
      <c r="N44" s="113"/>
      <c r="O44" s="113"/>
      <c r="P44" s="113"/>
      <c r="Q44" s="113"/>
      <c r="R44" s="113"/>
    </row>
    <row r="45" spans="1:18" s="157" customFormat="1" ht="19.5">
      <c r="A45" s="151" t="s">
        <v>123</v>
      </c>
      <c r="B45" s="152" t="s">
        <v>1</v>
      </c>
      <c r="C45" s="176">
        <v>700000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s="157" customFormat="1" ht="19.5">
      <c r="A46" s="177" t="s">
        <v>161</v>
      </c>
      <c r="B46" s="152" t="s">
        <v>2</v>
      </c>
      <c r="C46" s="176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s="344" customFormat="1" ht="19.5">
      <c r="A47" s="270" t="s">
        <v>303</v>
      </c>
      <c r="B47" s="341" t="s">
        <v>1</v>
      </c>
      <c r="C47" s="494">
        <f>SUM($C$49+$C$57)</f>
        <v>478429</v>
      </c>
      <c r="D47" s="342"/>
      <c r="E47" s="342"/>
      <c r="F47" s="342"/>
      <c r="G47" s="342"/>
      <c r="H47" s="343"/>
      <c r="I47" s="342"/>
      <c r="J47" s="342"/>
      <c r="K47" s="342"/>
      <c r="L47" s="342"/>
      <c r="M47" s="343"/>
      <c r="N47" s="342"/>
      <c r="O47" s="342"/>
      <c r="P47" s="342"/>
      <c r="Q47" s="342"/>
      <c r="R47" s="343"/>
    </row>
    <row r="48" spans="1:18" s="344" customFormat="1" ht="19.5">
      <c r="A48" s="270"/>
      <c r="B48" s="341" t="s">
        <v>2</v>
      </c>
      <c r="C48" s="494"/>
      <c r="D48" s="342"/>
      <c r="E48" s="342"/>
      <c r="F48" s="342"/>
      <c r="G48" s="342"/>
      <c r="H48" s="343"/>
      <c r="I48" s="342"/>
      <c r="J48" s="342"/>
      <c r="K48" s="342"/>
      <c r="L48" s="342"/>
      <c r="M48" s="343"/>
      <c r="N48" s="342"/>
      <c r="O48" s="342"/>
      <c r="P48" s="342"/>
      <c r="Q48" s="342"/>
      <c r="R48" s="343"/>
    </row>
    <row r="49" spans="1:18" s="249" customFormat="1" ht="19.5">
      <c r="A49" s="244" t="s">
        <v>269</v>
      </c>
      <c r="B49" s="421" t="s">
        <v>1</v>
      </c>
      <c r="C49" s="246">
        <f>SUM($C$51)</f>
        <v>78429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</row>
    <row r="50" spans="1:18" s="249" customFormat="1" ht="19.5">
      <c r="A50" s="244"/>
      <c r="B50" s="421" t="s">
        <v>2</v>
      </c>
      <c r="C50" s="246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</row>
    <row r="51" spans="1:6" s="489" customFormat="1" ht="19.5">
      <c r="A51" s="476" t="s">
        <v>42</v>
      </c>
      <c r="B51" s="477" t="s">
        <v>1</v>
      </c>
      <c r="C51" s="495">
        <f>SUM($C$53+$C$55)</f>
        <v>78429</v>
      </c>
      <c r="D51" s="478"/>
      <c r="E51" s="478"/>
      <c r="F51" s="478"/>
    </row>
    <row r="52" spans="1:6" s="331" customFormat="1" ht="19.5">
      <c r="A52" s="479"/>
      <c r="B52" s="309" t="s">
        <v>2</v>
      </c>
      <c r="C52" s="496"/>
      <c r="D52" s="314"/>
      <c r="E52" s="314"/>
      <c r="F52" s="314"/>
    </row>
    <row r="53" spans="1:6" s="253" customFormat="1" ht="19.5">
      <c r="A53" s="147" t="s">
        <v>46</v>
      </c>
      <c r="B53" s="152" t="s">
        <v>1</v>
      </c>
      <c r="C53" s="176">
        <v>54795</v>
      </c>
      <c r="D53" s="159"/>
      <c r="E53" s="159"/>
      <c r="F53" s="159"/>
    </row>
    <row r="54" spans="1:6" s="253" customFormat="1" ht="19.5">
      <c r="A54" s="144"/>
      <c r="B54" s="152" t="s">
        <v>2</v>
      </c>
      <c r="C54" s="497"/>
      <c r="D54" s="159"/>
      <c r="E54" s="159"/>
      <c r="F54" s="159"/>
    </row>
    <row r="55" spans="1:6" s="492" customFormat="1" ht="19.5">
      <c r="A55" s="147" t="s">
        <v>302</v>
      </c>
      <c r="B55" s="152" t="s">
        <v>1</v>
      </c>
      <c r="C55" s="498">
        <v>23634</v>
      </c>
      <c r="D55" s="491"/>
      <c r="E55" s="491"/>
      <c r="F55" s="491"/>
    </row>
    <row r="56" spans="1:6" s="492" customFormat="1" ht="19.5">
      <c r="A56" s="154"/>
      <c r="B56" s="152" t="s">
        <v>2</v>
      </c>
      <c r="C56" s="498"/>
      <c r="D56" s="491"/>
      <c r="E56" s="491"/>
      <c r="F56" s="491"/>
    </row>
    <row r="57" spans="1:18" s="249" customFormat="1" ht="19.5">
      <c r="A57" s="244" t="s">
        <v>270</v>
      </c>
      <c r="B57" s="245" t="s">
        <v>1</v>
      </c>
      <c r="C57" s="246">
        <f>SUM($C$60)</f>
        <v>400000</v>
      </c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</row>
    <row r="58" spans="1:18" s="249" customFormat="1" ht="19.5">
      <c r="A58" s="244"/>
      <c r="B58" s="245" t="s">
        <v>2</v>
      </c>
      <c r="C58" s="246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</row>
    <row r="59" spans="1:18" s="349" customFormat="1" ht="19.5">
      <c r="A59" s="296" t="s">
        <v>42</v>
      </c>
      <c r="B59" s="347" t="s">
        <v>1</v>
      </c>
      <c r="C59" s="499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348"/>
    </row>
    <row r="60" spans="1:18" s="349" customFormat="1" ht="19.5">
      <c r="A60" s="298"/>
      <c r="B60" s="347" t="s">
        <v>2</v>
      </c>
      <c r="C60" s="500">
        <f>SUM($C$62+$C$64)</f>
        <v>400000</v>
      </c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350"/>
    </row>
    <row r="61" spans="1:18" ht="19.5">
      <c r="A61" s="485" t="s">
        <v>214</v>
      </c>
      <c r="B61" s="116"/>
      <c r="C61" s="106"/>
      <c r="D61" s="191"/>
      <c r="E61" s="191"/>
      <c r="F61" s="191"/>
      <c r="G61" s="191"/>
      <c r="H61" s="79"/>
      <c r="I61" s="191"/>
      <c r="J61" s="191"/>
      <c r="K61" s="191"/>
      <c r="L61" s="191"/>
      <c r="M61" s="191"/>
      <c r="N61" s="191"/>
      <c r="O61" s="191"/>
      <c r="P61" s="191"/>
      <c r="Q61" s="191"/>
      <c r="R61" s="196"/>
    </row>
    <row r="62" spans="1:18" ht="19.5">
      <c r="A62" s="131" t="s">
        <v>304</v>
      </c>
      <c r="B62" s="117" t="s">
        <v>1</v>
      </c>
      <c r="C62" s="105">
        <v>200000</v>
      </c>
      <c r="D62" s="191"/>
      <c r="E62" s="191"/>
      <c r="F62" s="191"/>
      <c r="G62" s="191"/>
      <c r="H62" s="79"/>
      <c r="I62" s="191"/>
      <c r="J62" s="191"/>
      <c r="K62" s="191"/>
      <c r="L62" s="191"/>
      <c r="M62" s="191"/>
      <c r="N62" s="191"/>
      <c r="O62" s="191"/>
      <c r="P62" s="191"/>
      <c r="Q62" s="191"/>
      <c r="R62" s="196"/>
    </row>
    <row r="63" spans="1:18" ht="19.5">
      <c r="A63" s="135" t="s">
        <v>305</v>
      </c>
      <c r="B63" s="117" t="s">
        <v>2</v>
      </c>
      <c r="C63" s="105"/>
      <c r="D63" s="189"/>
      <c r="E63" s="189"/>
      <c r="F63" s="189"/>
      <c r="G63" s="189"/>
      <c r="H63" s="79"/>
      <c r="I63" s="189"/>
      <c r="J63" s="189"/>
      <c r="K63" s="189"/>
      <c r="L63" s="189"/>
      <c r="M63" s="189"/>
      <c r="N63" s="189"/>
      <c r="O63" s="189"/>
      <c r="P63" s="189"/>
      <c r="Q63" s="189"/>
      <c r="R63" s="196"/>
    </row>
    <row r="64" spans="1:18" ht="19.5">
      <c r="A64" s="132" t="s">
        <v>120</v>
      </c>
      <c r="B64" s="118" t="s">
        <v>1</v>
      </c>
      <c r="C64" s="106">
        <v>200000</v>
      </c>
      <c r="D64" s="189"/>
      <c r="E64" s="189"/>
      <c r="F64" s="189"/>
      <c r="G64" s="189"/>
      <c r="H64" s="79"/>
      <c r="I64" s="189"/>
      <c r="J64" s="189"/>
      <c r="K64" s="189"/>
      <c r="L64" s="189"/>
      <c r="M64" s="189"/>
      <c r="N64" s="189"/>
      <c r="O64" s="189"/>
      <c r="P64" s="189"/>
      <c r="Q64" s="189"/>
      <c r="R64" s="196"/>
    </row>
    <row r="65" spans="1:18" ht="19.5">
      <c r="A65" s="136"/>
      <c r="B65" s="118" t="s">
        <v>2</v>
      </c>
      <c r="C65" s="106"/>
      <c r="D65" s="189"/>
      <c r="E65" s="189"/>
      <c r="F65" s="189"/>
      <c r="G65" s="189"/>
      <c r="H65" s="79"/>
      <c r="I65" s="189"/>
      <c r="J65" s="189"/>
      <c r="K65" s="189"/>
      <c r="L65" s="189"/>
      <c r="M65" s="189"/>
      <c r="N65" s="189"/>
      <c r="O65" s="189"/>
      <c r="P65" s="189"/>
      <c r="Q65" s="189"/>
      <c r="R65" s="196"/>
    </row>
    <row r="66" spans="1:18" s="344" customFormat="1" ht="19.5">
      <c r="A66" s="270" t="s">
        <v>306</v>
      </c>
      <c r="B66" s="341" t="s">
        <v>1</v>
      </c>
      <c r="C66" s="494">
        <f>SUM($C$68+$C$76+$C$83)</f>
        <v>2933408</v>
      </c>
      <c r="D66" s="342"/>
      <c r="E66" s="342"/>
      <c r="F66" s="342"/>
      <c r="G66" s="342"/>
      <c r="H66" s="343"/>
      <c r="I66" s="342"/>
      <c r="J66" s="342"/>
      <c r="K66" s="342"/>
      <c r="L66" s="342"/>
      <c r="M66" s="343"/>
      <c r="N66" s="342"/>
      <c r="O66" s="342"/>
      <c r="P66" s="342"/>
      <c r="Q66" s="342"/>
      <c r="R66" s="343"/>
    </row>
    <row r="67" spans="1:18" s="344" customFormat="1" ht="19.5">
      <c r="A67" s="270"/>
      <c r="B67" s="341" t="s">
        <v>2</v>
      </c>
      <c r="C67" s="494"/>
      <c r="D67" s="342"/>
      <c r="E67" s="342"/>
      <c r="F67" s="342"/>
      <c r="G67" s="342"/>
      <c r="H67" s="343"/>
      <c r="I67" s="342"/>
      <c r="J67" s="342"/>
      <c r="K67" s="342"/>
      <c r="L67" s="342"/>
      <c r="M67" s="343"/>
      <c r="N67" s="342"/>
      <c r="O67" s="342"/>
      <c r="P67" s="342"/>
      <c r="Q67" s="342"/>
      <c r="R67" s="343"/>
    </row>
    <row r="68" spans="1:18" s="249" customFormat="1" ht="19.5">
      <c r="A68" s="244" t="s">
        <v>269</v>
      </c>
      <c r="B68" s="421" t="s">
        <v>1</v>
      </c>
      <c r="C68" s="246">
        <f>SUM($C$70)</f>
        <v>56308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</row>
    <row r="69" spans="1:18" s="249" customFormat="1" ht="19.5">
      <c r="A69" s="244"/>
      <c r="B69" s="421" t="s">
        <v>2</v>
      </c>
      <c r="C69" s="246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</row>
    <row r="70" spans="1:6" s="489" customFormat="1" ht="19.5">
      <c r="A70" s="476" t="s">
        <v>42</v>
      </c>
      <c r="B70" s="477" t="s">
        <v>1</v>
      </c>
      <c r="C70" s="495">
        <f>SUM($C$72+$C$74)</f>
        <v>56308</v>
      </c>
      <c r="D70" s="478"/>
      <c r="E70" s="478"/>
      <c r="F70" s="478"/>
    </row>
    <row r="71" spans="1:6" s="331" customFormat="1" ht="19.5">
      <c r="A71" s="479"/>
      <c r="B71" s="309" t="s">
        <v>2</v>
      </c>
      <c r="C71" s="496"/>
      <c r="D71" s="314"/>
      <c r="E71" s="314"/>
      <c r="F71" s="314"/>
    </row>
    <row r="72" spans="1:6" s="253" customFormat="1" ht="19.5">
      <c r="A72" s="147" t="s">
        <v>46</v>
      </c>
      <c r="B72" s="152" t="s">
        <v>1</v>
      </c>
      <c r="C72" s="176">
        <v>39340</v>
      </c>
      <c r="D72" s="159"/>
      <c r="E72" s="159"/>
      <c r="F72" s="159"/>
    </row>
    <row r="73" spans="1:6" s="253" customFormat="1" ht="19.5">
      <c r="A73" s="144"/>
      <c r="B73" s="152" t="s">
        <v>2</v>
      </c>
      <c r="C73" s="497"/>
      <c r="D73" s="159"/>
      <c r="E73" s="159"/>
      <c r="F73" s="159"/>
    </row>
    <row r="74" spans="1:6" s="492" customFormat="1" ht="19.5">
      <c r="A74" s="147" t="s">
        <v>302</v>
      </c>
      <c r="B74" s="152" t="s">
        <v>1</v>
      </c>
      <c r="C74" s="498">
        <v>16968</v>
      </c>
      <c r="D74" s="491"/>
      <c r="E74" s="491"/>
      <c r="F74" s="491"/>
    </row>
    <row r="75" spans="1:6" s="492" customFormat="1" ht="19.5">
      <c r="A75" s="154"/>
      <c r="B75" s="152" t="s">
        <v>2</v>
      </c>
      <c r="C75" s="498"/>
      <c r="D75" s="491"/>
      <c r="E75" s="491"/>
      <c r="F75" s="491"/>
    </row>
    <row r="76" spans="1:18" s="249" customFormat="1" ht="19.5">
      <c r="A76" s="244" t="s">
        <v>270</v>
      </c>
      <c r="B76" s="245" t="s">
        <v>1</v>
      </c>
      <c r="C76" s="246">
        <f>SUM($C$79)</f>
        <v>877100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</row>
    <row r="77" spans="1:18" s="249" customFormat="1" ht="19.5">
      <c r="A77" s="244"/>
      <c r="B77" s="245" t="s">
        <v>2</v>
      </c>
      <c r="C77" s="246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</row>
    <row r="78" spans="1:18" s="349" customFormat="1" ht="19.5">
      <c r="A78" s="296" t="s">
        <v>42</v>
      </c>
      <c r="B78" s="347" t="s">
        <v>1</v>
      </c>
      <c r="C78" s="499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348"/>
    </row>
    <row r="79" spans="1:18" s="349" customFormat="1" ht="19.5">
      <c r="A79" s="298"/>
      <c r="B79" s="347" t="s">
        <v>2</v>
      </c>
      <c r="C79" s="500">
        <f>SUM($C$81)</f>
        <v>877100</v>
      </c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350"/>
    </row>
    <row r="80" spans="1:18" ht="19.5">
      <c r="A80" s="485" t="s">
        <v>213</v>
      </c>
      <c r="B80" s="116"/>
      <c r="C80" s="106"/>
      <c r="D80" s="191"/>
      <c r="E80" s="191"/>
      <c r="F80" s="191"/>
      <c r="G80" s="191"/>
      <c r="H80" s="79"/>
      <c r="I80" s="191"/>
      <c r="J80" s="191"/>
      <c r="K80" s="191"/>
      <c r="L80" s="191"/>
      <c r="M80" s="191"/>
      <c r="N80" s="191"/>
      <c r="O80" s="191"/>
      <c r="P80" s="191"/>
      <c r="Q80" s="191"/>
      <c r="R80" s="196"/>
    </row>
    <row r="81" spans="1:18" ht="19.5">
      <c r="A81" s="131" t="s">
        <v>43</v>
      </c>
      <c r="B81" s="117" t="s">
        <v>1</v>
      </c>
      <c r="C81" s="105">
        <v>877100</v>
      </c>
      <c r="D81" s="191"/>
      <c r="E81" s="191"/>
      <c r="F81" s="191"/>
      <c r="G81" s="191"/>
      <c r="H81" s="79"/>
      <c r="I81" s="191"/>
      <c r="J81" s="191"/>
      <c r="K81" s="191"/>
      <c r="L81" s="191"/>
      <c r="M81" s="191"/>
      <c r="N81" s="191"/>
      <c r="O81" s="191"/>
      <c r="P81" s="191"/>
      <c r="Q81" s="191"/>
      <c r="R81" s="196"/>
    </row>
    <row r="82" spans="1:18" ht="19.5">
      <c r="A82" s="135"/>
      <c r="B82" s="117" t="s">
        <v>2</v>
      </c>
      <c r="C82" s="105"/>
      <c r="D82" s="189"/>
      <c r="E82" s="189"/>
      <c r="F82" s="189"/>
      <c r="G82" s="189"/>
      <c r="H82" s="79"/>
      <c r="I82" s="189"/>
      <c r="J82" s="189"/>
      <c r="K82" s="189"/>
      <c r="L82" s="189"/>
      <c r="M82" s="189"/>
      <c r="N82" s="189"/>
      <c r="O82" s="189"/>
      <c r="P82" s="189"/>
      <c r="Q82" s="189"/>
      <c r="R82" s="196"/>
    </row>
    <row r="83" spans="1:18" s="249" customFormat="1" ht="19.5">
      <c r="A83" s="244" t="s">
        <v>271</v>
      </c>
      <c r="B83" s="245" t="s">
        <v>1</v>
      </c>
      <c r="C83" s="246">
        <f>SUM(C85)</f>
        <v>2000000</v>
      </c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</row>
    <row r="84" spans="1:18" s="249" customFormat="1" ht="19.5">
      <c r="A84" s="244"/>
      <c r="B84" s="245" t="s">
        <v>2</v>
      </c>
      <c r="C84" s="246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</row>
    <row r="85" spans="1:18" s="157" customFormat="1" ht="19.5">
      <c r="A85" s="151" t="s">
        <v>124</v>
      </c>
      <c r="B85" s="152"/>
      <c r="C85" s="176">
        <v>2000000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1:18" s="157" customFormat="1" ht="19.5">
      <c r="A86" s="151" t="s">
        <v>190</v>
      </c>
      <c r="B86" s="152"/>
      <c r="C86" s="176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1:18" s="157" customFormat="1" ht="19.5">
      <c r="A87" s="151" t="s">
        <v>189</v>
      </c>
      <c r="B87" s="152"/>
      <c r="C87" s="17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1:18" s="344" customFormat="1" ht="19.5">
      <c r="A88" s="270" t="s">
        <v>307</v>
      </c>
      <c r="B88" s="341" t="s">
        <v>1</v>
      </c>
      <c r="C88" s="494">
        <f>SUM($C$90+$C$100)</f>
        <v>3366500</v>
      </c>
      <c r="D88" s="342"/>
      <c r="E88" s="342"/>
      <c r="F88" s="342"/>
      <c r="G88" s="342"/>
      <c r="H88" s="343"/>
      <c r="I88" s="342"/>
      <c r="J88" s="342"/>
      <c r="K88" s="342"/>
      <c r="L88" s="342"/>
      <c r="M88" s="343"/>
      <c r="N88" s="342"/>
      <c r="O88" s="342"/>
      <c r="P88" s="342"/>
      <c r="Q88" s="342"/>
      <c r="R88" s="343"/>
    </row>
    <row r="89" spans="1:18" s="344" customFormat="1" ht="19.5">
      <c r="A89" s="270"/>
      <c r="B89" s="341" t="s">
        <v>2</v>
      </c>
      <c r="C89" s="494"/>
      <c r="D89" s="342"/>
      <c r="E89" s="342"/>
      <c r="F89" s="342"/>
      <c r="G89" s="342"/>
      <c r="H89" s="343"/>
      <c r="I89" s="342"/>
      <c r="J89" s="342"/>
      <c r="K89" s="342"/>
      <c r="L89" s="342"/>
      <c r="M89" s="343"/>
      <c r="N89" s="342"/>
      <c r="O89" s="342"/>
      <c r="P89" s="342"/>
      <c r="Q89" s="342"/>
      <c r="R89" s="343"/>
    </row>
    <row r="90" spans="1:18" s="249" customFormat="1" ht="19.5">
      <c r="A90" s="244" t="s">
        <v>269</v>
      </c>
      <c r="B90" s="421" t="s">
        <v>1</v>
      </c>
      <c r="C90" s="246">
        <f>SUM($C$92)</f>
        <v>470100</v>
      </c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</row>
    <row r="91" spans="1:18" s="249" customFormat="1" ht="19.5">
      <c r="A91" s="244"/>
      <c r="B91" s="421" t="s">
        <v>2</v>
      </c>
      <c r="C91" s="246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</row>
    <row r="92" spans="1:6" s="489" customFormat="1" ht="19.5">
      <c r="A92" s="476" t="s">
        <v>42</v>
      </c>
      <c r="B92" s="477" t="s">
        <v>1</v>
      </c>
      <c r="C92" s="495">
        <f>SUM($C$94+$C$96+$C$98)</f>
        <v>470100</v>
      </c>
      <c r="D92" s="478"/>
      <c r="E92" s="478"/>
      <c r="F92" s="478"/>
    </row>
    <row r="93" spans="1:6" s="331" customFormat="1" ht="19.5">
      <c r="A93" s="479"/>
      <c r="B93" s="309" t="s">
        <v>2</v>
      </c>
      <c r="C93" s="496"/>
      <c r="D93" s="314"/>
      <c r="E93" s="314"/>
      <c r="F93" s="314"/>
    </row>
    <row r="94" spans="1:6" s="253" customFormat="1" ht="19.5">
      <c r="A94" s="147" t="s">
        <v>46</v>
      </c>
      <c r="B94" s="152" t="s">
        <v>1</v>
      </c>
      <c r="C94" s="176">
        <v>307200</v>
      </c>
      <c r="D94" s="159"/>
      <c r="E94" s="159"/>
      <c r="F94" s="159"/>
    </row>
    <row r="95" spans="1:6" s="253" customFormat="1" ht="19.5">
      <c r="A95" s="144"/>
      <c r="B95" s="152" t="s">
        <v>2</v>
      </c>
      <c r="C95" s="497"/>
      <c r="D95" s="159"/>
      <c r="E95" s="159"/>
      <c r="F95" s="159"/>
    </row>
    <row r="96" spans="1:6" s="490" customFormat="1" ht="19.5">
      <c r="A96" s="147" t="s">
        <v>132</v>
      </c>
      <c r="B96" s="152" t="s">
        <v>1</v>
      </c>
      <c r="C96" s="175">
        <v>67600</v>
      </c>
      <c r="D96" s="153"/>
      <c r="E96" s="153"/>
      <c r="F96" s="153"/>
    </row>
    <row r="97" spans="1:6" s="490" customFormat="1" ht="19.5">
      <c r="A97" s="154"/>
      <c r="B97" s="152" t="s">
        <v>2</v>
      </c>
      <c r="C97" s="175"/>
      <c r="D97" s="149"/>
      <c r="E97" s="149"/>
      <c r="F97" s="149"/>
    </row>
    <row r="98" spans="1:6" s="492" customFormat="1" ht="19.5">
      <c r="A98" s="147" t="s">
        <v>302</v>
      </c>
      <c r="B98" s="152" t="s">
        <v>1</v>
      </c>
      <c r="C98" s="498">
        <v>95300</v>
      </c>
      <c r="D98" s="491"/>
      <c r="E98" s="491"/>
      <c r="F98" s="491"/>
    </row>
    <row r="99" spans="1:6" s="492" customFormat="1" ht="19.5">
      <c r="A99" s="154"/>
      <c r="B99" s="152" t="s">
        <v>2</v>
      </c>
      <c r="C99" s="498"/>
      <c r="D99" s="491"/>
      <c r="E99" s="491"/>
      <c r="F99" s="491"/>
    </row>
    <row r="100" spans="1:18" s="249" customFormat="1" ht="19.5">
      <c r="A100" s="244" t="s">
        <v>270</v>
      </c>
      <c r="B100" s="245" t="s">
        <v>1</v>
      </c>
      <c r="C100" s="246">
        <f>SUM($C$102)</f>
        <v>2896400</v>
      </c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</row>
    <row r="101" spans="1:18" s="249" customFormat="1" ht="19.5">
      <c r="A101" s="244"/>
      <c r="B101" s="245" t="s">
        <v>2</v>
      </c>
      <c r="C101" s="246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</row>
    <row r="102" spans="1:18" s="349" customFormat="1" ht="19.5">
      <c r="A102" s="296" t="s">
        <v>42</v>
      </c>
      <c r="B102" s="347" t="s">
        <v>1</v>
      </c>
      <c r="C102" s="499">
        <f>SUM($C$105+$C$108+$C$110+$C$112+$C$117+$C$119+$C$121+$C$123+$C$125)</f>
        <v>2896400</v>
      </c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348"/>
    </row>
    <row r="103" spans="1:18" s="349" customFormat="1" ht="19.5">
      <c r="A103" s="298"/>
      <c r="B103" s="347" t="s">
        <v>2</v>
      </c>
      <c r="C103" s="500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350"/>
    </row>
    <row r="104" spans="1:18" ht="19.5">
      <c r="A104" s="485" t="s">
        <v>213</v>
      </c>
      <c r="B104" s="116"/>
      <c r="C104" s="106"/>
      <c r="D104" s="191"/>
      <c r="E104" s="191"/>
      <c r="F104" s="191"/>
      <c r="G104" s="191"/>
      <c r="H104" s="79"/>
      <c r="I104" s="191"/>
      <c r="J104" s="191"/>
      <c r="K104" s="191"/>
      <c r="L104" s="191"/>
      <c r="M104" s="191"/>
      <c r="N104" s="191"/>
      <c r="O104" s="191"/>
      <c r="P104" s="191"/>
      <c r="Q104" s="191"/>
      <c r="R104" s="196"/>
    </row>
    <row r="105" spans="1:18" ht="19.5">
      <c r="A105" s="131" t="s">
        <v>43</v>
      </c>
      <c r="B105" s="117" t="s">
        <v>1</v>
      </c>
      <c r="C105" s="105">
        <v>822300</v>
      </c>
      <c r="D105" s="191"/>
      <c r="E105" s="191"/>
      <c r="F105" s="191"/>
      <c r="G105" s="191"/>
      <c r="H105" s="79"/>
      <c r="I105" s="191"/>
      <c r="J105" s="191"/>
      <c r="K105" s="191"/>
      <c r="L105" s="191"/>
      <c r="M105" s="191"/>
      <c r="N105" s="191"/>
      <c r="O105" s="191"/>
      <c r="P105" s="191"/>
      <c r="Q105" s="191"/>
      <c r="R105" s="196"/>
    </row>
    <row r="106" spans="1:18" ht="19.5">
      <c r="A106" s="135"/>
      <c r="B106" s="117" t="s">
        <v>2</v>
      </c>
      <c r="C106" s="105"/>
      <c r="D106" s="189"/>
      <c r="E106" s="189"/>
      <c r="F106" s="189"/>
      <c r="G106" s="189"/>
      <c r="H106" s="79"/>
      <c r="I106" s="189"/>
      <c r="J106" s="189"/>
      <c r="K106" s="189"/>
      <c r="L106" s="189"/>
      <c r="M106" s="189"/>
      <c r="N106" s="189"/>
      <c r="O106" s="189"/>
      <c r="P106" s="189"/>
      <c r="Q106" s="189"/>
      <c r="R106" s="196"/>
    </row>
    <row r="107" spans="1:18" ht="19.5">
      <c r="A107" s="485" t="s">
        <v>214</v>
      </c>
      <c r="B107" s="116"/>
      <c r="C107" s="106"/>
      <c r="D107" s="191"/>
      <c r="E107" s="191"/>
      <c r="F107" s="191"/>
      <c r="G107" s="191"/>
      <c r="H107" s="79"/>
      <c r="I107" s="191"/>
      <c r="J107" s="191"/>
      <c r="K107" s="191"/>
      <c r="L107" s="191"/>
      <c r="M107" s="191"/>
      <c r="N107" s="191"/>
      <c r="O107" s="191"/>
      <c r="P107" s="191"/>
      <c r="Q107" s="191"/>
      <c r="R107" s="196"/>
    </row>
    <row r="108" spans="1:18" ht="19.5">
      <c r="A108" s="131" t="s">
        <v>45</v>
      </c>
      <c r="B108" s="117" t="s">
        <v>1</v>
      </c>
      <c r="C108" s="105">
        <v>120000</v>
      </c>
      <c r="D108" s="191"/>
      <c r="E108" s="191"/>
      <c r="F108" s="191"/>
      <c r="G108" s="191"/>
      <c r="H108" s="79"/>
      <c r="I108" s="191"/>
      <c r="J108" s="191"/>
      <c r="K108" s="191"/>
      <c r="L108" s="191"/>
      <c r="M108" s="191"/>
      <c r="N108" s="191"/>
      <c r="O108" s="191"/>
      <c r="P108" s="191"/>
      <c r="Q108" s="191"/>
      <c r="R108" s="196"/>
    </row>
    <row r="109" spans="1:18" ht="19.5">
      <c r="A109" s="135"/>
      <c r="B109" s="117" t="s">
        <v>2</v>
      </c>
      <c r="C109" s="105"/>
      <c r="D109" s="189"/>
      <c r="E109" s="189"/>
      <c r="F109" s="189"/>
      <c r="G109" s="189"/>
      <c r="H109" s="79"/>
      <c r="I109" s="189"/>
      <c r="J109" s="189"/>
      <c r="K109" s="189"/>
      <c r="L109" s="189"/>
      <c r="M109" s="189"/>
      <c r="N109" s="189"/>
      <c r="O109" s="189"/>
      <c r="P109" s="189"/>
      <c r="Q109" s="189"/>
      <c r="R109" s="196"/>
    </row>
    <row r="110" spans="1:18" s="109" customFormat="1" ht="19.5">
      <c r="A110" s="188" t="s">
        <v>126</v>
      </c>
      <c r="B110" s="118" t="s">
        <v>1</v>
      </c>
      <c r="C110" s="502">
        <v>0</v>
      </c>
      <c r="D110" s="189"/>
      <c r="E110" s="189"/>
      <c r="F110" s="189"/>
      <c r="G110" s="189"/>
      <c r="H110" s="79"/>
      <c r="I110" s="189"/>
      <c r="J110" s="189"/>
      <c r="K110" s="189"/>
      <c r="L110" s="189"/>
      <c r="M110" s="189"/>
      <c r="N110" s="189"/>
      <c r="O110" s="189"/>
      <c r="P110" s="189"/>
      <c r="Q110" s="189"/>
      <c r="R110" s="196"/>
    </row>
    <row r="111" spans="1:18" s="109" customFormat="1" ht="19.5">
      <c r="A111" s="193"/>
      <c r="B111" s="118" t="s">
        <v>2</v>
      </c>
      <c r="C111" s="503"/>
      <c r="D111" s="189"/>
      <c r="E111" s="189"/>
      <c r="F111" s="189"/>
      <c r="G111" s="189"/>
      <c r="H111" s="79"/>
      <c r="I111" s="189"/>
      <c r="J111" s="189"/>
      <c r="K111" s="189"/>
      <c r="L111" s="189"/>
      <c r="M111" s="189"/>
      <c r="N111" s="189"/>
      <c r="O111" s="189"/>
      <c r="P111" s="189"/>
      <c r="Q111" s="189"/>
      <c r="R111" s="196"/>
    </row>
    <row r="112" spans="1:18" s="109" customFormat="1" ht="19.5">
      <c r="A112" s="188" t="s">
        <v>127</v>
      </c>
      <c r="B112" s="118" t="s">
        <v>1</v>
      </c>
      <c r="C112" s="106">
        <v>1575600</v>
      </c>
      <c r="D112" s="189"/>
      <c r="E112" s="189"/>
      <c r="F112" s="189"/>
      <c r="G112" s="189"/>
      <c r="H112" s="79"/>
      <c r="I112" s="189"/>
      <c r="J112" s="189"/>
      <c r="K112" s="189"/>
      <c r="L112" s="189"/>
      <c r="M112" s="189"/>
      <c r="N112" s="189"/>
      <c r="O112" s="189"/>
      <c r="P112" s="189"/>
      <c r="Q112" s="189"/>
      <c r="R112" s="196"/>
    </row>
    <row r="113" spans="1:18" s="109" customFormat="1" ht="19.5">
      <c r="A113" s="193"/>
      <c r="B113" s="118" t="s">
        <v>2</v>
      </c>
      <c r="C113" s="106"/>
      <c r="D113" s="189"/>
      <c r="E113" s="189"/>
      <c r="F113" s="189"/>
      <c r="G113" s="189"/>
      <c r="H113" s="79"/>
      <c r="I113" s="189"/>
      <c r="J113" s="189"/>
      <c r="K113" s="189"/>
      <c r="L113" s="189"/>
      <c r="M113" s="189"/>
      <c r="N113" s="189"/>
      <c r="O113" s="189"/>
      <c r="P113" s="189"/>
      <c r="Q113" s="189"/>
      <c r="R113" s="196"/>
    </row>
    <row r="114" spans="1:18" s="109" customFormat="1" ht="19.5">
      <c r="A114" s="352" t="s">
        <v>215</v>
      </c>
      <c r="B114" s="118"/>
      <c r="C114" s="106"/>
      <c r="D114" s="189"/>
      <c r="E114" s="189"/>
      <c r="F114" s="189"/>
      <c r="G114" s="189"/>
      <c r="H114" s="79"/>
      <c r="I114" s="189"/>
      <c r="J114" s="189"/>
      <c r="K114" s="189"/>
      <c r="L114" s="189"/>
      <c r="M114" s="189"/>
      <c r="N114" s="189"/>
      <c r="O114" s="189"/>
      <c r="P114" s="189"/>
      <c r="Q114" s="189"/>
      <c r="R114" s="196"/>
    </row>
    <row r="115" spans="1:18" s="109" customFormat="1" ht="19.5">
      <c r="A115" s="188" t="s">
        <v>51</v>
      </c>
      <c r="B115" s="118" t="s">
        <v>1</v>
      </c>
      <c r="C115" s="502"/>
      <c r="D115" s="189"/>
      <c r="E115" s="189"/>
      <c r="F115" s="189"/>
      <c r="G115" s="189"/>
      <c r="H115" s="79"/>
      <c r="I115" s="189"/>
      <c r="J115" s="189"/>
      <c r="K115" s="189"/>
      <c r="L115" s="189"/>
      <c r="M115" s="189"/>
      <c r="N115" s="189"/>
      <c r="O115" s="189"/>
      <c r="P115" s="189"/>
      <c r="Q115" s="189"/>
      <c r="R115" s="196"/>
    </row>
    <row r="116" spans="1:18" s="109" customFormat="1" ht="19.5">
      <c r="A116" s="193"/>
      <c r="B116" s="118" t="s">
        <v>2</v>
      </c>
      <c r="C116" s="503"/>
      <c r="D116" s="189"/>
      <c r="E116" s="189"/>
      <c r="F116" s="189"/>
      <c r="G116" s="189"/>
      <c r="H116" s="79"/>
      <c r="I116" s="189"/>
      <c r="J116" s="189"/>
      <c r="K116" s="189"/>
      <c r="L116" s="189"/>
      <c r="M116" s="189"/>
      <c r="N116" s="189"/>
      <c r="O116" s="189"/>
      <c r="P116" s="189"/>
      <c r="Q116" s="189"/>
      <c r="R116" s="196"/>
    </row>
    <row r="117" spans="1:18" s="109" customFormat="1" ht="19.5">
      <c r="A117" s="188" t="s">
        <v>54</v>
      </c>
      <c r="B117" s="118" t="s">
        <v>1</v>
      </c>
      <c r="C117" s="504">
        <v>180000</v>
      </c>
      <c r="D117" s="189"/>
      <c r="E117" s="189"/>
      <c r="F117" s="189"/>
      <c r="G117" s="189"/>
      <c r="H117" s="79"/>
      <c r="I117" s="189"/>
      <c r="J117" s="189"/>
      <c r="K117" s="189"/>
      <c r="L117" s="189"/>
      <c r="M117" s="189"/>
      <c r="N117" s="189"/>
      <c r="O117" s="189"/>
      <c r="P117" s="189"/>
      <c r="Q117" s="189"/>
      <c r="R117" s="196"/>
    </row>
    <row r="118" spans="1:18" s="109" customFormat="1" ht="19.5">
      <c r="A118" s="193"/>
      <c r="B118" s="118" t="s">
        <v>2</v>
      </c>
      <c r="C118" s="106"/>
      <c r="D118" s="189"/>
      <c r="E118" s="189"/>
      <c r="F118" s="189"/>
      <c r="G118" s="189"/>
      <c r="H118" s="79"/>
      <c r="I118" s="189"/>
      <c r="J118" s="189"/>
      <c r="K118" s="189"/>
      <c r="L118" s="189"/>
      <c r="M118" s="189"/>
      <c r="N118" s="189"/>
      <c r="O118" s="189"/>
      <c r="P118" s="189"/>
      <c r="Q118" s="189"/>
      <c r="R118" s="196"/>
    </row>
    <row r="119" spans="1:18" s="109" customFormat="1" ht="19.5">
      <c r="A119" s="188" t="s">
        <v>128</v>
      </c>
      <c r="B119" s="118" t="s">
        <v>1</v>
      </c>
      <c r="C119" s="502">
        <v>0</v>
      </c>
      <c r="D119" s="189"/>
      <c r="E119" s="189"/>
      <c r="F119" s="189"/>
      <c r="G119" s="189"/>
      <c r="H119" s="79"/>
      <c r="I119" s="189"/>
      <c r="J119" s="189"/>
      <c r="K119" s="189"/>
      <c r="L119" s="189"/>
      <c r="M119" s="189"/>
      <c r="N119" s="189"/>
      <c r="O119" s="189"/>
      <c r="P119" s="189"/>
      <c r="Q119" s="189"/>
      <c r="R119" s="196"/>
    </row>
    <row r="120" spans="1:18" s="109" customFormat="1" ht="19.5">
      <c r="A120" s="188"/>
      <c r="B120" s="118" t="s">
        <v>2</v>
      </c>
      <c r="C120" s="503"/>
      <c r="D120" s="189"/>
      <c r="E120" s="189"/>
      <c r="F120" s="189"/>
      <c r="G120" s="189"/>
      <c r="H120" s="79"/>
      <c r="I120" s="189"/>
      <c r="J120" s="189"/>
      <c r="K120" s="189"/>
      <c r="L120" s="189"/>
      <c r="M120" s="189"/>
      <c r="N120" s="189"/>
      <c r="O120" s="189"/>
      <c r="P120" s="189"/>
      <c r="Q120" s="189"/>
      <c r="R120" s="196"/>
    </row>
    <row r="121" spans="1:18" s="109" customFormat="1" ht="19.5">
      <c r="A121" s="188" t="s">
        <v>122</v>
      </c>
      <c r="B121" s="118" t="s">
        <v>1</v>
      </c>
      <c r="C121" s="106">
        <v>40500</v>
      </c>
      <c r="D121" s="194"/>
      <c r="E121" s="194"/>
      <c r="F121" s="194"/>
      <c r="G121" s="194"/>
      <c r="H121" s="195"/>
      <c r="I121" s="194"/>
      <c r="J121" s="194"/>
      <c r="K121" s="194"/>
      <c r="L121" s="194"/>
      <c r="M121" s="194"/>
      <c r="N121" s="194"/>
      <c r="O121" s="194"/>
      <c r="P121" s="194"/>
      <c r="Q121" s="194"/>
      <c r="R121" s="196"/>
    </row>
    <row r="122" spans="1:18" ht="19.5">
      <c r="A122" s="485"/>
      <c r="B122" s="118" t="s">
        <v>2</v>
      </c>
      <c r="C122" s="106"/>
      <c r="D122" s="189"/>
      <c r="E122" s="189"/>
      <c r="F122" s="189"/>
      <c r="G122" s="189"/>
      <c r="H122" s="79"/>
      <c r="I122" s="189"/>
      <c r="J122" s="189"/>
      <c r="K122" s="189"/>
      <c r="L122" s="189"/>
      <c r="M122" s="189"/>
      <c r="N122" s="189"/>
      <c r="O122" s="189"/>
      <c r="P122" s="189"/>
      <c r="Q122" s="189"/>
      <c r="R122" s="196"/>
    </row>
    <row r="123" spans="1:18" s="109" customFormat="1" ht="19.5">
      <c r="A123" s="188" t="s">
        <v>129</v>
      </c>
      <c r="B123" s="118" t="s">
        <v>1</v>
      </c>
      <c r="C123" s="106">
        <v>108000</v>
      </c>
      <c r="D123" s="189"/>
      <c r="E123" s="189"/>
      <c r="F123" s="189"/>
      <c r="G123" s="189"/>
      <c r="H123" s="79"/>
      <c r="I123" s="189"/>
      <c r="J123" s="189"/>
      <c r="K123" s="189"/>
      <c r="L123" s="189"/>
      <c r="M123" s="189"/>
      <c r="N123" s="189"/>
      <c r="O123" s="189"/>
      <c r="P123" s="189"/>
      <c r="Q123" s="189"/>
      <c r="R123" s="196"/>
    </row>
    <row r="124" spans="1:18" s="109" customFormat="1" ht="19.5">
      <c r="A124" s="193"/>
      <c r="B124" s="118" t="s">
        <v>2</v>
      </c>
      <c r="C124" s="106"/>
      <c r="D124" s="189"/>
      <c r="E124" s="189"/>
      <c r="F124" s="189"/>
      <c r="G124" s="189"/>
      <c r="H124" s="79"/>
      <c r="I124" s="189"/>
      <c r="J124" s="189"/>
      <c r="K124" s="189"/>
      <c r="L124" s="189"/>
      <c r="M124" s="189"/>
      <c r="N124" s="189"/>
      <c r="O124" s="189"/>
      <c r="P124" s="189"/>
      <c r="Q124" s="189"/>
      <c r="R124" s="196"/>
    </row>
    <row r="125" spans="1:18" s="120" customFormat="1" ht="19.5">
      <c r="A125" s="192" t="s">
        <v>130</v>
      </c>
      <c r="B125" s="185" t="s">
        <v>1</v>
      </c>
      <c r="C125" s="105">
        <v>50000</v>
      </c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1:18" s="120" customFormat="1" ht="19.5">
      <c r="A126" s="125" t="s">
        <v>308</v>
      </c>
      <c r="B126" s="185" t="s">
        <v>2</v>
      </c>
      <c r="C126" s="105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1:18" s="252" customFormat="1" ht="19.5">
      <c r="A127" s="216" t="s">
        <v>277</v>
      </c>
      <c r="B127" s="421" t="s">
        <v>1</v>
      </c>
      <c r="C127" s="219">
        <f>SUM($C$10+$C$47+$C$66+$C$88)</f>
        <v>8070500</v>
      </c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</row>
    <row r="128" spans="1:18" s="252" customFormat="1" ht="19.5">
      <c r="A128" s="216"/>
      <c r="B128" s="421" t="s">
        <v>2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</row>
    <row r="129" spans="1:18" s="322" customFormat="1" ht="19.5">
      <c r="A129" s="609" t="s">
        <v>24</v>
      </c>
      <c r="B129" s="421" t="s">
        <v>1</v>
      </c>
      <c r="C129" s="219">
        <f>SUM($C$127)</f>
        <v>8070500</v>
      </c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</row>
    <row r="130" spans="1:18" s="322" customFormat="1" ht="19.5">
      <c r="A130" s="609"/>
      <c r="B130" s="421" t="s">
        <v>2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</row>
    <row r="133" spans="1:18" ht="28.5" customHeight="1">
      <c r="A133" s="123" t="s">
        <v>25</v>
      </c>
      <c r="B133" s="121"/>
      <c r="C133" s="122"/>
      <c r="D133" s="137"/>
      <c r="E133" s="137"/>
      <c r="F133" s="137"/>
      <c r="G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19"/>
    </row>
  </sheetData>
  <sheetProtection/>
  <mergeCells count="2">
    <mergeCell ref="A129:A130"/>
    <mergeCell ref="A3:F3"/>
  </mergeCells>
  <printOptions/>
  <pageMargins left="0.2755905511811024" right="0.15748031496062992" top="0.31496062992125984" bottom="0.15748031496062992" header="0.4724409448818898" footer="0.1574803149606299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9"/>
  <sheetViews>
    <sheetView zoomScale="80" zoomScaleNormal="80" zoomScalePageLayoutView="0" workbookViewId="0" topLeftCell="A5">
      <selection activeCell="A14" sqref="A14:IV34"/>
    </sheetView>
  </sheetViews>
  <sheetFormatPr defaultColWidth="9.00390625" defaultRowHeight="15"/>
  <cols>
    <col min="1" max="1" width="33.57421875" style="69" customWidth="1"/>
    <col min="2" max="2" width="7.00390625" style="69" customWidth="1"/>
    <col min="3" max="3" width="11.00390625" style="69" bestFit="1" customWidth="1"/>
    <col min="4" max="7" width="11.140625" style="137" customWidth="1"/>
    <col min="8" max="8" width="11.140625" style="138" customWidth="1"/>
    <col min="9" max="17" width="11.140625" style="137" customWidth="1"/>
    <col min="18" max="18" width="11.140625" style="119" customWidth="1"/>
    <col min="19" max="16384" width="9.00390625" style="69" customWidth="1"/>
  </cols>
  <sheetData>
    <row r="1" spans="1:17" ht="21">
      <c r="A1" s="557" t="s">
        <v>152</v>
      </c>
      <c r="B1" s="557"/>
      <c r="C1" s="557"/>
      <c r="D1" s="557"/>
      <c r="E1" s="557"/>
      <c r="F1" s="557"/>
      <c r="G1" s="557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1">
      <c r="A2" s="71" t="s">
        <v>40</v>
      </c>
      <c r="B2" s="71"/>
      <c r="C2" s="76"/>
      <c r="D2" s="127"/>
      <c r="E2" s="127"/>
      <c r="F2" s="127"/>
      <c r="G2" s="127"/>
      <c r="H2" s="76"/>
      <c r="I2" s="127"/>
      <c r="J2" s="127"/>
      <c r="K2" s="127"/>
      <c r="L2" s="127"/>
      <c r="M2" s="127"/>
      <c r="N2" s="127"/>
      <c r="O2" s="127"/>
      <c r="P2" s="127"/>
      <c r="Q2" s="127"/>
    </row>
    <row r="3" spans="1:18" ht="21">
      <c r="A3" s="70" t="s">
        <v>125</v>
      </c>
      <c r="B3" s="70"/>
      <c r="C3" s="77"/>
      <c r="D3" s="129"/>
      <c r="E3" s="129"/>
      <c r="F3" s="129"/>
      <c r="G3" s="129"/>
      <c r="H3" s="77"/>
      <c r="I3" s="129"/>
      <c r="J3" s="129"/>
      <c r="K3" s="129"/>
      <c r="L3" s="129"/>
      <c r="M3" s="129"/>
      <c r="N3" s="129"/>
      <c r="O3" s="129"/>
      <c r="P3" s="129"/>
      <c r="Q3" s="129"/>
      <c r="R3" s="130" t="s">
        <v>159</v>
      </c>
    </row>
    <row r="4" spans="1:18" ht="21">
      <c r="A4" s="70"/>
      <c r="B4" s="70"/>
      <c r="C4" s="77"/>
      <c r="D4" s="129"/>
      <c r="E4" s="129"/>
      <c r="F4" s="129"/>
      <c r="G4" s="129"/>
      <c r="H4" s="77"/>
      <c r="I4" s="129"/>
      <c r="J4" s="129"/>
      <c r="K4" s="129"/>
      <c r="L4" s="129"/>
      <c r="M4" s="129"/>
      <c r="N4" s="129"/>
      <c r="O4" s="129"/>
      <c r="P4" s="129"/>
      <c r="Q4" s="129"/>
      <c r="R4" s="111" t="s">
        <v>38</v>
      </c>
    </row>
    <row r="5" spans="1:18" ht="21">
      <c r="A5" s="571" t="s">
        <v>39</v>
      </c>
      <c r="B5" s="72" t="s">
        <v>23</v>
      </c>
      <c r="C5" s="619" t="s">
        <v>0</v>
      </c>
      <c r="D5" s="615" t="s">
        <v>191</v>
      </c>
      <c r="E5" s="616"/>
      <c r="F5" s="616"/>
      <c r="G5" s="617"/>
      <c r="H5" s="141"/>
      <c r="I5" s="615" t="s">
        <v>192</v>
      </c>
      <c r="J5" s="616"/>
      <c r="K5" s="616"/>
      <c r="L5" s="617"/>
      <c r="M5" s="142"/>
      <c r="N5" s="615" t="s">
        <v>193</v>
      </c>
      <c r="O5" s="616"/>
      <c r="P5" s="616"/>
      <c r="Q5" s="617"/>
      <c r="R5" s="143"/>
    </row>
    <row r="6" spans="1:18" ht="21">
      <c r="A6" s="572"/>
      <c r="B6" s="73" t="s">
        <v>2</v>
      </c>
      <c r="C6" s="620"/>
      <c r="D6" s="158" t="s">
        <v>11</v>
      </c>
      <c r="E6" s="158" t="s">
        <v>12</v>
      </c>
      <c r="F6" s="158" t="s">
        <v>13</v>
      </c>
      <c r="G6" s="158" t="s">
        <v>14</v>
      </c>
      <c r="H6" s="158" t="s">
        <v>24</v>
      </c>
      <c r="I6" s="158" t="s">
        <v>15</v>
      </c>
      <c r="J6" s="158" t="s">
        <v>16</v>
      </c>
      <c r="K6" s="158" t="s">
        <v>17</v>
      </c>
      <c r="L6" s="158" t="s">
        <v>18</v>
      </c>
      <c r="M6" s="158" t="s">
        <v>24</v>
      </c>
      <c r="N6" s="158" t="s">
        <v>19</v>
      </c>
      <c r="O6" s="158" t="s">
        <v>20</v>
      </c>
      <c r="P6" s="158" t="s">
        <v>21</v>
      </c>
      <c r="Q6" s="158" t="s">
        <v>22</v>
      </c>
      <c r="R6" s="158" t="s">
        <v>24</v>
      </c>
    </row>
    <row r="7" spans="1:18" s="93" customFormat="1" ht="21">
      <c r="A7" s="91" t="s">
        <v>162</v>
      </c>
      <c r="B7" s="92"/>
      <c r="C7" s="66"/>
      <c r="D7" s="153"/>
      <c r="E7" s="153"/>
      <c r="F7" s="153"/>
      <c r="G7" s="153"/>
      <c r="H7" s="163"/>
      <c r="I7" s="153"/>
      <c r="J7" s="153"/>
      <c r="K7" s="153"/>
      <c r="L7" s="153"/>
      <c r="M7" s="163"/>
      <c r="N7" s="153"/>
      <c r="O7" s="153"/>
      <c r="P7" s="153"/>
      <c r="Q7" s="153"/>
      <c r="R7" s="163"/>
    </row>
    <row r="8" spans="1:18" s="94" customFormat="1" ht="21">
      <c r="A8" s="90" t="s">
        <v>42</v>
      </c>
      <c r="B8" s="6" t="s">
        <v>1</v>
      </c>
      <c r="C8" s="65">
        <f>SUM(C10,C12,C14,C16,C18,C20,C22,C24,C26,C28,C30,C32,C34)</f>
        <v>3504200</v>
      </c>
      <c r="D8" s="65">
        <f aca="true" t="shared" si="0" ref="D8:Q8">SUM(D10,D12,D14,D16,D18,D20,D22,D24,D26,D28,D30,D32,D34)</f>
        <v>0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>SUM(D8:G8)</f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65">
        <f>SUM(I8:L8)</f>
        <v>0</v>
      </c>
      <c r="N8" s="65">
        <f t="shared" si="0"/>
        <v>0</v>
      </c>
      <c r="O8" s="65">
        <f t="shared" si="0"/>
        <v>0</v>
      </c>
      <c r="P8" s="65">
        <f t="shared" si="0"/>
        <v>0</v>
      </c>
      <c r="Q8" s="65">
        <f t="shared" si="0"/>
        <v>0</v>
      </c>
      <c r="R8" s="65">
        <f>SUM(N8:Q8)</f>
        <v>0</v>
      </c>
    </row>
    <row r="9" spans="1:18" s="94" customFormat="1" ht="21">
      <c r="A9" s="95"/>
      <c r="B9" s="6" t="s">
        <v>2</v>
      </c>
      <c r="C9" s="65">
        <f>SUM(C11,C13,C15,C17,C19,C21,C23,C25,C27,C29,C31,C33,C35)</f>
        <v>0</v>
      </c>
      <c r="D9" s="65">
        <f aca="true" t="shared" si="1" ref="D9:Q9">SUM(D11,D13,D15,D17,D19,D21,D23,D25,D27,D29,D31,D33,D35)</f>
        <v>0</v>
      </c>
      <c r="E9" s="65">
        <f t="shared" si="1"/>
        <v>0</v>
      </c>
      <c r="F9" s="65">
        <f t="shared" si="1"/>
        <v>0</v>
      </c>
      <c r="G9" s="65">
        <f t="shared" si="1"/>
        <v>0</v>
      </c>
      <c r="H9" s="65">
        <f>SUM(D9:G9)</f>
        <v>0</v>
      </c>
      <c r="I9" s="65">
        <f t="shared" si="1"/>
        <v>0</v>
      </c>
      <c r="J9" s="65">
        <f t="shared" si="1"/>
        <v>0</v>
      </c>
      <c r="K9" s="65">
        <f t="shared" si="1"/>
        <v>0</v>
      </c>
      <c r="L9" s="65">
        <f t="shared" si="1"/>
        <v>0</v>
      </c>
      <c r="M9" s="65">
        <f>SUM(I9:L9)</f>
        <v>0</v>
      </c>
      <c r="N9" s="65">
        <f t="shared" si="1"/>
        <v>0</v>
      </c>
      <c r="O9" s="65">
        <f t="shared" si="1"/>
        <v>0</v>
      </c>
      <c r="P9" s="65">
        <f t="shared" si="1"/>
        <v>0</v>
      </c>
      <c r="Q9" s="65">
        <f t="shared" si="1"/>
        <v>0</v>
      </c>
      <c r="R9" s="65">
        <f>SUM(N9:Q9)</f>
        <v>0</v>
      </c>
    </row>
    <row r="10" spans="1:18" ht="21">
      <c r="A10" s="230" t="s">
        <v>43</v>
      </c>
      <c r="B10" s="139" t="s">
        <v>1</v>
      </c>
      <c r="C10" s="62">
        <v>831600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ht="21">
      <c r="A11" s="230"/>
      <c r="B11" s="139" t="s">
        <v>2</v>
      </c>
      <c r="C11" s="62"/>
      <c r="D11" s="189"/>
      <c r="E11" s="189"/>
      <c r="F11" s="189"/>
      <c r="G11" s="189"/>
      <c r="H11" s="79"/>
      <c r="I11" s="189"/>
      <c r="J11" s="189"/>
      <c r="K11" s="189"/>
      <c r="L11" s="189"/>
      <c r="M11" s="189"/>
      <c r="N11" s="189"/>
      <c r="O11" s="189"/>
      <c r="P11" s="189"/>
      <c r="Q11" s="189"/>
      <c r="R11" s="196"/>
    </row>
    <row r="12" spans="1:18" ht="21">
      <c r="A12" s="230" t="s">
        <v>163</v>
      </c>
      <c r="B12" s="139" t="s">
        <v>1</v>
      </c>
      <c r="C12" s="62">
        <v>70600</v>
      </c>
      <c r="D12" s="189"/>
      <c r="E12" s="189"/>
      <c r="F12" s="189"/>
      <c r="G12" s="189"/>
      <c r="H12" s="79"/>
      <c r="I12" s="189"/>
      <c r="J12" s="189"/>
      <c r="K12" s="189"/>
      <c r="L12" s="189"/>
      <c r="M12" s="189"/>
      <c r="N12" s="189"/>
      <c r="O12" s="189"/>
      <c r="P12" s="189"/>
      <c r="Q12" s="189"/>
      <c r="R12" s="196"/>
    </row>
    <row r="13" spans="1:18" ht="21">
      <c r="A13" s="230"/>
      <c r="B13" s="139" t="s">
        <v>2</v>
      </c>
      <c r="C13" s="62"/>
      <c r="D13" s="191"/>
      <c r="E13" s="191"/>
      <c r="F13" s="191"/>
      <c r="G13" s="191"/>
      <c r="H13" s="79"/>
      <c r="I13" s="191"/>
      <c r="J13" s="191"/>
      <c r="K13" s="191"/>
      <c r="L13" s="191"/>
      <c r="M13" s="191"/>
      <c r="N13" s="191"/>
      <c r="O13" s="191"/>
      <c r="P13" s="191"/>
      <c r="Q13" s="191"/>
      <c r="R13" s="196"/>
    </row>
    <row r="14" spans="1:18" ht="21">
      <c r="A14" s="231" t="s">
        <v>119</v>
      </c>
      <c r="B14" s="232" t="s">
        <v>1</v>
      </c>
      <c r="C14" s="63">
        <v>120000</v>
      </c>
      <c r="D14" s="191"/>
      <c r="E14" s="191"/>
      <c r="F14" s="191"/>
      <c r="G14" s="191"/>
      <c r="H14" s="79"/>
      <c r="I14" s="191"/>
      <c r="J14" s="191"/>
      <c r="K14" s="191"/>
      <c r="L14" s="191"/>
      <c r="M14" s="191"/>
      <c r="N14" s="191"/>
      <c r="O14" s="191"/>
      <c r="P14" s="191"/>
      <c r="Q14" s="191"/>
      <c r="R14" s="196"/>
    </row>
    <row r="15" spans="1:18" ht="21">
      <c r="A15" s="231"/>
      <c r="B15" s="232" t="s">
        <v>2</v>
      </c>
      <c r="C15" s="63"/>
      <c r="D15" s="189"/>
      <c r="E15" s="189"/>
      <c r="F15" s="189"/>
      <c r="G15" s="189"/>
      <c r="H15" s="79"/>
      <c r="I15" s="189"/>
      <c r="J15" s="189"/>
      <c r="K15" s="189"/>
      <c r="L15" s="189"/>
      <c r="M15" s="189"/>
      <c r="N15" s="189"/>
      <c r="O15" s="189"/>
      <c r="P15" s="189"/>
      <c r="Q15" s="189"/>
      <c r="R15" s="196"/>
    </row>
    <row r="16" spans="1:18" ht="21">
      <c r="A16" s="233" t="s">
        <v>126</v>
      </c>
      <c r="B16" s="139" t="s">
        <v>1</v>
      </c>
      <c r="C16" s="234">
        <v>8000</v>
      </c>
      <c r="D16" s="189"/>
      <c r="E16" s="189"/>
      <c r="F16" s="189"/>
      <c r="G16" s="189"/>
      <c r="H16" s="79"/>
      <c r="I16" s="189"/>
      <c r="J16" s="189"/>
      <c r="K16" s="189"/>
      <c r="L16" s="189"/>
      <c r="M16" s="189"/>
      <c r="N16" s="189"/>
      <c r="O16" s="189"/>
      <c r="P16" s="189"/>
      <c r="Q16" s="189"/>
      <c r="R16" s="196"/>
    </row>
    <row r="17" spans="1:18" ht="21">
      <c r="A17" s="41"/>
      <c r="B17" s="139" t="s">
        <v>2</v>
      </c>
      <c r="C17" s="88"/>
      <c r="D17" s="189"/>
      <c r="E17" s="189"/>
      <c r="F17" s="189"/>
      <c r="G17" s="189"/>
      <c r="H17" s="79"/>
      <c r="I17" s="189"/>
      <c r="J17" s="189"/>
      <c r="K17" s="189"/>
      <c r="L17" s="189"/>
      <c r="M17" s="189"/>
      <c r="N17" s="189"/>
      <c r="O17" s="189"/>
      <c r="P17" s="189"/>
      <c r="Q17" s="189"/>
      <c r="R17" s="196"/>
    </row>
    <row r="18" spans="1:18" ht="21">
      <c r="A18" s="233" t="s">
        <v>127</v>
      </c>
      <c r="B18" s="139" t="s">
        <v>1</v>
      </c>
      <c r="C18" s="62">
        <v>1655600</v>
      </c>
      <c r="D18" s="189"/>
      <c r="E18" s="189"/>
      <c r="F18" s="189"/>
      <c r="G18" s="189"/>
      <c r="H18" s="79"/>
      <c r="I18" s="189"/>
      <c r="J18" s="189"/>
      <c r="K18" s="189"/>
      <c r="L18" s="189"/>
      <c r="M18" s="189"/>
      <c r="N18" s="189"/>
      <c r="O18" s="189"/>
      <c r="P18" s="189"/>
      <c r="Q18" s="189"/>
      <c r="R18" s="196"/>
    </row>
    <row r="19" spans="1:18" ht="21">
      <c r="A19" s="41"/>
      <c r="B19" s="139" t="s">
        <v>2</v>
      </c>
      <c r="C19" s="62"/>
      <c r="D19" s="189"/>
      <c r="E19" s="189"/>
      <c r="F19" s="189"/>
      <c r="G19" s="189"/>
      <c r="H19" s="79"/>
      <c r="I19" s="189"/>
      <c r="J19" s="189"/>
      <c r="K19" s="189"/>
      <c r="L19" s="189"/>
      <c r="M19" s="189"/>
      <c r="N19" s="189"/>
      <c r="O19" s="189"/>
      <c r="P19" s="189"/>
      <c r="Q19" s="189"/>
      <c r="R19" s="196"/>
    </row>
    <row r="20" spans="1:18" ht="21">
      <c r="A20" s="230" t="s">
        <v>46</v>
      </c>
      <c r="B20" s="139" t="s">
        <v>1</v>
      </c>
      <c r="C20" s="62">
        <v>158400</v>
      </c>
      <c r="D20" s="189"/>
      <c r="E20" s="189"/>
      <c r="F20" s="189"/>
      <c r="G20" s="189"/>
      <c r="H20" s="79"/>
      <c r="I20" s="189"/>
      <c r="J20" s="189"/>
      <c r="K20" s="189"/>
      <c r="L20" s="189"/>
      <c r="M20" s="189"/>
      <c r="N20" s="189"/>
      <c r="O20" s="189"/>
      <c r="P20" s="189"/>
      <c r="Q20" s="189"/>
      <c r="R20" s="196"/>
    </row>
    <row r="21" spans="1:18" ht="21">
      <c r="A21" s="41"/>
      <c r="B21" s="139" t="s">
        <v>2</v>
      </c>
      <c r="C21" s="62"/>
      <c r="D21" s="189"/>
      <c r="E21" s="189"/>
      <c r="F21" s="189"/>
      <c r="G21" s="189"/>
      <c r="H21" s="79"/>
      <c r="I21" s="189"/>
      <c r="J21" s="189"/>
      <c r="K21" s="189"/>
      <c r="L21" s="189"/>
      <c r="M21" s="189"/>
      <c r="N21" s="189"/>
      <c r="O21" s="189"/>
      <c r="P21" s="189"/>
      <c r="Q21" s="189"/>
      <c r="R21" s="196"/>
    </row>
    <row r="22" spans="1:18" ht="21">
      <c r="A22" s="230" t="s">
        <v>51</v>
      </c>
      <c r="B22" s="139" t="s">
        <v>1</v>
      </c>
      <c r="C22" s="234">
        <v>210700</v>
      </c>
      <c r="D22" s="189"/>
      <c r="E22" s="189"/>
      <c r="F22" s="189"/>
      <c r="G22" s="189"/>
      <c r="H22" s="79"/>
      <c r="I22" s="189"/>
      <c r="J22" s="189"/>
      <c r="K22" s="189"/>
      <c r="L22" s="189"/>
      <c r="M22" s="189"/>
      <c r="N22" s="189"/>
      <c r="O22" s="189"/>
      <c r="P22" s="189"/>
      <c r="Q22" s="189"/>
      <c r="R22" s="196"/>
    </row>
    <row r="23" spans="1:18" ht="21">
      <c r="A23" s="41"/>
      <c r="B23" s="139" t="s">
        <v>2</v>
      </c>
      <c r="C23" s="88"/>
      <c r="D23" s="189"/>
      <c r="E23" s="189"/>
      <c r="F23" s="189"/>
      <c r="G23" s="189"/>
      <c r="H23" s="79"/>
      <c r="I23" s="189"/>
      <c r="J23" s="189"/>
      <c r="K23" s="189"/>
      <c r="L23" s="189"/>
      <c r="M23" s="189"/>
      <c r="N23" s="189"/>
      <c r="O23" s="189"/>
      <c r="P23" s="189"/>
      <c r="Q23" s="189"/>
      <c r="R23" s="196"/>
    </row>
    <row r="24" spans="1:18" ht="21">
      <c r="A24" s="230" t="s">
        <v>54</v>
      </c>
      <c r="B24" s="139" t="s">
        <v>1</v>
      </c>
      <c r="C24" s="235">
        <v>180000</v>
      </c>
      <c r="D24" s="189"/>
      <c r="E24" s="189"/>
      <c r="F24" s="189"/>
      <c r="G24" s="189"/>
      <c r="H24" s="79"/>
      <c r="I24" s="189"/>
      <c r="J24" s="189"/>
      <c r="K24" s="189"/>
      <c r="L24" s="189"/>
      <c r="M24" s="189"/>
      <c r="N24" s="189"/>
      <c r="O24" s="189"/>
      <c r="P24" s="189"/>
      <c r="Q24" s="189"/>
      <c r="R24" s="196"/>
    </row>
    <row r="25" spans="1:18" ht="21">
      <c r="A25" s="41"/>
      <c r="B25" s="139" t="s">
        <v>2</v>
      </c>
      <c r="C25" s="62"/>
      <c r="D25" s="189"/>
      <c r="E25" s="189"/>
      <c r="F25" s="189"/>
      <c r="G25" s="189"/>
      <c r="H25" s="79"/>
      <c r="I25" s="189"/>
      <c r="J25" s="189"/>
      <c r="K25" s="189"/>
      <c r="L25" s="189"/>
      <c r="M25" s="189"/>
      <c r="N25" s="189"/>
      <c r="O25" s="189"/>
      <c r="P25" s="189"/>
      <c r="Q25" s="189"/>
      <c r="R25" s="196"/>
    </row>
    <row r="26" spans="1:18" ht="21">
      <c r="A26" s="230" t="s">
        <v>128</v>
      </c>
      <c r="B26" s="139" t="s">
        <v>1</v>
      </c>
      <c r="C26" s="234">
        <v>4800</v>
      </c>
      <c r="D26" s="189"/>
      <c r="E26" s="189"/>
      <c r="F26" s="189"/>
      <c r="G26" s="189"/>
      <c r="H26" s="79"/>
      <c r="I26" s="189"/>
      <c r="J26" s="189"/>
      <c r="K26" s="189"/>
      <c r="L26" s="189"/>
      <c r="M26" s="189"/>
      <c r="N26" s="189"/>
      <c r="O26" s="189"/>
      <c r="P26" s="189"/>
      <c r="Q26" s="189"/>
      <c r="R26" s="196"/>
    </row>
    <row r="27" spans="1:18" ht="21">
      <c r="A27" s="230"/>
      <c r="B27" s="139" t="s">
        <v>2</v>
      </c>
      <c r="C27" s="88"/>
      <c r="D27" s="189"/>
      <c r="E27" s="189"/>
      <c r="F27" s="189"/>
      <c r="G27" s="189"/>
      <c r="H27" s="79"/>
      <c r="I27" s="189"/>
      <c r="J27" s="189"/>
      <c r="K27" s="189"/>
      <c r="L27" s="189"/>
      <c r="M27" s="189"/>
      <c r="N27" s="189"/>
      <c r="O27" s="189"/>
      <c r="P27" s="189"/>
      <c r="Q27" s="189"/>
      <c r="R27" s="196"/>
    </row>
    <row r="28" spans="1:18" ht="21">
      <c r="A28" s="233" t="s">
        <v>129</v>
      </c>
      <c r="B28" s="139" t="s">
        <v>1</v>
      </c>
      <c r="C28" s="62">
        <v>108000</v>
      </c>
      <c r="D28" s="189"/>
      <c r="E28" s="189"/>
      <c r="F28" s="189"/>
      <c r="G28" s="189"/>
      <c r="H28" s="79"/>
      <c r="I28" s="189"/>
      <c r="J28" s="189"/>
      <c r="K28" s="189"/>
      <c r="L28" s="189"/>
      <c r="M28" s="189"/>
      <c r="N28" s="189"/>
      <c r="O28" s="189"/>
      <c r="P28" s="189"/>
      <c r="Q28" s="189"/>
      <c r="R28" s="196"/>
    </row>
    <row r="29" spans="1:18" ht="21">
      <c r="A29" s="41"/>
      <c r="B29" s="139" t="s">
        <v>2</v>
      </c>
      <c r="C29" s="62"/>
      <c r="D29" s="189"/>
      <c r="E29" s="189"/>
      <c r="F29" s="189"/>
      <c r="G29" s="189"/>
      <c r="H29" s="79"/>
      <c r="I29" s="189"/>
      <c r="J29" s="189"/>
      <c r="K29" s="189"/>
      <c r="L29" s="189"/>
      <c r="M29" s="189"/>
      <c r="N29" s="189"/>
      <c r="O29" s="189"/>
      <c r="P29" s="189"/>
      <c r="Q29" s="189"/>
      <c r="R29" s="196"/>
    </row>
    <row r="30" spans="1:18" s="93" customFormat="1" ht="21">
      <c r="A30" s="231" t="s">
        <v>130</v>
      </c>
      <c r="B30" s="232" t="s">
        <v>1</v>
      </c>
      <c r="C30" s="63">
        <v>50000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8" s="93" customFormat="1" ht="21">
      <c r="A31" s="236" t="s">
        <v>131</v>
      </c>
      <c r="B31" s="232" t="s">
        <v>2</v>
      </c>
      <c r="C31" s="6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8" ht="21">
      <c r="A32" s="231" t="s">
        <v>55</v>
      </c>
      <c r="B32" s="232" t="s">
        <v>1</v>
      </c>
      <c r="C32" s="78">
        <v>67600</v>
      </c>
      <c r="D32" s="194"/>
      <c r="E32" s="194"/>
      <c r="F32" s="194"/>
      <c r="G32" s="194"/>
      <c r="H32" s="195"/>
      <c r="I32" s="194"/>
      <c r="J32" s="194"/>
      <c r="K32" s="194"/>
      <c r="L32" s="194"/>
      <c r="M32" s="194"/>
      <c r="N32" s="194"/>
      <c r="O32" s="194"/>
      <c r="P32" s="194"/>
      <c r="Q32" s="194"/>
      <c r="R32" s="196"/>
    </row>
    <row r="33" spans="1:18" ht="21">
      <c r="A33" s="231"/>
      <c r="B33" s="232" t="s">
        <v>2</v>
      </c>
      <c r="C33" s="78"/>
      <c r="D33" s="194"/>
      <c r="E33" s="194"/>
      <c r="F33" s="194"/>
      <c r="G33" s="194"/>
      <c r="H33" s="195"/>
      <c r="I33" s="194"/>
      <c r="J33" s="194"/>
      <c r="K33" s="194"/>
      <c r="L33" s="194"/>
      <c r="M33" s="194"/>
      <c r="N33" s="194"/>
      <c r="O33" s="194"/>
      <c r="P33" s="194"/>
      <c r="Q33" s="194"/>
      <c r="R33" s="196"/>
    </row>
    <row r="34" spans="1:18" ht="21">
      <c r="A34" s="230" t="s">
        <v>122</v>
      </c>
      <c r="B34" s="139" t="s">
        <v>1</v>
      </c>
      <c r="C34" s="79">
        <v>38900</v>
      </c>
      <c r="D34" s="194"/>
      <c r="E34" s="194"/>
      <c r="F34" s="194"/>
      <c r="G34" s="194"/>
      <c r="H34" s="195"/>
      <c r="I34" s="194"/>
      <c r="J34" s="194"/>
      <c r="K34" s="194"/>
      <c r="L34" s="194"/>
      <c r="M34" s="194"/>
      <c r="N34" s="194"/>
      <c r="O34" s="194"/>
      <c r="P34" s="194"/>
      <c r="Q34" s="194"/>
      <c r="R34" s="196"/>
    </row>
    <row r="35" spans="1:18" ht="21">
      <c r="A35" s="230"/>
      <c r="B35" s="139" t="s">
        <v>2</v>
      </c>
      <c r="C35" s="79"/>
      <c r="D35" s="194"/>
      <c r="E35" s="194"/>
      <c r="F35" s="194"/>
      <c r="G35" s="194"/>
      <c r="H35" s="195"/>
      <c r="I35" s="194"/>
      <c r="J35" s="194"/>
      <c r="K35" s="194"/>
      <c r="L35" s="194"/>
      <c r="M35" s="194"/>
      <c r="N35" s="194"/>
      <c r="O35" s="194"/>
      <c r="P35" s="194"/>
      <c r="Q35" s="194"/>
      <c r="R35" s="196"/>
    </row>
    <row r="36" spans="1:18" ht="21">
      <c r="A36" s="618" t="s">
        <v>24</v>
      </c>
      <c r="B36" s="10" t="s">
        <v>1</v>
      </c>
      <c r="C36" s="237">
        <f>C8</f>
        <v>3504200</v>
      </c>
      <c r="D36" s="237">
        <f aca="true" t="shared" si="2" ref="D36:R36">D8</f>
        <v>0</v>
      </c>
      <c r="E36" s="237">
        <f t="shared" si="2"/>
        <v>0</v>
      </c>
      <c r="F36" s="237">
        <f t="shared" si="2"/>
        <v>0</v>
      </c>
      <c r="G36" s="237">
        <f t="shared" si="2"/>
        <v>0</v>
      </c>
      <c r="H36" s="237">
        <f t="shared" si="2"/>
        <v>0</v>
      </c>
      <c r="I36" s="237">
        <f t="shared" si="2"/>
        <v>0</v>
      </c>
      <c r="J36" s="237">
        <f t="shared" si="2"/>
        <v>0</v>
      </c>
      <c r="K36" s="237">
        <f t="shared" si="2"/>
        <v>0</v>
      </c>
      <c r="L36" s="237">
        <f t="shared" si="2"/>
        <v>0</v>
      </c>
      <c r="M36" s="237">
        <f t="shared" si="2"/>
        <v>0</v>
      </c>
      <c r="N36" s="237">
        <f t="shared" si="2"/>
        <v>0</v>
      </c>
      <c r="O36" s="237">
        <f t="shared" si="2"/>
        <v>0</v>
      </c>
      <c r="P36" s="237">
        <f t="shared" si="2"/>
        <v>0</v>
      </c>
      <c r="Q36" s="237">
        <f t="shared" si="2"/>
        <v>0</v>
      </c>
      <c r="R36" s="237">
        <f t="shared" si="2"/>
        <v>0</v>
      </c>
    </row>
    <row r="37" spans="1:18" ht="21">
      <c r="A37" s="618"/>
      <c r="B37" s="10" t="s">
        <v>2</v>
      </c>
      <c r="C37" s="237">
        <f>C9</f>
        <v>0</v>
      </c>
      <c r="D37" s="237">
        <f aca="true" t="shared" si="3" ref="D37:R37">D9</f>
        <v>0</v>
      </c>
      <c r="E37" s="237">
        <f t="shared" si="3"/>
        <v>0</v>
      </c>
      <c r="F37" s="237">
        <f t="shared" si="3"/>
        <v>0</v>
      </c>
      <c r="G37" s="237">
        <f t="shared" si="3"/>
        <v>0</v>
      </c>
      <c r="H37" s="237">
        <f t="shared" si="3"/>
        <v>0</v>
      </c>
      <c r="I37" s="237">
        <f t="shared" si="3"/>
        <v>0</v>
      </c>
      <c r="J37" s="237">
        <f t="shared" si="3"/>
        <v>0</v>
      </c>
      <c r="K37" s="237">
        <f t="shared" si="3"/>
        <v>0</v>
      </c>
      <c r="L37" s="237">
        <f t="shared" si="3"/>
        <v>0</v>
      </c>
      <c r="M37" s="237">
        <f t="shared" si="3"/>
        <v>0</v>
      </c>
      <c r="N37" s="237">
        <f t="shared" si="3"/>
        <v>0</v>
      </c>
      <c r="O37" s="237">
        <f t="shared" si="3"/>
        <v>0</v>
      </c>
      <c r="P37" s="237">
        <f t="shared" si="3"/>
        <v>0</v>
      </c>
      <c r="Q37" s="237">
        <f t="shared" si="3"/>
        <v>0</v>
      </c>
      <c r="R37" s="237">
        <f t="shared" si="3"/>
        <v>0</v>
      </c>
    </row>
    <row r="38" spans="1:3" ht="21">
      <c r="A38" s="80"/>
      <c r="B38" s="80"/>
      <c r="C38" s="77"/>
    </row>
    <row r="39" spans="1:3" ht="21">
      <c r="A39" s="70" t="s">
        <v>25</v>
      </c>
      <c r="B39" s="80"/>
      <c r="C39" s="77"/>
    </row>
  </sheetData>
  <sheetProtection/>
  <mergeCells count="7">
    <mergeCell ref="I5:L5"/>
    <mergeCell ref="N5:Q5"/>
    <mergeCell ref="A36:A37"/>
    <mergeCell ref="A1:G1"/>
    <mergeCell ref="A5:A6"/>
    <mergeCell ref="C5:C6"/>
    <mergeCell ref="D5:G5"/>
  </mergeCells>
  <printOptions/>
  <pageMargins left="0.31496062992125984" right="0.15748031496062992" top="0.35433070866141736" bottom="0.7480314960629921" header="0.5905511811023623" footer="0.3149606299212598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27">
      <selection activeCell="A40" sqref="A40"/>
    </sheetView>
  </sheetViews>
  <sheetFormatPr defaultColWidth="9.00390625" defaultRowHeight="15"/>
  <cols>
    <col min="1" max="1" width="32.7109375" style="69" customWidth="1"/>
    <col min="2" max="2" width="7.00390625" style="69" customWidth="1"/>
    <col min="3" max="3" width="17.00390625" style="107" bestFit="1" customWidth="1"/>
    <col min="4" max="7" width="11.140625" style="137" customWidth="1"/>
    <col min="8" max="8" width="11.140625" style="138" customWidth="1"/>
    <col min="9" max="17" width="11.140625" style="137" customWidth="1"/>
    <col min="18" max="18" width="11.140625" style="119" customWidth="1"/>
    <col min="19" max="16384" width="9.00390625" style="69" customWidth="1"/>
  </cols>
  <sheetData>
    <row r="1" spans="1:17" ht="21">
      <c r="A1" s="557" t="s">
        <v>152</v>
      </c>
      <c r="B1" s="557"/>
      <c r="C1" s="557"/>
      <c r="D1" s="557"/>
      <c r="E1" s="557"/>
      <c r="F1" s="557"/>
      <c r="G1" s="557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1">
      <c r="A2" s="71" t="s">
        <v>40</v>
      </c>
      <c r="B2" s="71"/>
      <c r="C2" s="96"/>
      <c r="D2" s="127"/>
      <c r="E2" s="127"/>
      <c r="F2" s="127"/>
      <c r="G2" s="127"/>
      <c r="H2" s="76"/>
      <c r="I2" s="127"/>
      <c r="J2" s="127"/>
      <c r="K2" s="127"/>
      <c r="L2" s="127"/>
      <c r="M2" s="127"/>
      <c r="N2" s="127"/>
      <c r="O2" s="127"/>
      <c r="P2" s="127"/>
      <c r="Q2" s="127"/>
    </row>
    <row r="3" spans="1:18" ht="21">
      <c r="A3" s="70" t="s">
        <v>164</v>
      </c>
      <c r="B3" s="70"/>
      <c r="C3" s="97"/>
      <c r="D3" s="129"/>
      <c r="E3" s="129"/>
      <c r="F3" s="129"/>
      <c r="G3" s="129"/>
      <c r="H3" s="77"/>
      <c r="I3" s="129"/>
      <c r="J3" s="129"/>
      <c r="K3" s="129"/>
      <c r="L3" s="129"/>
      <c r="M3" s="129"/>
      <c r="N3" s="129"/>
      <c r="O3" s="129"/>
      <c r="P3" s="129"/>
      <c r="Q3" s="129"/>
      <c r="R3" s="130" t="s">
        <v>159</v>
      </c>
    </row>
    <row r="4" spans="1:18" ht="21">
      <c r="A4" s="70"/>
      <c r="B4" s="70"/>
      <c r="C4" s="97"/>
      <c r="D4" s="129"/>
      <c r="E4" s="129"/>
      <c r="F4" s="129"/>
      <c r="G4" s="129"/>
      <c r="H4" s="77"/>
      <c r="I4" s="129"/>
      <c r="J4" s="129"/>
      <c r="K4" s="129"/>
      <c r="L4" s="129"/>
      <c r="M4" s="129"/>
      <c r="N4" s="129"/>
      <c r="O4" s="129"/>
      <c r="P4" s="129"/>
      <c r="Q4" s="129"/>
      <c r="R4" s="111" t="s">
        <v>38</v>
      </c>
    </row>
    <row r="5" spans="1:18" ht="21">
      <c r="A5" s="571" t="s">
        <v>39</v>
      </c>
      <c r="B5" s="72" t="s">
        <v>23</v>
      </c>
      <c r="C5" s="621" t="s">
        <v>0</v>
      </c>
      <c r="D5" s="615" t="s">
        <v>191</v>
      </c>
      <c r="E5" s="616"/>
      <c r="F5" s="616"/>
      <c r="G5" s="617"/>
      <c r="H5" s="141"/>
      <c r="I5" s="615" t="s">
        <v>192</v>
      </c>
      <c r="J5" s="616"/>
      <c r="K5" s="616"/>
      <c r="L5" s="617"/>
      <c r="M5" s="142"/>
      <c r="N5" s="615" t="s">
        <v>193</v>
      </c>
      <c r="O5" s="616"/>
      <c r="P5" s="616"/>
      <c r="Q5" s="617"/>
      <c r="R5" s="143"/>
    </row>
    <row r="6" spans="1:18" ht="21">
      <c r="A6" s="572"/>
      <c r="B6" s="73" t="s">
        <v>2</v>
      </c>
      <c r="C6" s="622"/>
      <c r="D6" s="158" t="s">
        <v>11</v>
      </c>
      <c r="E6" s="158" t="s">
        <v>12</v>
      </c>
      <c r="F6" s="158" t="s">
        <v>13</v>
      </c>
      <c r="G6" s="158" t="s">
        <v>14</v>
      </c>
      <c r="H6" s="158" t="s">
        <v>24</v>
      </c>
      <c r="I6" s="158" t="s">
        <v>15</v>
      </c>
      <c r="J6" s="158" t="s">
        <v>16</v>
      </c>
      <c r="K6" s="158" t="s">
        <v>17</v>
      </c>
      <c r="L6" s="158" t="s">
        <v>18</v>
      </c>
      <c r="M6" s="158" t="s">
        <v>24</v>
      </c>
      <c r="N6" s="158" t="s">
        <v>19</v>
      </c>
      <c r="O6" s="158" t="s">
        <v>20</v>
      </c>
      <c r="P6" s="158" t="s">
        <v>21</v>
      </c>
      <c r="Q6" s="158" t="s">
        <v>22</v>
      </c>
      <c r="R6" s="158" t="s">
        <v>24</v>
      </c>
    </row>
    <row r="7" spans="1:18" s="93" customFormat="1" ht="21">
      <c r="A7" s="91" t="s">
        <v>165</v>
      </c>
      <c r="B7" s="92"/>
      <c r="C7" s="98"/>
      <c r="D7" s="153"/>
      <c r="E7" s="153"/>
      <c r="F7" s="153"/>
      <c r="G7" s="153"/>
      <c r="H7" s="163"/>
      <c r="I7" s="153"/>
      <c r="J7" s="153"/>
      <c r="K7" s="153"/>
      <c r="L7" s="153"/>
      <c r="M7" s="163"/>
      <c r="N7" s="153"/>
      <c r="O7" s="153"/>
      <c r="P7" s="153"/>
      <c r="Q7" s="153"/>
      <c r="R7" s="163"/>
    </row>
    <row r="8" spans="1:18" s="94" customFormat="1" ht="21">
      <c r="A8" s="90" t="s">
        <v>42</v>
      </c>
      <c r="B8" s="6" t="s">
        <v>1</v>
      </c>
      <c r="C8" s="99">
        <f>SUM(C10,C12,C14,C16,C18,C20,C22,C24,C26,C28,C30,C32)</f>
        <v>4181800</v>
      </c>
      <c r="D8" s="99">
        <f aca="true" t="shared" si="0" ref="D8:Q8">SUM(D10,D12,D14,D16,D18,D20,D22,D24,D26,D28,D30,D32)</f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99">
        <f>SUM(D8:G8)</f>
        <v>0</v>
      </c>
      <c r="I8" s="99">
        <f t="shared" si="0"/>
        <v>0</v>
      </c>
      <c r="J8" s="99">
        <f t="shared" si="0"/>
        <v>0</v>
      </c>
      <c r="K8" s="99">
        <f t="shared" si="0"/>
        <v>0</v>
      </c>
      <c r="L8" s="99">
        <f t="shared" si="0"/>
        <v>0</v>
      </c>
      <c r="M8" s="99">
        <f>SUM(I8:L8)</f>
        <v>0</v>
      </c>
      <c r="N8" s="99">
        <f t="shared" si="0"/>
        <v>0</v>
      </c>
      <c r="O8" s="99">
        <f t="shared" si="0"/>
        <v>0</v>
      </c>
      <c r="P8" s="99">
        <f t="shared" si="0"/>
        <v>0</v>
      </c>
      <c r="Q8" s="99">
        <f t="shared" si="0"/>
        <v>0</v>
      </c>
      <c r="R8" s="99">
        <f>SUM(N8:Q8)</f>
        <v>0</v>
      </c>
    </row>
    <row r="9" spans="1:18" s="94" customFormat="1" ht="21">
      <c r="A9" s="95"/>
      <c r="B9" s="6" t="s">
        <v>2</v>
      </c>
      <c r="C9" s="99">
        <f>SUM(C11,C13,C15,C17,C19,C21,C23,C25,C27,C29,C31,C33)</f>
        <v>0</v>
      </c>
      <c r="D9" s="99">
        <f aca="true" t="shared" si="1" ref="D9:Q9">SUM(D11,D13,D15,D17,D19,D21,D23,D25,D27,D29,D31,D33)</f>
        <v>0</v>
      </c>
      <c r="E9" s="99">
        <f t="shared" si="1"/>
        <v>0</v>
      </c>
      <c r="F9" s="99">
        <f t="shared" si="1"/>
        <v>0</v>
      </c>
      <c r="G9" s="99">
        <f t="shared" si="1"/>
        <v>0</v>
      </c>
      <c r="H9" s="99">
        <f>SUM(D9:G9)</f>
        <v>0</v>
      </c>
      <c r="I9" s="99">
        <f t="shared" si="1"/>
        <v>0</v>
      </c>
      <c r="J9" s="99">
        <f t="shared" si="1"/>
        <v>0</v>
      </c>
      <c r="K9" s="99">
        <f t="shared" si="1"/>
        <v>0</v>
      </c>
      <c r="L9" s="99">
        <f t="shared" si="1"/>
        <v>0</v>
      </c>
      <c r="M9" s="99">
        <f>SUM(I9:L9)</f>
        <v>0</v>
      </c>
      <c r="N9" s="99">
        <f t="shared" si="1"/>
        <v>0</v>
      </c>
      <c r="O9" s="99">
        <f t="shared" si="1"/>
        <v>0</v>
      </c>
      <c r="P9" s="99">
        <f t="shared" si="1"/>
        <v>0</v>
      </c>
      <c r="Q9" s="99">
        <f t="shared" si="1"/>
        <v>0</v>
      </c>
      <c r="R9" s="99">
        <f>SUM(N9:Q9)</f>
        <v>0</v>
      </c>
    </row>
    <row r="10" spans="1:18" ht="21">
      <c r="A10" s="82" t="s">
        <v>43</v>
      </c>
      <c r="B10" s="74" t="s">
        <v>1</v>
      </c>
      <c r="C10" s="100">
        <v>815300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</row>
    <row r="11" spans="1:18" ht="21">
      <c r="A11" s="83"/>
      <c r="B11" s="74" t="s">
        <v>2</v>
      </c>
      <c r="C11" s="100"/>
      <c r="D11" s="149"/>
      <c r="E11" s="149"/>
      <c r="F11" s="149"/>
      <c r="G11" s="149"/>
      <c r="H11" s="150"/>
      <c r="I11" s="149"/>
      <c r="J11" s="149"/>
      <c r="K11" s="149"/>
      <c r="L11" s="149"/>
      <c r="M11" s="149"/>
      <c r="N11" s="149"/>
      <c r="O11" s="149"/>
      <c r="P11" s="149"/>
      <c r="Q11" s="149"/>
      <c r="R11" s="145"/>
    </row>
    <row r="12" spans="1:18" ht="21">
      <c r="A12" s="82" t="s">
        <v>163</v>
      </c>
      <c r="B12" s="74" t="s">
        <v>1</v>
      </c>
      <c r="C12" s="100">
        <v>60600</v>
      </c>
      <c r="D12" s="149"/>
      <c r="E12" s="149"/>
      <c r="F12" s="149"/>
      <c r="G12" s="149"/>
      <c r="H12" s="150"/>
      <c r="I12" s="149"/>
      <c r="J12" s="149"/>
      <c r="K12" s="149"/>
      <c r="L12" s="149"/>
      <c r="M12" s="149"/>
      <c r="N12" s="149"/>
      <c r="O12" s="149"/>
      <c r="P12" s="149"/>
      <c r="Q12" s="149"/>
      <c r="R12" s="145"/>
    </row>
    <row r="13" spans="1:18" ht="21">
      <c r="A13" s="87"/>
      <c r="B13" s="74" t="s">
        <v>2</v>
      </c>
      <c r="C13" s="100"/>
      <c r="D13" s="153"/>
      <c r="E13" s="153"/>
      <c r="F13" s="153"/>
      <c r="G13" s="153"/>
      <c r="H13" s="150"/>
      <c r="I13" s="153"/>
      <c r="J13" s="153"/>
      <c r="K13" s="153"/>
      <c r="L13" s="153"/>
      <c r="M13" s="153"/>
      <c r="N13" s="153"/>
      <c r="O13" s="153"/>
      <c r="P13" s="153"/>
      <c r="Q13" s="153"/>
      <c r="R13" s="145"/>
    </row>
    <row r="14" spans="1:18" ht="21">
      <c r="A14" s="84" t="s">
        <v>119</v>
      </c>
      <c r="B14" s="75" t="s">
        <v>1</v>
      </c>
      <c r="C14" s="101">
        <v>303300</v>
      </c>
      <c r="D14" s="153"/>
      <c r="E14" s="153"/>
      <c r="F14" s="153"/>
      <c r="G14" s="153"/>
      <c r="H14" s="150"/>
      <c r="I14" s="153"/>
      <c r="J14" s="153"/>
      <c r="K14" s="153"/>
      <c r="L14" s="153"/>
      <c r="M14" s="153"/>
      <c r="N14" s="153"/>
      <c r="O14" s="153"/>
      <c r="P14" s="153"/>
      <c r="Q14" s="153"/>
      <c r="R14" s="145"/>
    </row>
    <row r="15" spans="1:18" ht="21">
      <c r="A15" s="85"/>
      <c r="B15" s="75" t="s">
        <v>2</v>
      </c>
      <c r="C15" s="101"/>
      <c r="D15" s="149"/>
      <c r="E15" s="149"/>
      <c r="F15" s="149"/>
      <c r="G15" s="149"/>
      <c r="H15" s="150"/>
      <c r="I15" s="149"/>
      <c r="J15" s="149"/>
      <c r="K15" s="149"/>
      <c r="L15" s="149"/>
      <c r="M15" s="149"/>
      <c r="N15" s="149"/>
      <c r="O15" s="149"/>
      <c r="P15" s="149"/>
      <c r="Q15" s="149"/>
      <c r="R15" s="145"/>
    </row>
    <row r="16" spans="1:18" ht="21">
      <c r="A16" s="81" t="s">
        <v>126</v>
      </c>
      <c r="B16" s="89" t="s">
        <v>1</v>
      </c>
      <c r="C16" s="102">
        <v>21000</v>
      </c>
      <c r="D16" s="149"/>
      <c r="E16" s="149"/>
      <c r="F16" s="149"/>
      <c r="G16" s="149"/>
      <c r="H16" s="150"/>
      <c r="I16" s="149"/>
      <c r="J16" s="149"/>
      <c r="K16" s="149"/>
      <c r="L16" s="149"/>
      <c r="M16" s="149"/>
      <c r="N16" s="149"/>
      <c r="O16" s="149"/>
      <c r="P16" s="149"/>
      <c r="Q16" s="149"/>
      <c r="R16" s="145"/>
    </row>
    <row r="17" spans="1:18" ht="21">
      <c r="A17" s="86"/>
      <c r="B17" s="89" t="s">
        <v>2</v>
      </c>
      <c r="C17" s="100"/>
      <c r="D17" s="149"/>
      <c r="E17" s="149"/>
      <c r="F17" s="149"/>
      <c r="G17" s="149"/>
      <c r="H17" s="150"/>
      <c r="I17" s="149"/>
      <c r="J17" s="149"/>
      <c r="K17" s="149"/>
      <c r="L17" s="149"/>
      <c r="M17" s="149"/>
      <c r="N17" s="149"/>
      <c r="O17" s="149"/>
      <c r="P17" s="149"/>
      <c r="Q17" s="149"/>
      <c r="R17" s="145"/>
    </row>
    <row r="18" spans="1:18" ht="21">
      <c r="A18" s="83" t="s">
        <v>46</v>
      </c>
      <c r="B18" s="89" t="s">
        <v>1</v>
      </c>
      <c r="C18" s="100">
        <v>309600</v>
      </c>
      <c r="D18" s="149"/>
      <c r="E18" s="149"/>
      <c r="F18" s="149"/>
      <c r="G18" s="149"/>
      <c r="H18" s="150"/>
      <c r="I18" s="149"/>
      <c r="J18" s="149"/>
      <c r="K18" s="149"/>
      <c r="L18" s="149"/>
      <c r="M18" s="149"/>
      <c r="N18" s="149"/>
      <c r="O18" s="149"/>
      <c r="P18" s="149"/>
      <c r="Q18" s="149"/>
      <c r="R18" s="145"/>
    </row>
    <row r="19" spans="1:18" ht="21">
      <c r="A19" s="86"/>
      <c r="B19" s="89" t="s">
        <v>2</v>
      </c>
      <c r="C19" s="100"/>
      <c r="D19" s="149"/>
      <c r="E19" s="149"/>
      <c r="F19" s="149"/>
      <c r="G19" s="149"/>
      <c r="H19" s="150"/>
      <c r="I19" s="149"/>
      <c r="J19" s="149"/>
      <c r="K19" s="149"/>
      <c r="L19" s="149"/>
      <c r="M19" s="149"/>
      <c r="N19" s="149"/>
      <c r="O19" s="149"/>
      <c r="P19" s="149"/>
      <c r="Q19" s="149"/>
      <c r="R19" s="145"/>
    </row>
    <row r="20" spans="1:18" ht="21">
      <c r="A20" s="83" t="s">
        <v>51</v>
      </c>
      <c r="B20" s="89" t="s">
        <v>1</v>
      </c>
      <c r="C20" s="103">
        <v>1708300</v>
      </c>
      <c r="D20" s="149"/>
      <c r="E20" s="149"/>
      <c r="F20" s="149"/>
      <c r="G20" s="149"/>
      <c r="H20" s="150"/>
      <c r="I20" s="149"/>
      <c r="J20" s="149"/>
      <c r="K20" s="149"/>
      <c r="L20" s="149"/>
      <c r="M20" s="149"/>
      <c r="N20" s="149"/>
      <c r="O20" s="149"/>
      <c r="P20" s="149"/>
      <c r="Q20" s="149"/>
      <c r="R20" s="145"/>
    </row>
    <row r="21" spans="1:18" ht="21">
      <c r="A21" s="86"/>
      <c r="B21" s="89" t="s">
        <v>2</v>
      </c>
      <c r="C21" s="104"/>
      <c r="D21" s="149"/>
      <c r="E21" s="149"/>
      <c r="F21" s="149"/>
      <c r="G21" s="149"/>
      <c r="H21" s="150"/>
      <c r="I21" s="149"/>
      <c r="J21" s="149"/>
      <c r="K21" s="149"/>
      <c r="L21" s="149"/>
      <c r="M21" s="149"/>
      <c r="N21" s="149"/>
      <c r="O21" s="149"/>
      <c r="P21" s="149"/>
      <c r="Q21" s="149"/>
      <c r="R21" s="145"/>
    </row>
    <row r="22" spans="1:18" ht="21">
      <c r="A22" s="83" t="s">
        <v>54</v>
      </c>
      <c r="B22" s="89" t="s">
        <v>1</v>
      </c>
      <c r="C22" s="103">
        <v>454400</v>
      </c>
      <c r="D22" s="149"/>
      <c r="E22" s="149"/>
      <c r="F22" s="149"/>
      <c r="G22" s="149"/>
      <c r="H22" s="150"/>
      <c r="I22" s="149"/>
      <c r="J22" s="149"/>
      <c r="K22" s="149"/>
      <c r="L22" s="149"/>
      <c r="M22" s="149"/>
      <c r="N22" s="149"/>
      <c r="O22" s="149"/>
      <c r="P22" s="149"/>
      <c r="Q22" s="149"/>
      <c r="R22" s="145"/>
    </row>
    <row r="23" spans="1:18" ht="21">
      <c r="A23" s="86"/>
      <c r="B23" s="89" t="s">
        <v>2</v>
      </c>
      <c r="C23" s="104"/>
      <c r="D23" s="149"/>
      <c r="E23" s="149"/>
      <c r="F23" s="149"/>
      <c r="G23" s="149"/>
      <c r="H23" s="150"/>
      <c r="I23" s="149"/>
      <c r="J23" s="149"/>
      <c r="K23" s="149"/>
      <c r="L23" s="149"/>
      <c r="M23" s="149"/>
      <c r="N23" s="149"/>
      <c r="O23" s="149"/>
      <c r="P23" s="149"/>
      <c r="Q23" s="149"/>
      <c r="R23" s="145"/>
    </row>
    <row r="24" spans="1:18" ht="21">
      <c r="A24" s="83" t="s">
        <v>128</v>
      </c>
      <c r="B24" s="89" t="s">
        <v>1</v>
      </c>
      <c r="C24" s="102">
        <v>12600</v>
      </c>
      <c r="D24" s="149"/>
      <c r="E24" s="149"/>
      <c r="F24" s="149"/>
      <c r="G24" s="149"/>
      <c r="H24" s="150"/>
      <c r="I24" s="149"/>
      <c r="J24" s="149"/>
      <c r="K24" s="149"/>
      <c r="L24" s="149"/>
      <c r="M24" s="149"/>
      <c r="N24" s="149"/>
      <c r="O24" s="149"/>
      <c r="P24" s="149"/>
      <c r="Q24" s="149"/>
      <c r="R24" s="145"/>
    </row>
    <row r="25" spans="1:18" ht="21">
      <c r="A25" s="87"/>
      <c r="B25" s="89" t="s">
        <v>2</v>
      </c>
      <c r="C25" s="100"/>
      <c r="D25" s="149"/>
      <c r="E25" s="149"/>
      <c r="F25" s="149"/>
      <c r="G25" s="149"/>
      <c r="H25" s="150"/>
      <c r="I25" s="149"/>
      <c r="J25" s="149"/>
      <c r="K25" s="149"/>
      <c r="L25" s="149"/>
      <c r="M25" s="149"/>
      <c r="N25" s="149"/>
      <c r="O25" s="149"/>
      <c r="P25" s="149"/>
      <c r="Q25" s="149"/>
      <c r="R25" s="145"/>
    </row>
    <row r="26" spans="1:18" ht="21">
      <c r="A26" s="81" t="s">
        <v>166</v>
      </c>
      <c r="B26" s="89" t="s">
        <v>1</v>
      </c>
      <c r="C26" s="100">
        <v>298400</v>
      </c>
      <c r="D26" s="149"/>
      <c r="E26" s="149"/>
      <c r="F26" s="149"/>
      <c r="G26" s="149"/>
      <c r="H26" s="150"/>
      <c r="I26" s="149"/>
      <c r="J26" s="149"/>
      <c r="K26" s="149"/>
      <c r="L26" s="149"/>
      <c r="M26" s="149"/>
      <c r="N26" s="149"/>
      <c r="O26" s="149"/>
      <c r="P26" s="149"/>
      <c r="Q26" s="149"/>
      <c r="R26" s="145"/>
    </row>
    <row r="27" spans="1:18" ht="21">
      <c r="A27" s="86"/>
      <c r="B27" s="89" t="s">
        <v>2</v>
      </c>
      <c r="C27" s="100"/>
      <c r="D27" s="149"/>
      <c r="E27" s="149"/>
      <c r="F27" s="149"/>
      <c r="G27" s="149"/>
      <c r="H27" s="150"/>
      <c r="I27" s="149"/>
      <c r="J27" s="149"/>
      <c r="K27" s="149"/>
      <c r="L27" s="149"/>
      <c r="M27" s="149"/>
      <c r="N27" s="149"/>
      <c r="O27" s="149"/>
      <c r="P27" s="149"/>
      <c r="Q27" s="149"/>
      <c r="R27" s="145"/>
    </row>
    <row r="28" spans="1:18" ht="21">
      <c r="A28" s="83" t="s">
        <v>132</v>
      </c>
      <c r="B28" s="89" t="s">
        <v>1</v>
      </c>
      <c r="C28" s="100">
        <v>23400</v>
      </c>
      <c r="D28" s="149"/>
      <c r="E28" s="149"/>
      <c r="F28" s="149"/>
      <c r="G28" s="149"/>
      <c r="H28" s="150"/>
      <c r="I28" s="149"/>
      <c r="J28" s="149"/>
      <c r="K28" s="149"/>
      <c r="L28" s="149"/>
      <c r="M28" s="149"/>
      <c r="N28" s="149"/>
      <c r="O28" s="149"/>
      <c r="P28" s="149"/>
      <c r="Q28" s="149"/>
      <c r="R28" s="145"/>
    </row>
    <row r="29" spans="1:18" ht="21">
      <c r="A29" s="86"/>
      <c r="B29" s="89" t="s">
        <v>2</v>
      </c>
      <c r="C29" s="100"/>
      <c r="D29" s="149"/>
      <c r="E29" s="149"/>
      <c r="F29" s="149"/>
      <c r="G29" s="149"/>
      <c r="H29" s="150"/>
      <c r="I29" s="149"/>
      <c r="J29" s="149"/>
      <c r="K29" s="149"/>
      <c r="L29" s="149"/>
      <c r="M29" s="149"/>
      <c r="N29" s="149"/>
      <c r="O29" s="149"/>
      <c r="P29" s="149"/>
      <c r="Q29" s="149"/>
      <c r="R29" s="145"/>
    </row>
    <row r="30" spans="1:18" ht="21">
      <c r="A30" s="83" t="s">
        <v>122</v>
      </c>
      <c r="B30" s="75" t="s">
        <v>1</v>
      </c>
      <c r="C30" s="105">
        <v>51500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18" ht="21">
      <c r="A31" s="85"/>
      <c r="B31" s="75" t="s">
        <v>2</v>
      </c>
      <c r="C31" s="105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</row>
    <row r="32" spans="1:18" ht="21">
      <c r="A32" s="83" t="s">
        <v>122</v>
      </c>
      <c r="B32" s="89" t="s">
        <v>1</v>
      </c>
      <c r="C32" s="106">
        <v>123400</v>
      </c>
      <c r="D32" s="178"/>
      <c r="E32" s="178"/>
      <c r="F32" s="178"/>
      <c r="G32" s="178"/>
      <c r="H32" s="160"/>
      <c r="I32" s="178"/>
      <c r="J32" s="178"/>
      <c r="K32" s="178"/>
      <c r="L32" s="178"/>
      <c r="M32" s="178"/>
      <c r="N32" s="178"/>
      <c r="O32" s="178"/>
      <c r="P32" s="178"/>
      <c r="Q32" s="178"/>
      <c r="R32" s="145"/>
    </row>
    <row r="33" spans="1:18" ht="21">
      <c r="A33" s="87"/>
      <c r="B33" s="89" t="s">
        <v>2</v>
      </c>
      <c r="C33" s="106"/>
      <c r="D33" s="178"/>
      <c r="E33" s="178"/>
      <c r="F33" s="178"/>
      <c r="G33" s="178"/>
      <c r="H33" s="160"/>
      <c r="I33" s="178"/>
      <c r="J33" s="178"/>
      <c r="K33" s="178"/>
      <c r="L33" s="178"/>
      <c r="M33" s="178"/>
      <c r="N33" s="178"/>
      <c r="O33" s="178"/>
      <c r="P33" s="178"/>
      <c r="Q33" s="178"/>
      <c r="R33" s="145"/>
    </row>
    <row r="34" spans="1:18" ht="21">
      <c r="A34" s="613" t="s">
        <v>24</v>
      </c>
      <c r="B34" s="10" t="s">
        <v>1</v>
      </c>
      <c r="C34" s="184">
        <f>C8</f>
        <v>4181800</v>
      </c>
      <c r="D34" s="184">
        <f aca="true" t="shared" si="2" ref="D34:R34">D8</f>
        <v>0</v>
      </c>
      <c r="E34" s="184">
        <f t="shared" si="2"/>
        <v>0</v>
      </c>
      <c r="F34" s="184">
        <f t="shared" si="2"/>
        <v>0</v>
      </c>
      <c r="G34" s="184">
        <f t="shared" si="2"/>
        <v>0</v>
      </c>
      <c r="H34" s="184">
        <f t="shared" si="2"/>
        <v>0</v>
      </c>
      <c r="I34" s="184">
        <f t="shared" si="2"/>
        <v>0</v>
      </c>
      <c r="J34" s="184">
        <f t="shared" si="2"/>
        <v>0</v>
      </c>
      <c r="K34" s="184">
        <f t="shared" si="2"/>
        <v>0</v>
      </c>
      <c r="L34" s="184">
        <f t="shared" si="2"/>
        <v>0</v>
      </c>
      <c r="M34" s="184">
        <f t="shared" si="2"/>
        <v>0</v>
      </c>
      <c r="N34" s="184">
        <f t="shared" si="2"/>
        <v>0</v>
      </c>
      <c r="O34" s="184">
        <f t="shared" si="2"/>
        <v>0</v>
      </c>
      <c r="P34" s="184">
        <f t="shared" si="2"/>
        <v>0</v>
      </c>
      <c r="Q34" s="184">
        <f t="shared" si="2"/>
        <v>0</v>
      </c>
      <c r="R34" s="184">
        <f t="shared" si="2"/>
        <v>0</v>
      </c>
    </row>
    <row r="35" spans="1:18" ht="21">
      <c r="A35" s="612"/>
      <c r="B35" s="10" t="s">
        <v>2</v>
      </c>
      <c r="C35" s="184">
        <f>C9</f>
        <v>0</v>
      </c>
      <c r="D35" s="184">
        <f aca="true" t="shared" si="3" ref="D35:R35">D9</f>
        <v>0</v>
      </c>
      <c r="E35" s="184">
        <f t="shared" si="3"/>
        <v>0</v>
      </c>
      <c r="F35" s="184">
        <f t="shared" si="3"/>
        <v>0</v>
      </c>
      <c r="G35" s="184">
        <f t="shared" si="3"/>
        <v>0</v>
      </c>
      <c r="H35" s="184">
        <f t="shared" si="3"/>
        <v>0</v>
      </c>
      <c r="I35" s="184">
        <f t="shared" si="3"/>
        <v>0</v>
      </c>
      <c r="J35" s="184">
        <f t="shared" si="3"/>
        <v>0</v>
      </c>
      <c r="K35" s="184">
        <f t="shared" si="3"/>
        <v>0</v>
      </c>
      <c r="L35" s="184">
        <f t="shared" si="3"/>
        <v>0</v>
      </c>
      <c r="M35" s="184">
        <f t="shared" si="3"/>
        <v>0</v>
      </c>
      <c r="N35" s="184">
        <f t="shared" si="3"/>
        <v>0</v>
      </c>
      <c r="O35" s="184">
        <f t="shared" si="3"/>
        <v>0</v>
      </c>
      <c r="P35" s="184">
        <f t="shared" si="3"/>
        <v>0</v>
      </c>
      <c r="Q35" s="184">
        <f t="shared" si="3"/>
        <v>0</v>
      </c>
      <c r="R35" s="184">
        <f t="shared" si="3"/>
        <v>0</v>
      </c>
    </row>
    <row r="36" spans="3:18" s="93" customFormat="1" ht="19.5">
      <c r="C36" s="182"/>
      <c r="D36" s="183"/>
      <c r="E36" s="183"/>
      <c r="F36" s="183"/>
      <c r="G36" s="183"/>
      <c r="H36" s="128"/>
      <c r="I36" s="183"/>
      <c r="J36" s="183"/>
      <c r="K36" s="183"/>
      <c r="L36" s="183"/>
      <c r="M36" s="183"/>
      <c r="N36" s="183"/>
      <c r="O36" s="183"/>
      <c r="P36" s="183"/>
      <c r="Q36" s="183"/>
      <c r="R36" s="126"/>
    </row>
    <row r="38" spans="1:3" ht="21">
      <c r="A38" s="181" t="s">
        <v>25</v>
      </c>
      <c r="B38" s="179"/>
      <c r="C38" s="180"/>
    </row>
  </sheetData>
  <sheetProtection/>
  <mergeCells count="7">
    <mergeCell ref="I5:L5"/>
    <mergeCell ref="N5:Q5"/>
    <mergeCell ref="A34:A35"/>
    <mergeCell ref="A1:G1"/>
    <mergeCell ref="A5:A6"/>
    <mergeCell ref="C5:C6"/>
    <mergeCell ref="D5:G5"/>
  </mergeCells>
  <printOptions/>
  <pageMargins left="0.15748031496062992" right="0.15748031496062992" top="0.15748031496062992" bottom="0.7480314960629921" header="0.31496062992125984" footer="0.3149606299212598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0"/>
  <sheetViews>
    <sheetView view="pageBreakPreview" zoomScale="99" zoomScaleNormal="90" zoomScaleSheetLayoutView="99" zoomScalePageLayoutView="0" workbookViewId="0" topLeftCell="A1">
      <selection activeCell="D14" sqref="D14"/>
    </sheetView>
  </sheetViews>
  <sheetFormatPr defaultColWidth="9.140625" defaultRowHeight="15"/>
  <cols>
    <col min="1" max="1" width="52.28125" style="187" customWidth="1"/>
    <col min="2" max="2" width="9.57421875" style="119" customWidth="1"/>
    <col min="3" max="3" width="27.421875" style="138" customWidth="1"/>
    <col min="4" max="6" width="44.421875" style="137" customWidth="1"/>
    <col min="7" max="16384" width="9.140625" style="11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57" t="s">
        <v>199</v>
      </c>
      <c r="B3" s="557"/>
      <c r="C3" s="557"/>
      <c r="D3" s="557"/>
      <c r="E3" s="557"/>
      <c r="F3" s="557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241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24" t="s">
        <v>274</v>
      </c>
      <c r="B7" s="424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5"/>
      <c r="B8" s="425"/>
      <c r="C8" s="438"/>
      <c r="D8" s="442" t="s">
        <v>272</v>
      </c>
      <c r="E8" s="442" t="s">
        <v>266</v>
      </c>
      <c r="F8" s="442" t="s">
        <v>273</v>
      </c>
    </row>
    <row r="9" spans="1:6" s="252" customFormat="1" ht="19.5">
      <c r="A9" s="140" t="s">
        <v>208</v>
      </c>
      <c r="B9" s="428"/>
      <c r="C9" s="493"/>
      <c r="D9" s="219"/>
      <c r="E9" s="219"/>
      <c r="F9" s="219"/>
    </row>
    <row r="10" spans="1:6" s="109" customFormat="1" ht="18.75" customHeight="1" hidden="1">
      <c r="A10" s="220"/>
      <c r="B10" s="428" t="s">
        <v>2</v>
      </c>
      <c r="C10" s="493" t="e">
        <f>SUM(#REF!+#REF!+#REF!+#REF!+#REF!+#REF!+#REF!+#REF!+#REF!+#REF!)</f>
        <v>#REF!</v>
      </c>
      <c r="D10" s="114" t="e">
        <f>SUM(#REF!,#REF!,#REF!,#REF!,#REF!,#REF!,#REF!,#REF!,#REF!,#REF!,#REF!)</f>
        <v>#REF!</v>
      </c>
      <c r="E10" s="114" t="e">
        <f>SUM(#REF!,#REF!,#REF!,#REF!,#REF!,#REF!,#REF!,#REF!,#REF!,#REF!,#REF!)</f>
        <v>#REF!</v>
      </c>
      <c r="F10" s="114" t="e">
        <f>SUM(#REF!,#REF!,#REF!,#REF!,#REF!,#REF!,#REF!,#REF!,#REF!,#REF!,#REF!)</f>
        <v>#REF!</v>
      </c>
    </row>
    <row r="11" spans="1:6" s="344" customFormat="1" ht="19.5">
      <c r="A11" s="270" t="s">
        <v>309</v>
      </c>
      <c r="B11" s="341" t="s">
        <v>1</v>
      </c>
      <c r="C11" s="494">
        <f>SUM(C13+C21)</f>
        <v>664271</v>
      </c>
      <c r="D11" s="342"/>
      <c r="E11" s="342"/>
      <c r="F11" s="342"/>
    </row>
    <row r="12" spans="1:6" s="344" customFormat="1" ht="19.5">
      <c r="A12" s="270"/>
      <c r="B12" s="341" t="s">
        <v>2</v>
      </c>
      <c r="C12" s="494"/>
      <c r="D12" s="342"/>
      <c r="E12" s="342"/>
      <c r="F12" s="342"/>
    </row>
    <row r="13" spans="1:6" s="249" customFormat="1" ht="19.5">
      <c r="A13" s="244" t="s">
        <v>269</v>
      </c>
      <c r="B13" s="428" t="s">
        <v>1</v>
      </c>
      <c r="C13" s="246">
        <f>SUM($C$15)</f>
        <v>43311</v>
      </c>
      <c r="D13" s="247"/>
      <c r="E13" s="247"/>
      <c r="F13" s="247"/>
    </row>
    <row r="14" spans="1:6" s="249" customFormat="1" ht="19.5">
      <c r="A14" s="244"/>
      <c r="B14" s="428" t="s">
        <v>2</v>
      </c>
      <c r="C14" s="246"/>
      <c r="D14" s="247"/>
      <c r="E14" s="247"/>
      <c r="F14" s="247"/>
    </row>
    <row r="15" spans="1:6" s="489" customFormat="1" ht="19.5">
      <c r="A15" s="476" t="s">
        <v>42</v>
      </c>
      <c r="B15" s="477" t="s">
        <v>1</v>
      </c>
      <c r="C15" s="495">
        <f>SUM($C$17+$C$19)</f>
        <v>43311</v>
      </c>
      <c r="D15" s="478"/>
      <c r="E15" s="478"/>
      <c r="F15" s="478"/>
    </row>
    <row r="16" spans="1:6" s="331" customFormat="1" ht="19.5">
      <c r="A16" s="479"/>
      <c r="B16" s="309" t="s">
        <v>2</v>
      </c>
      <c r="C16" s="496"/>
      <c r="D16" s="314"/>
      <c r="E16" s="314"/>
      <c r="F16" s="314"/>
    </row>
    <row r="17" spans="1:6" s="253" customFormat="1" ht="19.5">
      <c r="A17" s="147" t="s">
        <v>46</v>
      </c>
      <c r="B17" s="152" t="s">
        <v>1</v>
      </c>
      <c r="C17" s="176">
        <v>42024</v>
      </c>
      <c r="D17" s="159"/>
      <c r="E17" s="159"/>
      <c r="F17" s="159"/>
    </row>
    <row r="18" spans="1:6" s="253" customFormat="1" ht="19.5">
      <c r="A18" s="144"/>
      <c r="B18" s="152" t="s">
        <v>2</v>
      </c>
      <c r="C18" s="497"/>
      <c r="D18" s="159"/>
      <c r="E18" s="159"/>
      <c r="F18" s="159"/>
    </row>
    <row r="19" spans="1:6" s="490" customFormat="1" ht="19.5">
      <c r="A19" s="147" t="s">
        <v>132</v>
      </c>
      <c r="B19" s="152" t="s">
        <v>1</v>
      </c>
      <c r="C19" s="175">
        <v>1287</v>
      </c>
      <c r="D19" s="153"/>
      <c r="E19" s="153"/>
      <c r="F19" s="153"/>
    </row>
    <row r="20" spans="1:6" s="490" customFormat="1" ht="19.5">
      <c r="A20" s="154"/>
      <c r="B20" s="152" t="s">
        <v>2</v>
      </c>
      <c r="C20" s="175"/>
      <c r="D20" s="149"/>
      <c r="E20" s="149"/>
      <c r="F20" s="149"/>
    </row>
    <row r="21" spans="1:6" s="249" customFormat="1" ht="19.5">
      <c r="A21" s="244" t="s">
        <v>270</v>
      </c>
      <c r="B21" s="245" t="s">
        <v>1</v>
      </c>
      <c r="C21" s="246">
        <f>SUM($C$23)</f>
        <v>620960</v>
      </c>
      <c r="D21" s="247"/>
      <c r="E21" s="247"/>
      <c r="F21" s="247"/>
    </row>
    <row r="22" spans="1:6" s="249" customFormat="1" ht="19.5">
      <c r="A22" s="244"/>
      <c r="B22" s="245" t="s">
        <v>2</v>
      </c>
      <c r="C22" s="246"/>
      <c r="D22" s="247"/>
      <c r="E22" s="247"/>
      <c r="F22" s="247"/>
    </row>
    <row r="23" spans="1:6" s="349" customFormat="1" ht="19.5">
      <c r="A23" s="296" t="s">
        <v>42</v>
      </c>
      <c r="B23" s="347" t="s">
        <v>1</v>
      </c>
      <c r="C23" s="499">
        <f>SUM($C$26+$C$29+$C$31+$C$33+$C$38+$C$40+$C$42)</f>
        <v>620960</v>
      </c>
      <c r="D23" s="297"/>
      <c r="E23" s="297"/>
      <c r="F23" s="297"/>
    </row>
    <row r="24" spans="1:6" s="349" customFormat="1" ht="19.5">
      <c r="A24" s="298"/>
      <c r="B24" s="347" t="s">
        <v>2</v>
      </c>
      <c r="C24" s="500"/>
      <c r="D24" s="299"/>
      <c r="E24" s="299"/>
      <c r="F24" s="299"/>
    </row>
    <row r="25" spans="1:6" ht="19.5">
      <c r="A25" s="485" t="s">
        <v>213</v>
      </c>
      <c r="B25" s="116"/>
      <c r="C25" s="106"/>
      <c r="D25" s="191"/>
      <c r="E25" s="191"/>
      <c r="F25" s="191"/>
    </row>
    <row r="26" spans="1:6" ht="19.5">
      <c r="A26" s="147" t="s">
        <v>43</v>
      </c>
      <c r="B26" s="148" t="s">
        <v>1</v>
      </c>
      <c r="C26" s="79">
        <v>342320</v>
      </c>
      <c r="D26" s="189"/>
      <c r="E26" s="189"/>
      <c r="F26" s="189"/>
    </row>
    <row r="27" spans="1:6" ht="19.5">
      <c r="A27" s="147"/>
      <c r="B27" s="148" t="s">
        <v>2</v>
      </c>
      <c r="C27" s="79"/>
      <c r="D27" s="189"/>
      <c r="E27" s="189"/>
      <c r="F27" s="189"/>
    </row>
    <row r="28" spans="1:6" ht="19.5">
      <c r="A28" s="485" t="s">
        <v>214</v>
      </c>
      <c r="B28" s="116"/>
      <c r="C28" s="106"/>
      <c r="D28" s="191"/>
      <c r="E28" s="191"/>
      <c r="F28" s="191"/>
    </row>
    <row r="29" spans="1:6" ht="19.5">
      <c r="A29" s="147" t="s">
        <v>45</v>
      </c>
      <c r="B29" s="152" t="s">
        <v>1</v>
      </c>
      <c r="C29" s="78">
        <v>18241</v>
      </c>
      <c r="D29" s="189"/>
      <c r="E29" s="189"/>
      <c r="F29" s="189"/>
    </row>
    <row r="30" spans="1:6" ht="19.5">
      <c r="A30" s="151"/>
      <c r="B30" s="152" t="s">
        <v>2</v>
      </c>
      <c r="C30" s="78"/>
      <c r="D30" s="189"/>
      <c r="E30" s="189"/>
      <c r="F30" s="189"/>
    </row>
    <row r="31" spans="1:6" ht="19.5">
      <c r="A31" s="171" t="s">
        <v>197</v>
      </c>
      <c r="B31" s="152" t="s">
        <v>1</v>
      </c>
      <c r="C31" s="78">
        <v>3692</v>
      </c>
      <c r="D31" s="189"/>
      <c r="E31" s="189"/>
      <c r="F31" s="189"/>
    </row>
    <row r="32" spans="1:6" ht="19.5">
      <c r="A32" s="151"/>
      <c r="B32" s="152" t="s">
        <v>2</v>
      </c>
      <c r="C32" s="78"/>
      <c r="D32" s="189"/>
      <c r="E32" s="189"/>
      <c r="F32" s="189"/>
    </row>
    <row r="33" spans="1:6" ht="19.5">
      <c r="A33" s="147" t="s">
        <v>48</v>
      </c>
      <c r="B33" s="148" t="s">
        <v>1</v>
      </c>
      <c r="C33" s="79">
        <v>14448</v>
      </c>
      <c r="D33" s="189"/>
      <c r="E33" s="189"/>
      <c r="F33" s="189"/>
    </row>
    <row r="34" spans="1:6" ht="19.5">
      <c r="A34" s="154"/>
      <c r="B34" s="148" t="s">
        <v>2</v>
      </c>
      <c r="C34" s="79"/>
      <c r="D34" s="189"/>
      <c r="E34" s="189"/>
      <c r="F34" s="189"/>
    </row>
    <row r="35" spans="1:6" ht="19.5">
      <c r="A35" s="485" t="s">
        <v>215</v>
      </c>
      <c r="B35" s="148"/>
      <c r="C35" s="79"/>
      <c r="D35" s="189"/>
      <c r="E35" s="189"/>
      <c r="F35" s="189"/>
    </row>
    <row r="36" spans="1:6" ht="19.5">
      <c r="A36" s="147" t="s">
        <v>51</v>
      </c>
      <c r="B36" s="148" t="s">
        <v>1</v>
      </c>
      <c r="C36" s="78"/>
      <c r="D36" s="194"/>
      <c r="E36" s="194"/>
      <c r="F36" s="194"/>
    </row>
    <row r="37" spans="1:6" ht="19.5">
      <c r="A37" s="154"/>
      <c r="B37" s="148" t="s">
        <v>2</v>
      </c>
      <c r="C37" s="79"/>
      <c r="D37" s="189"/>
      <c r="E37" s="189"/>
      <c r="F37" s="189"/>
    </row>
    <row r="38" spans="1:6" s="126" customFormat="1" ht="19.5">
      <c r="A38" s="151" t="s">
        <v>53</v>
      </c>
      <c r="B38" s="152" t="s">
        <v>1</v>
      </c>
      <c r="C38" s="78">
        <v>100000</v>
      </c>
      <c r="D38" s="78"/>
      <c r="E38" s="78"/>
      <c r="F38" s="78"/>
    </row>
    <row r="39" spans="1:6" ht="19.5">
      <c r="A39" s="154"/>
      <c r="B39" s="148" t="s">
        <v>2</v>
      </c>
      <c r="C39" s="79"/>
      <c r="D39" s="194"/>
      <c r="E39" s="194"/>
      <c r="F39" s="194"/>
    </row>
    <row r="40" spans="1:6" ht="19.5">
      <c r="A40" s="186" t="s">
        <v>54</v>
      </c>
      <c r="B40" s="148" t="s">
        <v>1</v>
      </c>
      <c r="C40" s="79">
        <v>12136</v>
      </c>
      <c r="D40" s="194"/>
      <c r="E40" s="194"/>
      <c r="F40" s="194"/>
    </row>
    <row r="41" spans="1:6" ht="19.5">
      <c r="A41" s="186"/>
      <c r="B41" s="148" t="s">
        <v>2</v>
      </c>
      <c r="C41" s="79"/>
      <c r="D41" s="194"/>
      <c r="E41" s="194"/>
      <c r="F41" s="194"/>
    </row>
    <row r="42" spans="1:6" ht="19.5">
      <c r="A42" s="147" t="s">
        <v>52</v>
      </c>
      <c r="B42" s="148" t="s">
        <v>1</v>
      </c>
      <c r="C42" s="78">
        <f>131223-1100</f>
        <v>130123</v>
      </c>
      <c r="D42" s="194"/>
      <c r="E42" s="194"/>
      <c r="F42" s="194"/>
    </row>
    <row r="43" spans="1:6" s="126" customFormat="1" ht="19.5">
      <c r="A43" s="144"/>
      <c r="B43" s="152" t="s">
        <v>2</v>
      </c>
      <c r="C43" s="78"/>
      <c r="D43" s="78"/>
      <c r="E43" s="78"/>
      <c r="F43" s="78"/>
    </row>
    <row r="44" spans="1:6" s="344" customFormat="1" ht="19.5">
      <c r="A44" s="270" t="s">
        <v>310</v>
      </c>
      <c r="B44" s="341" t="s">
        <v>1</v>
      </c>
      <c r="C44" s="494">
        <f>SUM(C46+C54)</f>
        <v>11733029</v>
      </c>
      <c r="D44" s="342"/>
      <c r="E44" s="342"/>
      <c r="F44" s="342"/>
    </row>
    <row r="45" spans="1:6" s="344" customFormat="1" ht="19.5">
      <c r="A45" s="270"/>
      <c r="B45" s="341" t="s">
        <v>2</v>
      </c>
      <c r="C45" s="494"/>
      <c r="D45" s="342"/>
      <c r="E45" s="342"/>
      <c r="F45" s="342"/>
    </row>
    <row r="46" spans="1:6" s="249" customFormat="1" ht="19.5">
      <c r="A46" s="244" t="s">
        <v>269</v>
      </c>
      <c r="B46" s="428" t="s">
        <v>1</v>
      </c>
      <c r="C46" s="246">
        <f>SUM($C$48)</f>
        <v>84189</v>
      </c>
      <c r="D46" s="247"/>
      <c r="E46" s="247"/>
      <c r="F46" s="247"/>
    </row>
    <row r="47" spans="1:6" s="249" customFormat="1" ht="19.5">
      <c r="A47" s="244"/>
      <c r="B47" s="428" t="s">
        <v>2</v>
      </c>
      <c r="C47" s="246"/>
      <c r="D47" s="247"/>
      <c r="E47" s="247"/>
      <c r="F47" s="247"/>
    </row>
    <row r="48" spans="1:6" s="489" customFormat="1" ht="19.5">
      <c r="A48" s="476" t="s">
        <v>42</v>
      </c>
      <c r="B48" s="477" t="s">
        <v>1</v>
      </c>
      <c r="C48" s="495">
        <f>SUM($C$50+$C$52)</f>
        <v>84189</v>
      </c>
      <c r="D48" s="478"/>
      <c r="E48" s="478"/>
      <c r="F48" s="478"/>
    </row>
    <row r="49" spans="1:6" s="331" customFormat="1" ht="19.5">
      <c r="A49" s="479"/>
      <c r="B49" s="309" t="s">
        <v>2</v>
      </c>
      <c r="C49" s="496"/>
      <c r="D49" s="314"/>
      <c r="E49" s="314"/>
      <c r="F49" s="314"/>
    </row>
    <row r="50" spans="1:6" s="253" customFormat="1" ht="19.5">
      <c r="A50" s="147" t="s">
        <v>46</v>
      </c>
      <c r="B50" s="152" t="s">
        <v>1</v>
      </c>
      <c r="C50" s="176">
        <v>81576</v>
      </c>
      <c r="D50" s="159"/>
      <c r="E50" s="159"/>
      <c r="F50" s="159"/>
    </row>
    <row r="51" spans="1:6" s="253" customFormat="1" ht="19.5">
      <c r="A51" s="144"/>
      <c r="B51" s="152" t="s">
        <v>2</v>
      </c>
      <c r="C51" s="497"/>
      <c r="D51" s="159"/>
      <c r="E51" s="159"/>
      <c r="F51" s="159"/>
    </row>
    <row r="52" spans="1:6" s="490" customFormat="1" ht="19.5">
      <c r="A52" s="147" t="s">
        <v>132</v>
      </c>
      <c r="B52" s="152" t="s">
        <v>1</v>
      </c>
      <c r="C52" s="175">
        <v>2613</v>
      </c>
      <c r="D52" s="153"/>
      <c r="E52" s="153"/>
      <c r="F52" s="153"/>
    </row>
    <row r="53" spans="1:6" s="490" customFormat="1" ht="19.5">
      <c r="A53" s="154"/>
      <c r="B53" s="152" t="s">
        <v>2</v>
      </c>
      <c r="C53" s="175"/>
      <c r="D53" s="149"/>
      <c r="E53" s="149"/>
      <c r="F53" s="149"/>
    </row>
    <row r="54" spans="1:6" s="249" customFormat="1" ht="19.5">
      <c r="A54" s="244" t="s">
        <v>270</v>
      </c>
      <c r="B54" s="245" t="s">
        <v>1</v>
      </c>
      <c r="C54" s="246">
        <f>SUM($C$56)</f>
        <v>11648840</v>
      </c>
      <c r="D54" s="247"/>
      <c r="E54" s="247"/>
      <c r="F54" s="247"/>
    </row>
    <row r="55" spans="1:6" s="249" customFormat="1" ht="19.5">
      <c r="A55" s="244"/>
      <c r="B55" s="245" t="s">
        <v>2</v>
      </c>
      <c r="C55" s="246"/>
      <c r="D55" s="247"/>
      <c r="E55" s="247"/>
      <c r="F55" s="247"/>
    </row>
    <row r="56" spans="1:6" s="349" customFormat="1" ht="19.5">
      <c r="A56" s="296" t="s">
        <v>42</v>
      </c>
      <c r="B56" s="347" t="s">
        <v>1</v>
      </c>
      <c r="C56" s="499">
        <f>SUM($C$59+$C$61+$C$63+$C$65+$C$67+$C$70+$C$72+$C$74+$C$76+$C$78+$C$83+$C$85+$C$87+$C$89+$C$91+$C$93+$C$95+$C$97+$C$99)</f>
        <v>11648840</v>
      </c>
      <c r="D56" s="297"/>
      <c r="E56" s="297"/>
      <c r="F56" s="297"/>
    </row>
    <row r="57" spans="1:6" s="349" customFormat="1" ht="19.5">
      <c r="A57" s="298"/>
      <c r="B57" s="347" t="s">
        <v>2</v>
      </c>
      <c r="C57" s="500"/>
      <c r="D57" s="299"/>
      <c r="E57" s="299"/>
      <c r="F57" s="299"/>
    </row>
    <row r="58" spans="1:6" ht="19.5">
      <c r="A58" s="485" t="s">
        <v>213</v>
      </c>
      <c r="B58" s="116"/>
      <c r="C58" s="106"/>
      <c r="D58" s="191"/>
      <c r="E58" s="191"/>
      <c r="F58" s="191"/>
    </row>
    <row r="59" spans="1:6" ht="19.5">
      <c r="A59" s="147" t="s">
        <v>43</v>
      </c>
      <c r="B59" s="148" t="s">
        <v>1</v>
      </c>
      <c r="C59" s="79">
        <v>513480</v>
      </c>
      <c r="D59" s="189"/>
      <c r="E59" s="189"/>
      <c r="F59" s="189"/>
    </row>
    <row r="60" spans="1:6" ht="19.5">
      <c r="A60" s="147"/>
      <c r="B60" s="148" t="s">
        <v>2</v>
      </c>
      <c r="C60" s="79"/>
      <c r="D60" s="189"/>
      <c r="E60" s="189"/>
      <c r="F60" s="189"/>
    </row>
    <row r="61" spans="1:6" ht="19.5">
      <c r="A61" s="147" t="s">
        <v>311</v>
      </c>
      <c r="B61" s="148" t="s">
        <v>1</v>
      </c>
      <c r="C61" s="79">
        <v>422400</v>
      </c>
      <c r="D61" s="189"/>
      <c r="E61" s="189"/>
      <c r="F61" s="189"/>
    </row>
    <row r="62" spans="1:6" ht="19.5">
      <c r="A62" s="147"/>
      <c r="B62" s="148" t="s">
        <v>2</v>
      </c>
      <c r="C62" s="79"/>
      <c r="D62" s="189"/>
      <c r="E62" s="189"/>
      <c r="F62" s="189"/>
    </row>
    <row r="63" spans="1:6" ht="19.5">
      <c r="A63" s="147" t="s">
        <v>320</v>
      </c>
      <c r="B63" s="148" t="s">
        <v>1</v>
      </c>
      <c r="C63" s="79">
        <v>1511800</v>
      </c>
      <c r="D63" s="189"/>
      <c r="E63" s="189"/>
      <c r="F63" s="189"/>
    </row>
    <row r="64" spans="1:6" ht="19.5">
      <c r="A64" s="147"/>
      <c r="B64" s="148" t="s">
        <v>2</v>
      </c>
      <c r="C64" s="79"/>
      <c r="D64" s="189"/>
      <c r="E64" s="189"/>
      <c r="F64" s="189"/>
    </row>
    <row r="65" spans="1:6" ht="19.5">
      <c r="A65" s="147" t="s">
        <v>321</v>
      </c>
      <c r="B65" s="148" t="s">
        <v>1</v>
      </c>
      <c r="C65" s="79">
        <v>861200</v>
      </c>
      <c r="D65" s="189"/>
      <c r="E65" s="189"/>
      <c r="F65" s="189"/>
    </row>
    <row r="66" spans="1:6" ht="19.5">
      <c r="A66" s="147"/>
      <c r="B66" s="148" t="s">
        <v>2</v>
      </c>
      <c r="C66" s="79"/>
      <c r="D66" s="189"/>
      <c r="E66" s="189"/>
      <c r="F66" s="189"/>
    </row>
    <row r="67" spans="1:6" ht="19.5">
      <c r="A67" s="147" t="s">
        <v>312</v>
      </c>
      <c r="B67" s="148" t="s">
        <v>1</v>
      </c>
      <c r="C67" s="79">
        <v>5752500</v>
      </c>
      <c r="D67" s="189"/>
      <c r="E67" s="189"/>
      <c r="F67" s="189"/>
    </row>
    <row r="68" spans="1:6" ht="19.5">
      <c r="A68" s="147"/>
      <c r="B68" s="148" t="s">
        <v>2</v>
      </c>
      <c r="C68" s="79"/>
      <c r="D68" s="189"/>
      <c r="E68" s="189"/>
      <c r="F68" s="189"/>
    </row>
    <row r="69" spans="1:6" ht="19.5">
      <c r="A69" s="485" t="s">
        <v>214</v>
      </c>
      <c r="B69" s="116"/>
      <c r="C69" s="106"/>
      <c r="D69" s="191"/>
      <c r="E69" s="191"/>
      <c r="F69" s="191"/>
    </row>
    <row r="70" spans="1:6" ht="19.5">
      <c r="A70" s="147" t="s">
        <v>45</v>
      </c>
      <c r="B70" s="152" t="s">
        <v>1</v>
      </c>
      <c r="C70" s="78">
        <v>31059</v>
      </c>
      <c r="D70" s="189"/>
      <c r="E70" s="189"/>
      <c r="F70" s="189"/>
    </row>
    <row r="71" spans="1:6" ht="19.5">
      <c r="A71" s="151"/>
      <c r="B71" s="152" t="s">
        <v>2</v>
      </c>
      <c r="C71" s="78"/>
      <c r="D71" s="189"/>
      <c r="E71" s="189"/>
      <c r="F71" s="189"/>
    </row>
    <row r="72" spans="1:6" ht="19.5">
      <c r="A72" s="171" t="s">
        <v>197</v>
      </c>
      <c r="B72" s="152" t="s">
        <v>1</v>
      </c>
      <c r="C72" s="78">
        <v>10508</v>
      </c>
      <c r="D72" s="189"/>
      <c r="E72" s="189"/>
      <c r="F72" s="189"/>
    </row>
    <row r="73" spans="1:6" ht="19.5">
      <c r="A73" s="151"/>
      <c r="B73" s="152" t="s">
        <v>2</v>
      </c>
      <c r="C73" s="78"/>
      <c r="D73" s="189"/>
      <c r="E73" s="189"/>
      <c r="F73" s="189"/>
    </row>
    <row r="74" spans="1:6" ht="19.5">
      <c r="A74" s="147" t="s">
        <v>48</v>
      </c>
      <c r="B74" s="148" t="s">
        <v>1</v>
      </c>
      <c r="C74" s="79">
        <v>19152</v>
      </c>
      <c r="D74" s="189"/>
      <c r="E74" s="189"/>
      <c r="F74" s="189"/>
    </row>
    <row r="75" spans="1:6" ht="19.5">
      <c r="A75" s="154"/>
      <c r="B75" s="148" t="s">
        <v>2</v>
      </c>
      <c r="C75" s="79"/>
      <c r="D75" s="189"/>
      <c r="E75" s="189"/>
      <c r="F75" s="189"/>
    </row>
    <row r="76" spans="1:6" ht="19.5">
      <c r="A76" s="147" t="s">
        <v>156</v>
      </c>
      <c r="B76" s="148" t="s">
        <v>1</v>
      </c>
      <c r="C76" s="79">
        <v>1454700</v>
      </c>
      <c r="D76" s="189"/>
      <c r="E76" s="189"/>
      <c r="F76" s="189"/>
    </row>
    <row r="77" spans="1:6" ht="19.5">
      <c r="A77" s="154"/>
      <c r="B77" s="148" t="s">
        <v>2</v>
      </c>
      <c r="C77" s="79"/>
      <c r="D77" s="189"/>
      <c r="E77" s="189"/>
      <c r="F77" s="189"/>
    </row>
    <row r="78" spans="1:6" ht="19.5">
      <c r="A78" s="147" t="s">
        <v>313</v>
      </c>
      <c r="B78" s="148" t="s">
        <v>1</v>
      </c>
      <c r="C78" s="79">
        <v>10000</v>
      </c>
      <c r="D78" s="189"/>
      <c r="E78" s="189"/>
      <c r="F78" s="189"/>
    </row>
    <row r="79" spans="1:6" ht="19.5">
      <c r="A79" s="510"/>
      <c r="B79" s="148" t="s">
        <v>2</v>
      </c>
      <c r="C79" s="79"/>
      <c r="D79" s="189"/>
      <c r="E79" s="189"/>
      <c r="F79" s="189"/>
    </row>
    <row r="80" spans="1:6" ht="19.5">
      <c r="A80" s="485" t="s">
        <v>215</v>
      </c>
      <c r="B80" s="148"/>
      <c r="C80" s="79"/>
      <c r="D80" s="189"/>
      <c r="E80" s="189"/>
      <c r="F80" s="189"/>
    </row>
    <row r="81" spans="1:6" ht="19.5">
      <c r="A81" s="147" t="s">
        <v>51</v>
      </c>
      <c r="B81" s="148" t="s">
        <v>1</v>
      </c>
      <c r="C81" s="78"/>
      <c r="D81" s="194"/>
      <c r="E81" s="194"/>
      <c r="F81" s="194"/>
    </row>
    <row r="82" spans="1:6" ht="19.5">
      <c r="A82" s="154"/>
      <c r="B82" s="148" t="s">
        <v>2</v>
      </c>
      <c r="C82" s="79"/>
      <c r="D82" s="189"/>
      <c r="E82" s="189"/>
      <c r="F82" s="189"/>
    </row>
    <row r="83" spans="1:6" s="126" customFormat="1" ht="19.5">
      <c r="A83" s="151" t="s">
        <v>188</v>
      </c>
      <c r="B83" s="152" t="s">
        <v>1</v>
      </c>
      <c r="C83" s="78">
        <v>20664</v>
      </c>
      <c r="D83" s="78"/>
      <c r="E83" s="78"/>
      <c r="F83" s="78"/>
    </row>
    <row r="84" spans="1:6" ht="19.5">
      <c r="A84" s="154"/>
      <c r="B84" s="148" t="s">
        <v>2</v>
      </c>
      <c r="C84" s="79"/>
      <c r="D84" s="194"/>
      <c r="E84" s="194"/>
      <c r="F84" s="194"/>
    </row>
    <row r="85" spans="1:6" ht="19.5">
      <c r="A85" s="186" t="s">
        <v>220</v>
      </c>
      <c r="B85" s="148" t="s">
        <v>1</v>
      </c>
      <c r="C85" s="79">
        <v>20000</v>
      </c>
      <c r="D85" s="194"/>
      <c r="E85" s="194"/>
      <c r="F85" s="194"/>
    </row>
    <row r="86" spans="1:6" ht="19.5">
      <c r="A86" s="186"/>
      <c r="B86" s="148" t="s">
        <v>2</v>
      </c>
      <c r="C86" s="79"/>
      <c r="D86" s="194"/>
      <c r="E86" s="194"/>
      <c r="F86" s="194"/>
    </row>
    <row r="87" spans="1:6" ht="19.5">
      <c r="A87" s="147" t="s">
        <v>314</v>
      </c>
      <c r="B87" s="148" t="s">
        <v>1</v>
      </c>
      <c r="C87" s="78">
        <v>108000</v>
      </c>
      <c r="D87" s="194"/>
      <c r="E87" s="194"/>
      <c r="F87" s="194"/>
    </row>
    <row r="88" spans="1:6" s="126" customFormat="1" ht="19.5">
      <c r="A88" s="144"/>
      <c r="B88" s="152" t="s">
        <v>2</v>
      </c>
      <c r="C88" s="78"/>
      <c r="D88" s="78"/>
      <c r="E88" s="78"/>
      <c r="F88" s="78"/>
    </row>
    <row r="89" spans="1:6" ht="22.5" customHeight="1">
      <c r="A89" s="511" t="s">
        <v>315</v>
      </c>
      <c r="B89" s="148" t="s">
        <v>1</v>
      </c>
      <c r="C89" s="79">
        <v>345000</v>
      </c>
      <c r="D89" s="194"/>
      <c r="E89" s="194"/>
      <c r="F89" s="194"/>
    </row>
    <row r="90" spans="1:6" ht="19.5">
      <c r="A90" s="511"/>
      <c r="B90" s="148" t="s">
        <v>2</v>
      </c>
      <c r="C90" s="79"/>
      <c r="D90" s="194"/>
      <c r="E90" s="194"/>
      <c r="F90" s="194"/>
    </row>
    <row r="91" spans="1:6" ht="19.5">
      <c r="A91" s="511" t="s">
        <v>186</v>
      </c>
      <c r="B91" s="148" t="s">
        <v>1</v>
      </c>
      <c r="C91" s="79">
        <v>9877</v>
      </c>
      <c r="D91" s="194"/>
      <c r="E91" s="194"/>
      <c r="F91" s="194"/>
    </row>
    <row r="92" spans="1:6" ht="19.5">
      <c r="A92" s="186"/>
      <c r="B92" s="148" t="s">
        <v>2</v>
      </c>
      <c r="C92" s="79"/>
      <c r="D92" s="194"/>
      <c r="E92" s="194"/>
      <c r="F92" s="194"/>
    </row>
    <row r="93" spans="1:6" ht="19.5">
      <c r="A93" s="186" t="s">
        <v>316</v>
      </c>
      <c r="B93" s="148" t="s">
        <v>1</v>
      </c>
      <c r="C93" s="79">
        <v>20000</v>
      </c>
      <c r="D93" s="194"/>
      <c r="E93" s="194"/>
      <c r="F93" s="194"/>
    </row>
    <row r="94" spans="1:6" ht="19.5">
      <c r="A94" s="186"/>
      <c r="B94" s="148" t="s">
        <v>2</v>
      </c>
      <c r="C94" s="79"/>
      <c r="D94" s="194"/>
      <c r="E94" s="194"/>
      <c r="F94" s="194"/>
    </row>
    <row r="95" spans="1:6" ht="19.5">
      <c r="A95" s="186" t="s">
        <v>317</v>
      </c>
      <c r="B95" s="148" t="s">
        <v>1</v>
      </c>
      <c r="C95" s="79">
        <v>13000</v>
      </c>
      <c r="D95" s="194"/>
      <c r="E95" s="194"/>
      <c r="F95" s="194"/>
    </row>
    <row r="96" spans="1:6" ht="19.5">
      <c r="A96" s="186"/>
      <c r="B96" s="148" t="s">
        <v>2</v>
      </c>
      <c r="C96" s="79"/>
      <c r="D96" s="194"/>
      <c r="E96" s="194"/>
      <c r="F96" s="194"/>
    </row>
    <row r="97" spans="1:6" ht="19.5">
      <c r="A97" s="186" t="s">
        <v>318</v>
      </c>
      <c r="B97" s="148" t="s">
        <v>1</v>
      </c>
      <c r="C97" s="79">
        <v>25500</v>
      </c>
      <c r="D97" s="194"/>
      <c r="E97" s="194"/>
      <c r="F97" s="194"/>
    </row>
    <row r="98" spans="1:6" ht="19.5">
      <c r="A98" s="186"/>
      <c r="B98" s="148" t="s">
        <v>2</v>
      </c>
      <c r="C98" s="79"/>
      <c r="D98" s="194"/>
      <c r="E98" s="194"/>
      <c r="F98" s="194"/>
    </row>
    <row r="99" spans="1:6" ht="19.5">
      <c r="A99" s="186" t="s">
        <v>319</v>
      </c>
      <c r="B99" s="148" t="s">
        <v>1</v>
      </c>
      <c r="C99" s="79">
        <v>500000</v>
      </c>
      <c r="D99" s="194"/>
      <c r="E99" s="194"/>
      <c r="F99" s="194"/>
    </row>
    <row r="100" spans="1:6" ht="19.5">
      <c r="A100" s="186"/>
      <c r="B100" s="148" t="s">
        <v>2</v>
      </c>
      <c r="C100" s="79"/>
      <c r="D100" s="194"/>
      <c r="E100" s="194"/>
      <c r="F100" s="194"/>
    </row>
    <row r="101" spans="1:6" ht="19.5">
      <c r="A101" s="623" t="s">
        <v>271</v>
      </c>
      <c r="B101" s="426" t="s">
        <v>1</v>
      </c>
      <c r="C101" s="114">
        <f>SUM($C$103+$C$106+$C$109+$C$112+$C$115+$C$118+$C$122+$C$120+$C$124+$C$126)</f>
        <v>6938100</v>
      </c>
      <c r="D101" s="114"/>
      <c r="E101" s="114"/>
      <c r="F101" s="114"/>
    </row>
    <row r="102" spans="1:6" ht="19.5">
      <c r="A102" s="623"/>
      <c r="B102" s="426" t="s">
        <v>2</v>
      </c>
      <c r="C102" s="114"/>
      <c r="D102" s="114"/>
      <c r="E102" s="114"/>
      <c r="F102" s="114"/>
    </row>
    <row r="103" spans="1:6" ht="19.5">
      <c r="A103" s="512" t="s">
        <v>322</v>
      </c>
      <c r="B103" s="152" t="s">
        <v>1</v>
      </c>
      <c r="C103" s="79">
        <v>514600</v>
      </c>
      <c r="D103" s="194"/>
      <c r="E103" s="194"/>
      <c r="F103" s="194"/>
    </row>
    <row r="104" spans="1:6" ht="19.5">
      <c r="A104" s="171" t="s">
        <v>194</v>
      </c>
      <c r="B104" s="152" t="s">
        <v>2</v>
      </c>
      <c r="C104" s="79"/>
      <c r="D104" s="194"/>
      <c r="E104" s="194"/>
      <c r="F104" s="194"/>
    </row>
    <row r="105" spans="1:6" ht="19.5">
      <c r="A105" s="171"/>
      <c r="B105" s="152" t="s">
        <v>1</v>
      </c>
      <c r="C105" s="79"/>
      <c r="D105" s="194"/>
      <c r="E105" s="194"/>
      <c r="F105" s="194"/>
    </row>
    <row r="106" spans="1:6" ht="19.5">
      <c r="A106" s="512" t="s">
        <v>330</v>
      </c>
      <c r="B106" s="152" t="s">
        <v>1</v>
      </c>
      <c r="C106" s="79">
        <v>180000</v>
      </c>
      <c r="D106" s="194"/>
      <c r="E106" s="194"/>
      <c r="F106" s="194"/>
    </row>
    <row r="107" spans="1:6" ht="19.5">
      <c r="A107" s="171" t="s">
        <v>195</v>
      </c>
      <c r="B107" s="152" t="s">
        <v>2</v>
      </c>
      <c r="C107" s="79"/>
      <c r="D107" s="194"/>
      <c r="E107" s="194"/>
      <c r="F107" s="194"/>
    </row>
    <row r="108" spans="1:6" ht="19.5">
      <c r="A108" s="512"/>
      <c r="B108" s="320"/>
      <c r="C108" s="79"/>
      <c r="D108" s="194"/>
      <c r="E108" s="194"/>
      <c r="F108" s="194"/>
    </row>
    <row r="109" spans="1:6" ht="19.5">
      <c r="A109" s="512" t="s">
        <v>331</v>
      </c>
      <c r="B109" s="152" t="s">
        <v>1</v>
      </c>
      <c r="C109" s="79">
        <v>2820000</v>
      </c>
      <c r="D109" s="194"/>
      <c r="E109" s="194"/>
      <c r="F109" s="194"/>
    </row>
    <row r="110" spans="1:6" ht="19.5">
      <c r="A110" s="512"/>
      <c r="B110" s="152" t="s">
        <v>2</v>
      </c>
      <c r="C110" s="79"/>
      <c r="D110" s="194"/>
      <c r="E110" s="194"/>
      <c r="F110" s="194"/>
    </row>
    <row r="111" spans="1:6" ht="19.5">
      <c r="A111" s="171"/>
      <c r="B111" s="320"/>
      <c r="C111" s="79"/>
      <c r="D111" s="194"/>
      <c r="E111" s="194"/>
      <c r="F111" s="194"/>
    </row>
    <row r="112" spans="1:6" ht="19.5">
      <c r="A112" s="512" t="s">
        <v>323</v>
      </c>
      <c r="B112" s="152" t="s">
        <v>1</v>
      </c>
      <c r="C112" s="79">
        <v>338900</v>
      </c>
      <c r="D112" s="194"/>
      <c r="E112" s="194"/>
      <c r="F112" s="194"/>
    </row>
    <row r="113" spans="1:6" ht="19.5">
      <c r="A113" s="171"/>
      <c r="B113" s="152" t="s">
        <v>2</v>
      </c>
      <c r="C113" s="79"/>
      <c r="D113" s="194"/>
      <c r="E113" s="194"/>
      <c r="F113" s="194"/>
    </row>
    <row r="114" spans="1:6" ht="19.5">
      <c r="A114" s="171"/>
      <c r="B114" s="320"/>
      <c r="C114" s="79"/>
      <c r="D114" s="194"/>
      <c r="E114" s="194"/>
      <c r="F114" s="194"/>
    </row>
    <row r="115" spans="1:6" ht="19.5">
      <c r="A115" s="512" t="s">
        <v>325</v>
      </c>
      <c r="B115" s="152" t="s">
        <v>1</v>
      </c>
      <c r="C115" s="79">
        <v>585200</v>
      </c>
      <c r="D115" s="194"/>
      <c r="E115" s="194"/>
      <c r="F115" s="194"/>
    </row>
    <row r="116" spans="1:6" ht="19.5">
      <c r="A116" s="171" t="s">
        <v>196</v>
      </c>
      <c r="B116" s="152" t="s">
        <v>2</v>
      </c>
      <c r="C116" s="79"/>
      <c r="D116" s="194"/>
      <c r="E116" s="194"/>
      <c r="F116" s="194"/>
    </row>
    <row r="117" spans="1:6" ht="19.5">
      <c r="A117" s="171"/>
      <c r="B117" s="152"/>
      <c r="C117" s="79"/>
      <c r="D117" s="194"/>
      <c r="E117" s="194"/>
      <c r="F117" s="194"/>
    </row>
    <row r="118" spans="1:6" ht="19.5">
      <c r="A118" s="512" t="s">
        <v>326</v>
      </c>
      <c r="B118" s="152" t="s">
        <v>1</v>
      </c>
      <c r="C118" s="79">
        <v>120000</v>
      </c>
      <c r="D118" s="194"/>
      <c r="E118" s="194"/>
      <c r="F118" s="194"/>
    </row>
    <row r="119" spans="1:6" ht="19.5">
      <c r="A119" s="171"/>
      <c r="B119" s="152" t="s">
        <v>2</v>
      </c>
      <c r="C119" s="79"/>
      <c r="D119" s="194"/>
      <c r="E119" s="194"/>
      <c r="F119" s="194"/>
    </row>
    <row r="120" spans="1:6" ht="19.5">
      <c r="A120" s="512" t="s">
        <v>327</v>
      </c>
      <c r="B120" s="152" t="s">
        <v>1</v>
      </c>
      <c r="C120" s="79">
        <v>10000</v>
      </c>
      <c r="D120" s="194"/>
      <c r="E120" s="194"/>
      <c r="F120" s="194"/>
    </row>
    <row r="121" spans="1:6" ht="19.5">
      <c r="A121" s="171"/>
      <c r="B121" s="152" t="s">
        <v>2</v>
      </c>
      <c r="C121" s="79"/>
      <c r="D121" s="194"/>
      <c r="E121" s="194"/>
      <c r="F121" s="194"/>
    </row>
    <row r="122" spans="1:6" ht="19.5">
      <c r="A122" s="512" t="s">
        <v>328</v>
      </c>
      <c r="B122" s="152" t="s">
        <v>1</v>
      </c>
      <c r="C122" s="79">
        <v>1425800</v>
      </c>
      <c r="D122" s="194"/>
      <c r="E122" s="194"/>
      <c r="F122" s="194"/>
    </row>
    <row r="123" spans="1:6" ht="19.5">
      <c r="A123" s="171"/>
      <c r="B123" s="152" t="s">
        <v>2</v>
      </c>
      <c r="C123" s="79"/>
      <c r="D123" s="194"/>
      <c r="E123" s="194"/>
      <c r="F123" s="194"/>
    </row>
    <row r="124" spans="1:6" ht="19.5">
      <c r="A124" s="512" t="s">
        <v>329</v>
      </c>
      <c r="B124" s="320" t="s">
        <v>1</v>
      </c>
      <c r="C124" s="79">
        <v>443600</v>
      </c>
      <c r="D124" s="194"/>
      <c r="E124" s="194"/>
      <c r="F124" s="194"/>
    </row>
    <row r="125" spans="1:6" ht="19.5">
      <c r="A125" s="171"/>
      <c r="B125" s="320" t="s">
        <v>2</v>
      </c>
      <c r="C125" s="79"/>
      <c r="D125" s="194"/>
      <c r="E125" s="194"/>
      <c r="F125" s="194"/>
    </row>
    <row r="126" spans="1:6" ht="19.5">
      <c r="A126" s="512" t="s">
        <v>332</v>
      </c>
      <c r="B126" s="320" t="s">
        <v>1</v>
      </c>
      <c r="C126" s="79">
        <v>500000</v>
      </c>
      <c r="D126" s="194"/>
      <c r="E126" s="194"/>
      <c r="F126" s="194"/>
    </row>
    <row r="127" spans="1:6" ht="19.5">
      <c r="A127" s="512" t="s">
        <v>342</v>
      </c>
      <c r="B127" s="320" t="s">
        <v>2</v>
      </c>
      <c r="C127" s="79"/>
      <c r="D127" s="194"/>
      <c r="E127" s="194"/>
      <c r="F127" s="194"/>
    </row>
    <row r="128" spans="1:6" s="252" customFormat="1" ht="19.5">
      <c r="A128" s="429" t="s">
        <v>207</v>
      </c>
      <c r="B128" s="426" t="s">
        <v>1</v>
      </c>
      <c r="C128" s="315">
        <f>SUM($C$130)</f>
        <v>20000</v>
      </c>
      <c r="D128" s="315"/>
      <c r="E128" s="315"/>
      <c r="F128" s="315"/>
    </row>
    <row r="129" spans="1:6" s="252" customFormat="1" ht="19.5">
      <c r="A129" s="429"/>
      <c r="B129" s="426" t="s">
        <v>2</v>
      </c>
      <c r="C129" s="315"/>
      <c r="D129" s="315"/>
      <c r="E129" s="315"/>
      <c r="F129" s="315"/>
    </row>
    <row r="130" spans="1:6" ht="19.5">
      <c r="A130" s="512" t="s">
        <v>324</v>
      </c>
      <c r="B130" s="320" t="s">
        <v>1</v>
      </c>
      <c r="C130" s="79">
        <v>20000</v>
      </c>
      <c r="D130" s="194"/>
      <c r="E130" s="194"/>
      <c r="F130" s="194"/>
    </row>
    <row r="131" spans="1:6" ht="19.5">
      <c r="A131" s="171"/>
      <c r="B131" s="320" t="s">
        <v>2</v>
      </c>
      <c r="C131" s="79"/>
      <c r="D131" s="194"/>
      <c r="E131" s="194"/>
      <c r="F131" s="194"/>
    </row>
    <row r="132" spans="1:6" s="513" customFormat="1" ht="19.5">
      <c r="A132" s="317" t="s">
        <v>208</v>
      </c>
      <c r="B132" s="426" t="s">
        <v>1</v>
      </c>
      <c r="C132" s="315">
        <f>SUM($C$11+$C$44)</f>
        <v>12397300</v>
      </c>
      <c r="D132" s="315"/>
      <c r="E132" s="315"/>
      <c r="F132" s="315"/>
    </row>
    <row r="133" spans="1:6" s="321" customFormat="1" ht="19.5">
      <c r="A133" s="317"/>
      <c r="B133" s="426" t="s">
        <v>2</v>
      </c>
      <c r="C133" s="315"/>
      <c r="D133" s="315"/>
      <c r="E133" s="315"/>
      <c r="F133" s="315"/>
    </row>
    <row r="134" spans="1:6" s="321" customFormat="1" ht="19.5">
      <c r="A134" s="317" t="s">
        <v>207</v>
      </c>
      <c r="B134" s="426" t="s">
        <v>1</v>
      </c>
      <c r="C134" s="315">
        <f>SUM($C$128)</f>
        <v>20000</v>
      </c>
      <c r="D134" s="315"/>
      <c r="E134" s="315"/>
      <c r="F134" s="315"/>
    </row>
    <row r="135" spans="1:6" s="321" customFormat="1" ht="19.5">
      <c r="A135" s="317"/>
      <c r="B135" s="426" t="s">
        <v>2</v>
      </c>
      <c r="C135" s="315"/>
      <c r="D135" s="315"/>
      <c r="E135" s="315"/>
      <c r="F135" s="315"/>
    </row>
    <row r="136" spans="1:6" s="321" customFormat="1" ht="19.5">
      <c r="A136" s="607" t="s">
        <v>24</v>
      </c>
      <c r="B136" s="426" t="s">
        <v>1</v>
      </c>
      <c r="C136" s="315">
        <f>SUM($C$132+$C$134)</f>
        <v>12417300</v>
      </c>
      <c r="D136" s="315"/>
      <c r="E136" s="315"/>
      <c r="F136" s="315"/>
    </row>
    <row r="137" spans="1:6" s="514" customFormat="1" ht="19.5">
      <c r="A137" s="608"/>
      <c r="B137" s="427" t="s">
        <v>2</v>
      </c>
      <c r="C137" s="334"/>
      <c r="D137" s="334"/>
      <c r="E137" s="334"/>
      <c r="F137" s="334"/>
    </row>
    <row r="138" spans="1:3" ht="19.5">
      <c r="A138" s="169"/>
      <c r="B138" s="121"/>
      <c r="C138" s="122"/>
    </row>
    <row r="139" spans="1:3" ht="19.5">
      <c r="A139" s="169"/>
      <c r="B139" s="121"/>
      <c r="C139" s="122"/>
    </row>
    <row r="140" spans="1:3" ht="19.5">
      <c r="A140" s="169" t="s">
        <v>25</v>
      </c>
      <c r="B140" s="121"/>
      <c r="C140" s="122"/>
    </row>
  </sheetData>
  <sheetProtection/>
  <mergeCells count="3">
    <mergeCell ref="A3:F3"/>
    <mergeCell ref="A101:A102"/>
    <mergeCell ref="A136:A137"/>
  </mergeCells>
  <printOptions/>
  <pageMargins left="0.1968503937007874" right="0.07874015748031496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80" zoomScaleNormal="80" zoomScaleSheetLayoutView="80" zoomScalePageLayoutView="0" workbookViewId="0" topLeftCell="A71">
      <selection activeCell="E89" sqref="E89"/>
    </sheetView>
  </sheetViews>
  <sheetFormatPr defaultColWidth="9.00390625" defaultRowHeight="15"/>
  <cols>
    <col min="1" max="1" width="39.00390625" style="212" customWidth="1"/>
    <col min="2" max="2" width="8.140625" style="197" customWidth="1"/>
    <col min="3" max="3" width="24.140625" style="214" customWidth="1"/>
    <col min="4" max="6" width="52.57421875" style="137" customWidth="1"/>
    <col min="7" max="7" width="11.421875" style="137" customWidth="1"/>
    <col min="8" max="8" width="11.421875" style="138" customWidth="1"/>
    <col min="9" max="17" width="11.421875" style="137" customWidth="1"/>
    <col min="18" max="18" width="11.421875" style="119" customWidth="1"/>
    <col min="19" max="16384" width="9.00390625" style="197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57" t="s">
        <v>199</v>
      </c>
      <c r="B3" s="557"/>
      <c r="C3" s="557"/>
      <c r="D3" s="557"/>
      <c r="E3" s="557"/>
      <c r="F3" s="557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341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505" t="s">
        <v>274</v>
      </c>
      <c r="B7" s="505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506"/>
      <c r="B8" s="506"/>
      <c r="C8" s="438"/>
      <c r="D8" s="442" t="s">
        <v>272</v>
      </c>
      <c r="E8" s="442" t="s">
        <v>266</v>
      </c>
      <c r="F8" s="442" t="s">
        <v>273</v>
      </c>
    </row>
    <row r="9" spans="1:18" s="252" customFormat="1" ht="19.5">
      <c r="A9" s="140" t="s">
        <v>208</v>
      </c>
      <c r="B9" s="428"/>
      <c r="C9" s="493"/>
      <c r="D9" s="219"/>
      <c r="E9" s="219"/>
      <c r="F9" s="219"/>
      <c r="G9" s="219"/>
      <c r="H9" s="340"/>
      <c r="I9" s="219"/>
      <c r="J9" s="219"/>
      <c r="K9" s="219"/>
      <c r="L9" s="219"/>
      <c r="M9" s="340"/>
      <c r="N9" s="219"/>
      <c r="O9" s="219"/>
      <c r="P9" s="219"/>
      <c r="Q9" s="219"/>
      <c r="R9" s="340"/>
    </row>
    <row r="10" spans="1:18" s="109" customFormat="1" ht="18.75" customHeight="1" hidden="1">
      <c r="A10" s="220"/>
      <c r="B10" s="428" t="s">
        <v>2</v>
      </c>
      <c r="C10" s="493" t="e">
        <f>SUM(#REF!+#REF!+#REF!+#REF!+#REF!+#REF!+#REF!+#REF!+#REF!+#REF!)</f>
        <v>#REF!</v>
      </c>
      <c r="D10" s="114" t="e">
        <f>SUM(#REF!,#REF!,#REF!,#REF!,#REF!,#REF!,#REF!,#REF!,#REF!,#REF!,#REF!)</f>
        <v>#REF!</v>
      </c>
      <c r="E10" s="114" t="e">
        <f>SUM(#REF!,#REF!,#REF!,#REF!,#REF!,#REF!,#REF!,#REF!,#REF!,#REF!,#REF!)</f>
        <v>#REF!</v>
      </c>
      <c r="F10" s="114" t="e">
        <f>SUM(#REF!,#REF!,#REF!,#REF!,#REF!,#REF!,#REF!,#REF!,#REF!,#REF!,#REF!)</f>
        <v>#REF!</v>
      </c>
      <c r="G10" s="114" t="e">
        <f>SUM(#REF!,#REF!,#REF!,#REF!,#REF!,#REF!,#REF!,#REF!,#REF!,#REF!,#REF!)</f>
        <v>#REF!</v>
      </c>
      <c r="H10" s="114" t="e">
        <f>SUM(D10:G10)</f>
        <v>#REF!</v>
      </c>
      <c r="I10" s="114" t="e">
        <f>SUM(#REF!,#REF!,#REF!,#REF!,#REF!,#REF!,#REF!,#REF!,#REF!,#REF!,#REF!)</f>
        <v>#REF!</v>
      </c>
      <c r="J10" s="114" t="e">
        <f>SUM(#REF!,#REF!,#REF!,#REF!,#REF!,#REF!,#REF!,#REF!,#REF!,#REF!,#REF!)</f>
        <v>#REF!</v>
      </c>
      <c r="K10" s="114" t="e">
        <f>SUM(#REF!,#REF!,#REF!,#REF!,#REF!,#REF!,#REF!,#REF!,#REF!,#REF!,#REF!)</f>
        <v>#REF!</v>
      </c>
      <c r="L10" s="114" t="e">
        <f>SUM(#REF!,#REF!,#REF!,#REF!,#REF!,#REF!,#REF!,#REF!,#REF!,#REF!,#REF!)</f>
        <v>#REF!</v>
      </c>
      <c r="M10" s="114" t="e">
        <f>SUM(I10:L10)</f>
        <v>#REF!</v>
      </c>
      <c r="N10" s="114" t="e">
        <f>SUM(#REF!,#REF!,#REF!,#REF!,#REF!,#REF!,#REF!,#REF!,#REF!,#REF!,#REF!)</f>
        <v>#REF!</v>
      </c>
      <c r="O10" s="114" t="e">
        <f>SUM(#REF!,#REF!,#REF!,#REF!,#REF!,#REF!,#REF!,#REF!,#REF!,#REF!,#REF!)</f>
        <v>#REF!</v>
      </c>
      <c r="P10" s="114" t="e">
        <f>SUM(#REF!,#REF!,#REF!,#REF!,#REF!,#REF!,#REF!,#REF!,#REF!,#REF!,#REF!)</f>
        <v>#REF!</v>
      </c>
      <c r="Q10" s="114" t="e">
        <f>SUM(#REF!,#REF!,#REF!,#REF!,#REF!,#REF!,#REF!,#REF!,#REF!,#REF!,#REF!)</f>
        <v>#REF!</v>
      </c>
      <c r="R10" s="114" t="e">
        <f>SUM(N10:Q10)</f>
        <v>#REF!</v>
      </c>
    </row>
    <row r="11" spans="1:18" s="344" customFormat="1" ht="19.5">
      <c r="A11" s="270" t="s">
        <v>333</v>
      </c>
      <c r="B11" s="341" t="s">
        <v>1</v>
      </c>
      <c r="C11" s="494">
        <f>SUM($C$13+$C$23)</f>
        <v>159931</v>
      </c>
      <c r="D11" s="342"/>
      <c r="E11" s="342"/>
      <c r="F11" s="342"/>
      <c r="G11" s="342"/>
      <c r="H11" s="343"/>
      <c r="I11" s="342"/>
      <c r="J11" s="342"/>
      <c r="K11" s="342"/>
      <c r="L11" s="342"/>
      <c r="M11" s="343"/>
      <c r="N11" s="342"/>
      <c r="O11" s="342"/>
      <c r="P11" s="342"/>
      <c r="Q11" s="342"/>
      <c r="R11" s="343"/>
    </row>
    <row r="12" spans="1:18" s="344" customFormat="1" ht="19.5">
      <c r="A12" s="270"/>
      <c r="B12" s="341" t="s">
        <v>2</v>
      </c>
      <c r="C12" s="494"/>
      <c r="D12" s="342"/>
      <c r="E12" s="342"/>
      <c r="F12" s="342"/>
      <c r="G12" s="342"/>
      <c r="H12" s="343"/>
      <c r="I12" s="342"/>
      <c r="J12" s="342"/>
      <c r="K12" s="342"/>
      <c r="L12" s="342"/>
      <c r="M12" s="343"/>
      <c r="N12" s="342"/>
      <c r="O12" s="342"/>
      <c r="P12" s="342"/>
      <c r="Q12" s="342"/>
      <c r="R12" s="343"/>
    </row>
    <row r="13" spans="1:18" s="249" customFormat="1" ht="19.5">
      <c r="A13" s="244" t="s">
        <v>269</v>
      </c>
      <c r="B13" s="428" t="s">
        <v>1</v>
      </c>
      <c r="C13" s="246">
        <f>SUM($C$15)</f>
        <v>21431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18" s="249" customFormat="1" ht="19.5">
      <c r="A14" s="244"/>
      <c r="B14" s="428" t="s">
        <v>2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6" s="489" customFormat="1" ht="19.5">
      <c r="A15" s="476" t="s">
        <v>42</v>
      </c>
      <c r="B15" s="477" t="s">
        <v>1</v>
      </c>
      <c r="C15" s="495">
        <f>SUM($C$17+$C$19+$C$21)</f>
        <v>21431</v>
      </c>
      <c r="D15" s="478"/>
      <c r="E15" s="478"/>
      <c r="F15" s="478"/>
    </row>
    <row r="16" spans="1:6" s="331" customFormat="1" ht="19.5">
      <c r="A16" s="479"/>
      <c r="B16" s="309" t="s">
        <v>2</v>
      </c>
      <c r="C16" s="496"/>
      <c r="D16" s="314"/>
      <c r="E16" s="314"/>
      <c r="F16" s="314"/>
    </row>
    <row r="17" spans="1:6" s="253" customFormat="1" ht="19.5">
      <c r="A17" s="147" t="s">
        <v>46</v>
      </c>
      <c r="B17" s="152" t="s">
        <v>1</v>
      </c>
      <c r="C17" s="176">
        <v>9288</v>
      </c>
      <c r="D17" s="159"/>
      <c r="E17" s="159"/>
      <c r="F17" s="159"/>
    </row>
    <row r="18" spans="1:6" s="253" customFormat="1" ht="19.5">
      <c r="A18" s="144"/>
      <c r="B18" s="152" t="s">
        <v>2</v>
      </c>
      <c r="C18" s="497"/>
      <c r="D18" s="159"/>
      <c r="E18" s="159"/>
      <c r="F18" s="159"/>
    </row>
    <row r="19" spans="1:6" s="490" customFormat="1" ht="19.5">
      <c r="A19" s="147" t="s">
        <v>132</v>
      </c>
      <c r="B19" s="152" t="s">
        <v>1</v>
      </c>
      <c r="C19" s="175">
        <v>7800</v>
      </c>
      <c r="D19" s="153"/>
      <c r="E19" s="153"/>
      <c r="F19" s="153"/>
    </row>
    <row r="20" spans="1:6" s="490" customFormat="1" ht="19.5">
      <c r="A20" s="154"/>
      <c r="B20" s="152" t="s">
        <v>2</v>
      </c>
      <c r="C20" s="175"/>
      <c r="D20" s="149"/>
      <c r="E20" s="149"/>
      <c r="F20" s="149"/>
    </row>
    <row r="21" spans="1:6" s="492" customFormat="1" ht="19.5">
      <c r="A21" s="132" t="s">
        <v>334</v>
      </c>
      <c r="B21" s="152" t="s">
        <v>1</v>
      </c>
      <c r="C21" s="498">
        <v>4343</v>
      </c>
      <c r="D21" s="491"/>
      <c r="E21" s="491"/>
      <c r="F21" s="491"/>
    </row>
    <row r="22" spans="1:6" s="492" customFormat="1" ht="19.5">
      <c r="A22" s="510"/>
      <c r="B22" s="152" t="s">
        <v>2</v>
      </c>
      <c r="C22" s="498"/>
      <c r="D22" s="491"/>
      <c r="E22" s="491"/>
      <c r="F22" s="491"/>
    </row>
    <row r="23" spans="1:18" s="249" customFormat="1" ht="19.5">
      <c r="A23" s="244" t="s">
        <v>270</v>
      </c>
      <c r="B23" s="245" t="s">
        <v>1</v>
      </c>
      <c r="C23" s="246">
        <f>SUM($C$25)</f>
        <v>138500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1:18" s="249" customFormat="1" ht="19.5">
      <c r="A24" s="244"/>
      <c r="B24" s="245" t="s">
        <v>2</v>
      </c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8" s="349" customFormat="1" ht="19.5">
      <c r="A25" s="296" t="s">
        <v>42</v>
      </c>
      <c r="B25" s="347" t="s">
        <v>1</v>
      </c>
      <c r="C25" s="499">
        <f>SUM($C$28+$C$30+$C$37+$C$39+$C$41)</f>
        <v>138500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348"/>
    </row>
    <row r="26" spans="1:18" s="349" customFormat="1" ht="19.5">
      <c r="A26" s="298"/>
      <c r="B26" s="347" t="s">
        <v>2</v>
      </c>
      <c r="C26" s="500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350"/>
    </row>
    <row r="27" spans="1:18" ht="19.5">
      <c r="A27" s="516" t="s">
        <v>335</v>
      </c>
      <c r="B27" s="200"/>
      <c r="C27" s="203"/>
      <c r="D27" s="191"/>
      <c r="E27" s="191"/>
      <c r="F27" s="191"/>
      <c r="G27" s="191"/>
      <c r="H27" s="79"/>
      <c r="I27" s="191"/>
      <c r="J27" s="191"/>
      <c r="K27" s="191"/>
      <c r="L27" s="191"/>
      <c r="M27" s="191"/>
      <c r="N27" s="191"/>
      <c r="O27" s="191"/>
      <c r="P27" s="191"/>
      <c r="Q27" s="191"/>
      <c r="R27" s="196"/>
    </row>
    <row r="28" spans="1:18" ht="19.5">
      <c r="A28" s="202" t="s">
        <v>133</v>
      </c>
      <c r="B28" s="200" t="s">
        <v>1</v>
      </c>
      <c r="C28" s="203">
        <v>40100</v>
      </c>
      <c r="D28" s="191"/>
      <c r="E28" s="191"/>
      <c r="F28" s="191"/>
      <c r="G28" s="191"/>
      <c r="H28" s="79"/>
      <c r="I28" s="191"/>
      <c r="J28" s="191"/>
      <c r="K28" s="191"/>
      <c r="L28" s="191"/>
      <c r="M28" s="191"/>
      <c r="N28" s="191"/>
      <c r="O28" s="191"/>
      <c r="P28" s="191"/>
      <c r="Q28" s="191"/>
      <c r="R28" s="196"/>
    </row>
    <row r="29" spans="1:18" ht="19.5">
      <c r="A29" s="201"/>
      <c r="B29" s="200" t="s">
        <v>2</v>
      </c>
      <c r="C29" s="203"/>
      <c r="D29" s="189"/>
      <c r="E29" s="189"/>
      <c r="F29" s="189"/>
      <c r="G29" s="189"/>
      <c r="H29" s="79"/>
      <c r="I29" s="189"/>
      <c r="J29" s="189"/>
      <c r="K29" s="189"/>
      <c r="L29" s="189"/>
      <c r="M29" s="189"/>
      <c r="N29" s="189"/>
      <c r="O29" s="189"/>
      <c r="P29" s="189"/>
      <c r="Q29" s="189"/>
      <c r="R29" s="196"/>
    </row>
    <row r="30" spans="1:18" ht="19.5">
      <c r="A30" s="202" t="s">
        <v>134</v>
      </c>
      <c r="B30" s="200" t="s">
        <v>1</v>
      </c>
      <c r="C30" s="203">
        <v>22800</v>
      </c>
      <c r="D30" s="189"/>
      <c r="E30" s="189"/>
      <c r="F30" s="189"/>
      <c r="G30" s="189"/>
      <c r="H30" s="79"/>
      <c r="I30" s="189"/>
      <c r="J30" s="189"/>
      <c r="K30" s="189"/>
      <c r="L30" s="189"/>
      <c r="M30" s="189"/>
      <c r="N30" s="189"/>
      <c r="O30" s="189"/>
      <c r="P30" s="189"/>
      <c r="Q30" s="189"/>
      <c r="R30" s="196"/>
    </row>
    <row r="31" spans="1:18" ht="19.5">
      <c r="A31" s="201"/>
      <c r="B31" s="200" t="s">
        <v>2</v>
      </c>
      <c r="C31" s="203"/>
      <c r="D31" s="189"/>
      <c r="E31" s="189"/>
      <c r="F31" s="189"/>
      <c r="G31" s="189"/>
      <c r="H31" s="79"/>
      <c r="I31" s="189"/>
      <c r="J31" s="189"/>
      <c r="K31" s="189"/>
      <c r="L31" s="189"/>
      <c r="M31" s="189"/>
      <c r="N31" s="189"/>
      <c r="O31" s="189"/>
      <c r="P31" s="189"/>
      <c r="Q31" s="189"/>
      <c r="R31" s="196"/>
    </row>
    <row r="32" spans="1:18" ht="19.5">
      <c r="A32" s="202" t="s">
        <v>336</v>
      </c>
      <c r="B32" s="200" t="s">
        <v>1</v>
      </c>
      <c r="C32" s="203"/>
      <c r="D32" s="189"/>
      <c r="E32" s="189"/>
      <c r="F32" s="189"/>
      <c r="G32" s="189"/>
      <c r="H32" s="79"/>
      <c r="I32" s="189"/>
      <c r="J32" s="189"/>
      <c r="K32" s="189"/>
      <c r="L32" s="189"/>
      <c r="M32" s="189"/>
      <c r="N32" s="189"/>
      <c r="O32" s="189"/>
      <c r="P32" s="189"/>
      <c r="Q32" s="189"/>
      <c r="R32" s="196"/>
    </row>
    <row r="33" spans="1:18" ht="19.5">
      <c r="A33" s="204"/>
      <c r="B33" s="200" t="s">
        <v>2</v>
      </c>
      <c r="C33" s="203"/>
      <c r="D33" s="189"/>
      <c r="E33" s="189"/>
      <c r="F33" s="189"/>
      <c r="G33" s="189"/>
      <c r="H33" s="79"/>
      <c r="I33" s="189"/>
      <c r="J33" s="189"/>
      <c r="K33" s="189"/>
      <c r="L33" s="189"/>
      <c r="M33" s="189"/>
      <c r="N33" s="189"/>
      <c r="O33" s="189"/>
      <c r="P33" s="189"/>
      <c r="Q33" s="189"/>
      <c r="R33" s="196"/>
    </row>
    <row r="34" spans="1:18" ht="19.5">
      <c r="A34" s="517" t="s">
        <v>215</v>
      </c>
      <c r="B34" s="200" t="s">
        <v>1</v>
      </c>
      <c r="C34" s="207"/>
      <c r="D34" s="189"/>
      <c r="E34" s="189"/>
      <c r="F34" s="189"/>
      <c r="G34" s="189"/>
      <c r="H34" s="79"/>
      <c r="I34" s="189"/>
      <c r="J34" s="189"/>
      <c r="K34" s="189"/>
      <c r="L34" s="189"/>
      <c r="M34" s="189"/>
      <c r="N34" s="189"/>
      <c r="O34" s="189"/>
      <c r="P34" s="189"/>
      <c r="Q34" s="189"/>
      <c r="R34" s="196"/>
    </row>
    <row r="35" spans="1:18" ht="19.5">
      <c r="A35" s="202" t="s">
        <v>135</v>
      </c>
      <c r="B35" s="200" t="s">
        <v>1</v>
      </c>
      <c r="C35" s="207"/>
      <c r="D35" s="189"/>
      <c r="E35" s="189"/>
      <c r="F35" s="189"/>
      <c r="G35" s="189"/>
      <c r="H35" s="79"/>
      <c r="I35" s="189"/>
      <c r="J35" s="189"/>
      <c r="K35" s="189"/>
      <c r="L35" s="189"/>
      <c r="M35" s="189"/>
      <c r="N35" s="189"/>
      <c r="O35" s="189"/>
      <c r="P35" s="189"/>
      <c r="Q35" s="189"/>
      <c r="R35" s="196"/>
    </row>
    <row r="36" spans="1:18" ht="19.5">
      <c r="A36" s="201"/>
      <c r="B36" s="200" t="s">
        <v>2</v>
      </c>
      <c r="C36" s="207"/>
      <c r="D36" s="189"/>
      <c r="E36" s="189"/>
      <c r="F36" s="189"/>
      <c r="G36" s="189"/>
      <c r="H36" s="79"/>
      <c r="I36" s="189"/>
      <c r="J36" s="189"/>
      <c r="K36" s="189"/>
      <c r="L36" s="189"/>
      <c r="M36" s="189"/>
      <c r="N36" s="189"/>
      <c r="O36" s="189"/>
      <c r="P36" s="189"/>
      <c r="Q36" s="189"/>
      <c r="R36" s="196"/>
    </row>
    <row r="37" spans="1:18" ht="19.5">
      <c r="A37" s="202" t="s">
        <v>137</v>
      </c>
      <c r="B37" s="200" t="s">
        <v>1</v>
      </c>
      <c r="C37" s="203">
        <v>23900</v>
      </c>
      <c r="D37" s="189"/>
      <c r="E37" s="189"/>
      <c r="F37" s="189"/>
      <c r="G37" s="189"/>
      <c r="H37" s="79"/>
      <c r="I37" s="189"/>
      <c r="J37" s="189"/>
      <c r="K37" s="189"/>
      <c r="L37" s="189"/>
      <c r="M37" s="189"/>
      <c r="N37" s="189"/>
      <c r="O37" s="189"/>
      <c r="P37" s="189"/>
      <c r="Q37" s="189"/>
      <c r="R37" s="196"/>
    </row>
    <row r="38" spans="1:18" ht="19.5">
      <c r="A38" s="201"/>
      <c r="B38" s="200" t="s">
        <v>2</v>
      </c>
      <c r="C38" s="203"/>
      <c r="D38" s="189"/>
      <c r="E38" s="189"/>
      <c r="F38" s="189"/>
      <c r="G38" s="189"/>
      <c r="H38" s="79"/>
      <c r="I38" s="189"/>
      <c r="J38" s="189"/>
      <c r="K38" s="189"/>
      <c r="L38" s="189"/>
      <c r="M38" s="189"/>
      <c r="N38" s="189"/>
      <c r="O38" s="189"/>
      <c r="P38" s="189"/>
      <c r="Q38" s="189"/>
      <c r="R38" s="196"/>
    </row>
    <row r="39" spans="1:18" ht="19.5">
      <c r="A39" s="205" t="s">
        <v>138</v>
      </c>
      <c r="B39" s="206" t="s">
        <v>1</v>
      </c>
      <c r="C39" s="203">
        <v>26700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</row>
    <row r="40" spans="1:18" ht="19.5">
      <c r="A40" s="201"/>
      <c r="B40" s="200" t="s">
        <v>2</v>
      </c>
      <c r="C40" s="20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9.5">
      <c r="A41" s="202" t="s">
        <v>136</v>
      </c>
      <c r="B41" s="200" t="s">
        <v>1</v>
      </c>
      <c r="C41" s="207">
        <f>27600-2600</f>
        <v>25000</v>
      </c>
      <c r="D41" s="189"/>
      <c r="E41" s="189"/>
      <c r="F41" s="189"/>
      <c r="G41" s="189"/>
      <c r="H41" s="79"/>
      <c r="I41" s="189"/>
      <c r="J41" s="189"/>
      <c r="K41" s="189"/>
      <c r="L41" s="189"/>
      <c r="M41" s="189"/>
      <c r="N41" s="189"/>
      <c r="O41" s="189"/>
      <c r="P41" s="189"/>
      <c r="Q41" s="189"/>
      <c r="R41" s="196"/>
    </row>
    <row r="42" spans="1:18" ht="19.5">
      <c r="A42" s="201"/>
      <c r="B42" s="200" t="s">
        <v>2</v>
      </c>
      <c r="C42" s="207"/>
      <c r="D42" s="189"/>
      <c r="E42" s="189"/>
      <c r="F42" s="189"/>
      <c r="G42" s="189"/>
      <c r="H42" s="79"/>
      <c r="I42" s="189"/>
      <c r="J42" s="189"/>
      <c r="K42" s="189"/>
      <c r="L42" s="189"/>
      <c r="M42" s="189"/>
      <c r="N42" s="189"/>
      <c r="O42" s="189"/>
      <c r="P42" s="189"/>
      <c r="Q42" s="189"/>
      <c r="R42" s="196"/>
    </row>
    <row r="43" spans="1:18" s="344" customFormat="1" ht="19.5">
      <c r="A43" s="270" t="s">
        <v>337</v>
      </c>
      <c r="B43" s="341" t="s">
        <v>1</v>
      </c>
      <c r="C43" s="494">
        <f>SUM($C$45)</f>
        <v>8559</v>
      </c>
      <c r="D43" s="342"/>
      <c r="E43" s="342"/>
      <c r="F43" s="342"/>
      <c r="G43" s="342"/>
      <c r="H43" s="343"/>
      <c r="I43" s="342"/>
      <c r="J43" s="342"/>
      <c r="K43" s="342"/>
      <c r="L43" s="342"/>
      <c r="M43" s="343"/>
      <c r="N43" s="342"/>
      <c r="O43" s="342"/>
      <c r="P43" s="342"/>
      <c r="Q43" s="342"/>
      <c r="R43" s="343"/>
    </row>
    <row r="44" spans="1:18" s="344" customFormat="1" ht="19.5">
      <c r="A44" s="270"/>
      <c r="B44" s="341" t="s">
        <v>2</v>
      </c>
      <c r="C44" s="494"/>
      <c r="D44" s="342"/>
      <c r="E44" s="342"/>
      <c r="F44" s="342"/>
      <c r="G44" s="342"/>
      <c r="H44" s="343"/>
      <c r="I44" s="342"/>
      <c r="J44" s="342"/>
      <c r="K44" s="342"/>
      <c r="L44" s="342"/>
      <c r="M44" s="343"/>
      <c r="N44" s="342"/>
      <c r="O44" s="342"/>
      <c r="P44" s="342"/>
      <c r="Q44" s="342"/>
      <c r="R44" s="343"/>
    </row>
    <row r="45" spans="1:18" s="249" customFormat="1" ht="19.5">
      <c r="A45" s="244" t="s">
        <v>269</v>
      </c>
      <c r="B45" s="428" t="s">
        <v>1</v>
      </c>
      <c r="C45" s="246">
        <f>SUM($C$47)</f>
        <v>8559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</row>
    <row r="46" spans="1:18" s="249" customFormat="1" ht="19.5">
      <c r="A46" s="244"/>
      <c r="B46" s="428" t="s">
        <v>2</v>
      </c>
      <c r="C46" s="246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</row>
    <row r="47" spans="1:6" s="489" customFormat="1" ht="19.5">
      <c r="A47" s="476" t="s">
        <v>42</v>
      </c>
      <c r="B47" s="477" t="s">
        <v>1</v>
      </c>
      <c r="C47" s="495">
        <f>SUM($C$49+$C$51)</f>
        <v>8559</v>
      </c>
      <c r="D47" s="478"/>
      <c r="E47" s="478"/>
      <c r="F47" s="478"/>
    </row>
    <row r="48" spans="1:6" s="331" customFormat="1" ht="19.5">
      <c r="A48" s="479"/>
      <c r="B48" s="309" t="s">
        <v>2</v>
      </c>
      <c r="C48" s="496"/>
      <c r="D48" s="314"/>
      <c r="E48" s="314"/>
      <c r="F48" s="314"/>
    </row>
    <row r="49" spans="1:6" s="253" customFormat="1" ht="19.5">
      <c r="A49" s="147" t="s">
        <v>46</v>
      </c>
      <c r="B49" s="152" t="s">
        <v>1</v>
      </c>
      <c r="C49" s="176">
        <v>5832</v>
      </c>
      <c r="D49" s="159"/>
      <c r="E49" s="159"/>
      <c r="F49" s="159"/>
    </row>
    <row r="50" spans="1:6" s="253" customFormat="1" ht="19.5">
      <c r="A50" s="144"/>
      <c r="B50" s="152" t="s">
        <v>2</v>
      </c>
      <c r="C50" s="497"/>
      <c r="D50" s="159"/>
      <c r="E50" s="159"/>
      <c r="F50" s="159"/>
    </row>
    <row r="51" spans="1:6" s="492" customFormat="1" ht="19.5">
      <c r="A51" s="132" t="s">
        <v>334</v>
      </c>
      <c r="B51" s="152" t="s">
        <v>1</v>
      </c>
      <c r="C51" s="498">
        <v>2727</v>
      </c>
      <c r="D51" s="491"/>
      <c r="E51" s="491"/>
      <c r="F51" s="491"/>
    </row>
    <row r="52" spans="1:6" s="492" customFormat="1" ht="19.5">
      <c r="A52" s="510"/>
      <c r="B52" s="152" t="s">
        <v>2</v>
      </c>
      <c r="C52" s="498"/>
      <c r="D52" s="491"/>
      <c r="E52" s="491"/>
      <c r="F52" s="491"/>
    </row>
    <row r="53" spans="1:18" s="249" customFormat="1" ht="19.5">
      <c r="A53" s="244" t="s">
        <v>270</v>
      </c>
      <c r="B53" s="245" t="s">
        <v>1</v>
      </c>
      <c r="C53" s="246">
        <f>SUM($C$55)</f>
        <v>545000</v>
      </c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1:18" s="249" customFormat="1" ht="19.5">
      <c r="A54" s="244"/>
      <c r="B54" s="245" t="s">
        <v>2</v>
      </c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</row>
    <row r="55" spans="1:18" s="349" customFormat="1" ht="19.5">
      <c r="A55" s="296" t="s">
        <v>42</v>
      </c>
      <c r="B55" s="347" t="s">
        <v>1</v>
      </c>
      <c r="C55" s="499">
        <f>SUM($C$58+$C$61)</f>
        <v>545000</v>
      </c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348"/>
    </row>
    <row r="56" spans="1:18" s="349" customFormat="1" ht="19.5">
      <c r="A56" s="298"/>
      <c r="B56" s="347" t="s">
        <v>2</v>
      </c>
      <c r="C56" s="500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350"/>
    </row>
    <row r="57" spans="1:18" ht="19.5">
      <c r="A57" s="517" t="s">
        <v>213</v>
      </c>
      <c r="B57" s="200" t="s">
        <v>1</v>
      </c>
      <c r="C57" s="207"/>
      <c r="D57" s="189"/>
      <c r="E57" s="189"/>
      <c r="F57" s="189"/>
      <c r="G57" s="189"/>
      <c r="H57" s="79"/>
      <c r="I57" s="189"/>
      <c r="J57" s="189"/>
      <c r="K57" s="189"/>
      <c r="L57" s="189"/>
      <c r="M57" s="189"/>
      <c r="N57" s="189"/>
      <c r="O57" s="189"/>
      <c r="P57" s="189"/>
      <c r="Q57" s="189"/>
      <c r="R57" s="196"/>
    </row>
    <row r="58" spans="1:18" ht="19.5">
      <c r="A58" s="202" t="s">
        <v>338</v>
      </c>
      <c r="B58" s="200" t="s">
        <v>1</v>
      </c>
      <c r="C58" s="207">
        <v>11700</v>
      </c>
      <c r="D58" s="189"/>
      <c r="E58" s="189"/>
      <c r="F58" s="189"/>
      <c r="G58" s="189"/>
      <c r="H58" s="79"/>
      <c r="I58" s="189"/>
      <c r="J58" s="189"/>
      <c r="K58" s="189"/>
      <c r="L58" s="189"/>
      <c r="M58" s="189"/>
      <c r="N58" s="189"/>
      <c r="O58" s="189"/>
      <c r="P58" s="189"/>
      <c r="Q58" s="189"/>
      <c r="R58" s="196"/>
    </row>
    <row r="59" spans="1:18" ht="19.5">
      <c r="A59" s="201"/>
      <c r="B59" s="200" t="s">
        <v>2</v>
      </c>
      <c r="C59" s="207"/>
      <c r="D59" s="189"/>
      <c r="E59" s="189"/>
      <c r="F59" s="189"/>
      <c r="G59" s="189"/>
      <c r="H59" s="79"/>
      <c r="I59" s="189"/>
      <c r="J59" s="189"/>
      <c r="K59" s="189"/>
      <c r="L59" s="189"/>
      <c r="M59" s="189"/>
      <c r="N59" s="189"/>
      <c r="O59" s="189"/>
      <c r="P59" s="189"/>
      <c r="Q59" s="189"/>
      <c r="R59" s="196"/>
    </row>
    <row r="60" spans="1:18" ht="19.5">
      <c r="A60" s="516" t="s">
        <v>335</v>
      </c>
      <c r="B60" s="200"/>
      <c r="C60" s="203"/>
      <c r="D60" s="191"/>
      <c r="E60" s="191"/>
      <c r="F60" s="191"/>
      <c r="G60" s="191"/>
      <c r="H60" s="79"/>
      <c r="I60" s="191"/>
      <c r="J60" s="191"/>
      <c r="K60" s="191"/>
      <c r="L60" s="191"/>
      <c r="M60" s="191"/>
      <c r="N60" s="191"/>
      <c r="O60" s="191"/>
      <c r="P60" s="191"/>
      <c r="Q60" s="191"/>
      <c r="R60" s="196"/>
    </row>
    <row r="61" spans="1:18" ht="19.5">
      <c r="A61" s="202" t="s">
        <v>339</v>
      </c>
      <c r="B61" s="200" t="s">
        <v>1</v>
      </c>
      <c r="C61" s="203">
        <v>533300</v>
      </c>
      <c r="D61" s="191"/>
      <c r="E61" s="191"/>
      <c r="F61" s="191"/>
      <c r="G61" s="191"/>
      <c r="H61" s="79"/>
      <c r="I61" s="191"/>
      <c r="J61" s="191"/>
      <c r="K61" s="191"/>
      <c r="L61" s="191"/>
      <c r="M61" s="191"/>
      <c r="N61" s="191"/>
      <c r="O61" s="191"/>
      <c r="P61" s="191"/>
      <c r="Q61" s="191"/>
      <c r="R61" s="196"/>
    </row>
    <row r="62" spans="1:18" ht="19.5">
      <c r="A62" s="201"/>
      <c r="B62" s="200" t="s">
        <v>2</v>
      </c>
      <c r="C62" s="203"/>
      <c r="D62" s="189"/>
      <c r="E62" s="189"/>
      <c r="F62" s="189"/>
      <c r="G62" s="189"/>
      <c r="H62" s="79"/>
      <c r="I62" s="189"/>
      <c r="J62" s="189"/>
      <c r="K62" s="189"/>
      <c r="L62" s="189"/>
      <c r="M62" s="189"/>
      <c r="N62" s="189"/>
      <c r="O62" s="189"/>
      <c r="P62" s="189"/>
      <c r="Q62" s="189"/>
      <c r="R62" s="196"/>
    </row>
    <row r="63" spans="1:7" s="252" customFormat="1" ht="19.5">
      <c r="A63" s="429" t="s">
        <v>207</v>
      </c>
      <c r="B63" s="507" t="s">
        <v>1</v>
      </c>
      <c r="C63" s="315">
        <f>SUM($C$65+$C$67+$C$69)</f>
        <v>276000</v>
      </c>
      <c r="D63" s="315"/>
      <c r="E63" s="315"/>
      <c r="F63" s="315"/>
      <c r="G63" s="332"/>
    </row>
    <row r="64" spans="1:7" s="252" customFormat="1" ht="19.5">
      <c r="A64" s="429"/>
      <c r="B64" s="507" t="s">
        <v>2</v>
      </c>
      <c r="C64" s="315"/>
      <c r="D64" s="315"/>
      <c r="E64" s="315"/>
      <c r="F64" s="315"/>
      <c r="G64" s="332"/>
    </row>
    <row r="65" spans="1:18" s="199" customFormat="1" ht="19.5" customHeight="1">
      <c r="A65" s="209" t="s">
        <v>139</v>
      </c>
      <c r="B65" s="208" t="s">
        <v>1</v>
      </c>
      <c r="C65" s="207">
        <v>80900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 s="199" customFormat="1" ht="28.5" customHeight="1">
      <c r="A66" s="210" t="s">
        <v>140</v>
      </c>
      <c r="B66" s="208" t="s">
        <v>2</v>
      </c>
      <c r="C66" s="20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1:18" ht="28.5" customHeight="1">
      <c r="A67" s="209" t="s">
        <v>141</v>
      </c>
      <c r="B67" s="200" t="s">
        <v>1</v>
      </c>
      <c r="C67" s="203">
        <v>165100</v>
      </c>
      <c r="D67" s="194"/>
      <c r="E67" s="194"/>
      <c r="F67" s="194"/>
      <c r="G67" s="194"/>
      <c r="H67" s="195"/>
      <c r="I67" s="194"/>
      <c r="J67" s="194"/>
      <c r="K67" s="194"/>
      <c r="L67" s="194"/>
      <c r="M67" s="194"/>
      <c r="N67" s="194"/>
      <c r="O67" s="194"/>
      <c r="P67" s="194"/>
      <c r="Q67" s="194"/>
      <c r="R67" s="196"/>
    </row>
    <row r="68" spans="1:18" ht="28.5" customHeight="1">
      <c r="A68" s="210" t="s">
        <v>142</v>
      </c>
      <c r="B68" s="200" t="s">
        <v>2</v>
      </c>
      <c r="C68" s="203"/>
      <c r="D68" s="194"/>
      <c r="E68" s="194"/>
      <c r="F68" s="194"/>
      <c r="G68" s="194"/>
      <c r="H68" s="195"/>
      <c r="I68" s="194"/>
      <c r="J68" s="194"/>
      <c r="K68" s="194"/>
      <c r="L68" s="194"/>
      <c r="M68" s="194"/>
      <c r="N68" s="194"/>
      <c r="O68" s="194"/>
      <c r="P68" s="194"/>
      <c r="Q68" s="194"/>
      <c r="R68" s="196"/>
    </row>
    <row r="69" spans="1:18" ht="28.5" customHeight="1">
      <c r="A69" s="205" t="s">
        <v>167</v>
      </c>
      <c r="B69" s="200" t="s">
        <v>1</v>
      </c>
      <c r="C69" s="203">
        <v>30000</v>
      </c>
      <c r="D69" s="194"/>
      <c r="E69" s="194"/>
      <c r="F69" s="194"/>
      <c r="G69" s="194"/>
      <c r="H69" s="195"/>
      <c r="I69" s="194"/>
      <c r="J69" s="194"/>
      <c r="K69" s="194"/>
      <c r="L69" s="194"/>
      <c r="M69" s="194"/>
      <c r="N69" s="194"/>
      <c r="O69" s="194"/>
      <c r="P69" s="194"/>
      <c r="Q69" s="194"/>
      <c r="R69" s="196"/>
    </row>
    <row r="70" spans="1:18" ht="28.5" customHeight="1">
      <c r="A70" s="205"/>
      <c r="B70" s="200" t="s">
        <v>2</v>
      </c>
      <c r="C70" s="203"/>
      <c r="D70" s="194"/>
      <c r="E70" s="194"/>
      <c r="F70" s="194"/>
      <c r="G70" s="194"/>
      <c r="H70" s="195"/>
      <c r="I70" s="194"/>
      <c r="J70" s="194"/>
      <c r="K70" s="194"/>
      <c r="L70" s="194"/>
      <c r="M70" s="194"/>
      <c r="N70" s="194"/>
      <c r="O70" s="194"/>
      <c r="P70" s="194"/>
      <c r="Q70" s="194"/>
      <c r="R70" s="196"/>
    </row>
    <row r="71" spans="1:18" s="344" customFormat="1" ht="19.5">
      <c r="A71" s="270" t="s">
        <v>340</v>
      </c>
      <c r="B71" s="341" t="s">
        <v>1</v>
      </c>
      <c r="C71" s="494">
        <f>SUM($C$73)</f>
        <v>9510</v>
      </c>
      <c r="D71" s="342"/>
      <c r="E71" s="342"/>
      <c r="F71" s="342"/>
      <c r="G71" s="342"/>
      <c r="H71" s="343"/>
      <c r="I71" s="342"/>
      <c r="J71" s="342"/>
      <c r="K71" s="342"/>
      <c r="L71" s="342"/>
      <c r="M71" s="343"/>
      <c r="N71" s="342"/>
      <c r="O71" s="342"/>
      <c r="P71" s="342"/>
      <c r="Q71" s="342"/>
      <c r="R71" s="343"/>
    </row>
    <row r="72" spans="1:18" s="344" customFormat="1" ht="19.5">
      <c r="A72" s="270"/>
      <c r="B72" s="341" t="s">
        <v>2</v>
      </c>
      <c r="C72" s="494"/>
      <c r="D72" s="342"/>
      <c r="E72" s="342"/>
      <c r="F72" s="342"/>
      <c r="G72" s="342"/>
      <c r="H72" s="343"/>
      <c r="I72" s="342"/>
      <c r="J72" s="342"/>
      <c r="K72" s="342"/>
      <c r="L72" s="342"/>
      <c r="M72" s="343"/>
      <c r="N72" s="342"/>
      <c r="O72" s="342"/>
      <c r="P72" s="342"/>
      <c r="Q72" s="342"/>
      <c r="R72" s="343"/>
    </row>
    <row r="73" spans="1:18" s="249" customFormat="1" ht="19.5">
      <c r="A73" s="244" t="s">
        <v>269</v>
      </c>
      <c r="B73" s="509" t="s">
        <v>1</v>
      </c>
      <c r="C73" s="246">
        <f>SUM($C$75)</f>
        <v>9510</v>
      </c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1:18" s="249" customFormat="1" ht="19.5">
      <c r="A74" s="244"/>
      <c r="B74" s="509" t="s">
        <v>2</v>
      </c>
      <c r="C74" s="246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</row>
    <row r="75" spans="1:6" s="489" customFormat="1" ht="19.5">
      <c r="A75" s="476" t="s">
        <v>42</v>
      </c>
      <c r="B75" s="477" t="s">
        <v>1</v>
      </c>
      <c r="C75" s="495">
        <f>SUM($C$77+$C$79)</f>
        <v>9510</v>
      </c>
      <c r="D75" s="478"/>
      <c r="E75" s="478"/>
      <c r="F75" s="478"/>
    </row>
    <row r="76" spans="1:6" s="331" customFormat="1" ht="19.5">
      <c r="A76" s="479"/>
      <c r="B76" s="309" t="s">
        <v>2</v>
      </c>
      <c r="C76" s="496"/>
      <c r="D76" s="314"/>
      <c r="E76" s="314"/>
      <c r="F76" s="314"/>
    </row>
    <row r="77" spans="1:6" s="253" customFormat="1" ht="19.5">
      <c r="A77" s="147" t="s">
        <v>46</v>
      </c>
      <c r="B77" s="152" t="s">
        <v>1</v>
      </c>
      <c r="C77" s="176">
        <v>6480</v>
      </c>
      <c r="D77" s="159"/>
      <c r="E77" s="159"/>
      <c r="F77" s="159"/>
    </row>
    <row r="78" spans="1:6" s="253" customFormat="1" ht="19.5">
      <c r="A78" s="144"/>
      <c r="B78" s="152" t="s">
        <v>2</v>
      </c>
      <c r="C78" s="497"/>
      <c r="D78" s="159"/>
      <c r="E78" s="159"/>
      <c r="F78" s="159"/>
    </row>
    <row r="79" spans="1:6" s="492" customFormat="1" ht="19.5">
      <c r="A79" s="132" t="s">
        <v>334</v>
      </c>
      <c r="B79" s="152" t="s">
        <v>1</v>
      </c>
      <c r="C79" s="498">
        <v>3030</v>
      </c>
      <c r="D79" s="491"/>
      <c r="E79" s="491"/>
      <c r="F79" s="491"/>
    </row>
    <row r="80" spans="1:6" s="492" customFormat="1" ht="19.5">
      <c r="A80" s="510"/>
      <c r="B80" s="152" t="s">
        <v>2</v>
      </c>
      <c r="C80" s="498"/>
      <c r="D80" s="491"/>
      <c r="E80" s="491"/>
      <c r="F80" s="491"/>
    </row>
    <row r="81" spans="1:7" s="252" customFormat="1" ht="19.5">
      <c r="A81" s="429" t="s">
        <v>207</v>
      </c>
      <c r="B81" s="507" t="s">
        <v>1</v>
      </c>
      <c r="C81" s="315">
        <f>SUM($C$83)</f>
        <v>302600</v>
      </c>
      <c r="D81" s="315"/>
      <c r="E81" s="315"/>
      <c r="F81" s="315"/>
      <c r="G81" s="332"/>
    </row>
    <row r="82" spans="1:7" s="252" customFormat="1" ht="19.5">
      <c r="A82" s="429"/>
      <c r="B82" s="507" t="s">
        <v>2</v>
      </c>
      <c r="C82" s="315"/>
      <c r="D82" s="315"/>
      <c r="E82" s="315"/>
      <c r="F82" s="315"/>
      <c r="G82" s="332"/>
    </row>
    <row r="83" spans="1:18" s="199" customFormat="1" ht="19.5" customHeight="1">
      <c r="A83" s="209" t="s">
        <v>168</v>
      </c>
      <c r="B83" s="208" t="s">
        <v>1</v>
      </c>
      <c r="C83" s="207">
        <v>302600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1:18" s="199" customFormat="1" ht="28.5" customHeight="1">
      <c r="A84" s="210" t="s">
        <v>169</v>
      </c>
      <c r="B84" s="208" t="s">
        <v>2</v>
      </c>
      <c r="C84" s="207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1:18" ht="28.5" customHeight="1">
      <c r="A85" s="210" t="s">
        <v>170</v>
      </c>
      <c r="B85" s="200" t="s">
        <v>1</v>
      </c>
      <c r="C85" s="203"/>
      <c r="D85" s="194"/>
      <c r="E85" s="194"/>
      <c r="F85" s="194"/>
      <c r="G85" s="194"/>
      <c r="H85" s="195"/>
      <c r="I85" s="194"/>
      <c r="J85" s="194"/>
      <c r="K85" s="194"/>
      <c r="L85" s="194"/>
      <c r="M85" s="194"/>
      <c r="N85" s="194"/>
      <c r="O85" s="194"/>
      <c r="P85" s="194"/>
      <c r="Q85" s="194"/>
      <c r="R85" s="196"/>
    </row>
    <row r="86" spans="1:7" s="513" customFormat="1" ht="19.5">
      <c r="A86" s="317" t="s">
        <v>208</v>
      </c>
      <c r="B86" s="507" t="s">
        <v>1</v>
      </c>
      <c r="C86" s="315">
        <f>SUM($C$11+$C$43+$C$71)</f>
        <v>178000</v>
      </c>
      <c r="D86" s="315"/>
      <c r="E86" s="315"/>
      <c r="F86" s="315"/>
      <c r="G86" s="321"/>
    </row>
    <row r="87" spans="1:6" s="321" customFormat="1" ht="19.5">
      <c r="A87" s="317"/>
      <c r="B87" s="507" t="s">
        <v>2</v>
      </c>
      <c r="C87" s="315"/>
      <c r="D87" s="315"/>
      <c r="E87" s="315"/>
      <c r="F87" s="315"/>
    </row>
    <row r="88" spans="1:6" s="321" customFormat="1" ht="19.5">
      <c r="A88" s="317" t="s">
        <v>207</v>
      </c>
      <c r="B88" s="507" t="s">
        <v>1</v>
      </c>
      <c r="C88" s="315">
        <f>SUM($C$63+$C$81)</f>
        <v>578600</v>
      </c>
      <c r="D88" s="315"/>
      <c r="E88" s="315"/>
      <c r="F88" s="315"/>
    </row>
    <row r="89" spans="1:6" s="321" customFormat="1" ht="19.5">
      <c r="A89" s="317"/>
      <c r="B89" s="507" t="s">
        <v>2</v>
      </c>
      <c r="C89" s="315"/>
      <c r="D89" s="315"/>
      <c r="E89" s="315"/>
      <c r="F89" s="315"/>
    </row>
    <row r="90" spans="1:6" s="321" customFormat="1" ht="19.5">
      <c r="A90" s="607" t="s">
        <v>24</v>
      </c>
      <c r="B90" s="507" t="s">
        <v>1</v>
      </c>
      <c r="C90" s="315">
        <f>SUM($C$86+$C$88)</f>
        <v>756600</v>
      </c>
      <c r="D90" s="315"/>
      <c r="E90" s="315"/>
      <c r="F90" s="315"/>
    </row>
    <row r="91" spans="1:18" s="514" customFormat="1" ht="19.5">
      <c r="A91" s="608"/>
      <c r="B91" s="508" t="s">
        <v>2</v>
      </c>
      <c r="C91" s="334"/>
      <c r="D91" s="334"/>
      <c r="E91" s="334"/>
      <c r="F91" s="334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</row>
    <row r="92" ht="19.5">
      <c r="A92" s="211"/>
    </row>
    <row r="93" ht="19.5">
      <c r="A93" s="211"/>
    </row>
    <row r="94" ht="19.5">
      <c r="A94" s="211"/>
    </row>
    <row r="95" ht="19.5">
      <c r="A95" s="211"/>
    </row>
    <row r="96" ht="19.5">
      <c r="A96" s="198" t="s">
        <v>143</v>
      </c>
    </row>
    <row r="109" ht="19.5">
      <c r="C109" s="213"/>
    </row>
    <row r="110" ht="19.5">
      <c r="C110" s="213"/>
    </row>
    <row r="111" ht="19.5">
      <c r="C111" s="213"/>
    </row>
    <row r="112" ht="19.5">
      <c r="C112" s="213" t="s">
        <v>144</v>
      </c>
    </row>
    <row r="113" ht="19.5">
      <c r="C113" s="213" t="s">
        <v>145</v>
      </c>
    </row>
    <row r="114" ht="19.5">
      <c r="C114" s="213" t="s">
        <v>146</v>
      </c>
    </row>
    <row r="115" ht="19.5">
      <c r="C115" s="213" t="s">
        <v>147</v>
      </c>
    </row>
    <row r="116" ht="19.5">
      <c r="C116" s="213"/>
    </row>
    <row r="117" ht="19.5">
      <c r="C117" s="213"/>
    </row>
    <row r="118" ht="19.5">
      <c r="C118" s="213"/>
    </row>
    <row r="119" ht="19.5">
      <c r="C119" s="213"/>
    </row>
  </sheetData>
  <sheetProtection/>
  <mergeCells count="2">
    <mergeCell ref="A90:A91"/>
    <mergeCell ref="A3:F3"/>
  </mergeCells>
  <printOptions/>
  <pageMargins left="0.15748031496062992" right="0.15748031496062992" top="0.3937007874015748" bottom="0.4724409448818898" header="0.15748031496062992" footer="0.35433070866141736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="90" zoomScaleNormal="90" zoomScalePageLayoutView="0" workbookViewId="0" topLeftCell="A14">
      <selection activeCell="A30" sqref="A30"/>
    </sheetView>
  </sheetViews>
  <sheetFormatPr defaultColWidth="9.00390625" defaultRowHeight="15" outlineLevelRow="1"/>
  <cols>
    <col min="1" max="1" width="50.140625" style="1" customWidth="1"/>
    <col min="2" max="2" width="17.7109375" style="37" customWidth="1"/>
    <col min="3" max="3" width="13.421875" style="37" customWidth="1"/>
    <col min="4" max="4" width="16.57421875" style="37" customWidth="1"/>
    <col min="5" max="5" width="13.421875" style="37" customWidth="1"/>
    <col min="6" max="6" width="14.8515625" style="37" customWidth="1"/>
    <col min="7" max="7" width="13.421875" style="37" customWidth="1"/>
    <col min="8" max="8" width="15.421875" style="37" customWidth="1"/>
    <col min="9" max="9" width="13.421875" style="37" customWidth="1"/>
    <col min="10" max="10" width="16.140625" style="1" customWidth="1"/>
    <col min="11" max="16384" width="9.00390625" style="1" customWidth="1"/>
  </cols>
  <sheetData>
    <row r="1" spans="1:9" ht="21">
      <c r="A1" s="557" t="s">
        <v>198</v>
      </c>
      <c r="B1" s="557"/>
      <c r="C1" s="557"/>
      <c r="D1" s="557"/>
      <c r="E1" s="557"/>
      <c r="F1" s="557"/>
      <c r="G1" s="557"/>
      <c r="H1" s="557"/>
      <c r="I1" s="557"/>
    </row>
    <row r="2" spans="1:9" ht="21">
      <c r="A2" s="557" t="s">
        <v>61</v>
      </c>
      <c r="B2" s="557"/>
      <c r="C2" s="557"/>
      <c r="D2" s="557"/>
      <c r="E2" s="557"/>
      <c r="F2" s="557"/>
      <c r="G2" s="557"/>
      <c r="H2" s="557"/>
      <c r="I2" s="557"/>
    </row>
    <row r="3" ht="19.5" customHeight="1">
      <c r="I3" s="38" t="s">
        <v>38</v>
      </c>
    </row>
    <row r="4" ht="19.5" customHeight="1">
      <c r="I4" s="38"/>
    </row>
    <row r="5" spans="1:9" ht="21">
      <c r="A5" s="558" t="s">
        <v>26</v>
      </c>
      <c r="B5" s="558" t="s">
        <v>0</v>
      </c>
      <c r="C5" s="558"/>
      <c r="D5" s="559" t="s">
        <v>6</v>
      </c>
      <c r="E5" s="559"/>
      <c r="F5" s="559" t="s">
        <v>7</v>
      </c>
      <c r="G5" s="559"/>
      <c r="H5" s="559" t="s">
        <v>8</v>
      </c>
      <c r="I5" s="559"/>
    </row>
    <row r="6" spans="1:9" ht="21">
      <c r="A6" s="558"/>
      <c r="B6" s="40" t="s">
        <v>1</v>
      </c>
      <c r="C6" s="40" t="s">
        <v>2</v>
      </c>
      <c r="D6" s="40" t="s">
        <v>1</v>
      </c>
      <c r="E6" s="40" t="s">
        <v>2</v>
      </c>
      <c r="F6" s="40" t="s">
        <v>1</v>
      </c>
      <c r="G6" s="40" t="s">
        <v>2</v>
      </c>
      <c r="H6" s="40" t="s">
        <v>1</v>
      </c>
      <c r="I6" s="40" t="s">
        <v>2</v>
      </c>
    </row>
    <row r="7" spans="1:10" ht="21">
      <c r="A7" s="41" t="s">
        <v>62</v>
      </c>
      <c r="B7" s="39"/>
      <c r="C7" s="39"/>
      <c r="D7" s="39"/>
      <c r="E7" s="39"/>
      <c r="F7" s="39"/>
      <c r="G7" s="39"/>
      <c r="H7" s="39"/>
      <c r="I7" s="40"/>
      <c r="J7" s="37">
        <f>SUM(D7:H7)</f>
        <v>0</v>
      </c>
    </row>
    <row r="8" spans="1:9" ht="21" hidden="1" outlineLevel="1">
      <c r="A8" s="7"/>
      <c r="B8" s="40"/>
      <c r="C8" s="39"/>
      <c r="D8" s="40"/>
      <c r="E8" s="40"/>
      <c r="F8" s="40"/>
      <c r="G8" s="40"/>
      <c r="H8" s="40"/>
      <c r="I8" s="40"/>
    </row>
    <row r="9" spans="1:9" ht="21" hidden="1" outlineLevel="1">
      <c r="A9" s="7"/>
      <c r="B9" s="40"/>
      <c r="C9" s="39"/>
      <c r="D9" s="40"/>
      <c r="E9" s="40"/>
      <c r="F9" s="40"/>
      <c r="G9" s="40"/>
      <c r="H9" s="40"/>
      <c r="I9" s="40"/>
    </row>
    <row r="10" spans="1:9" ht="21" hidden="1" outlineLevel="1">
      <c r="A10" s="7"/>
      <c r="B10" s="40"/>
      <c r="C10" s="39"/>
      <c r="D10" s="40"/>
      <c r="E10" s="40"/>
      <c r="F10" s="40"/>
      <c r="G10" s="40"/>
      <c r="H10" s="40"/>
      <c r="I10" s="40"/>
    </row>
    <row r="11" spans="1:9" ht="21" hidden="1" outlineLevel="1">
      <c r="A11" s="7"/>
      <c r="B11" s="40"/>
      <c r="C11" s="39"/>
      <c r="D11" s="40"/>
      <c r="E11" s="40"/>
      <c r="F11" s="40"/>
      <c r="G11" s="40"/>
      <c r="H11" s="40"/>
      <c r="I11" s="40"/>
    </row>
    <row r="12" spans="1:9" ht="21" hidden="1" outlineLevel="1">
      <c r="A12" s="7"/>
      <c r="B12" s="40"/>
      <c r="C12" s="39"/>
      <c r="D12" s="40"/>
      <c r="E12" s="40"/>
      <c r="F12" s="40"/>
      <c r="G12" s="40"/>
      <c r="H12" s="40"/>
      <c r="I12" s="40"/>
    </row>
    <row r="13" spans="1:9" ht="21" hidden="1" outlineLevel="1">
      <c r="A13" s="7"/>
      <c r="B13" s="40"/>
      <c r="C13" s="39"/>
      <c r="D13" s="40"/>
      <c r="E13" s="40"/>
      <c r="F13" s="40"/>
      <c r="G13" s="40"/>
      <c r="H13" s="40"/>
      <c r="I13" s="40"/>
    </row>
    <row r="14" spans="1:10" ht="21" outlineLevel="1">
      <c r="A14" s="42" t="s">
        <v>63</v>
      </c>
      <c r="B14" s="39"/>
      <c r="C14" s="39"/>
      <c r="D14" s="39"/>
      <c r="E14" s="39"/>
      <c r="F14" s="39"/>
      <c r="G14" s="39"/>
      <c r="H14" s="39"/>
      <c r="I14" s="40"/>
      <c r="J14" s="37">
        <f>SUM(D14:H14)</f>
        <v>0</v>
      </c>
    </row>
    <row r="15" spans="1:10" ht="21" outlineLevel="1">
      <c r="A15" s="7" t="s">
        <v>64</v>
      </c>
      <c r="B15" s="40"/>
      <c r="C15" s="40"/>
      <c r="D15" s="40"/>
      <c r="E15" s="40"/>
      <c r="F15" s="40"/>
      <c r="G15" s="40"/>
      <c r="H15" s="40"/>
      <c r="I15" s="40"/>
      <c r="J15" s="37">
        <f aca="true" t="shared" si="0" ref="J15:J37">SUM(D15:H15)</f>
        <v>0</v>
      </c>
    </row>
    <row r="16" spans="1:10" ht="21" outlineLevel="1">
      <c r="A16" s="7" t="s">
        <v>65</v>
      </c>
      <c r="B16" s="40"/>
      <c r="C16" s="67"/>
      <c r="D16" s="40"/>
      <c r="E16" s="40"/>
      <c r="F16" s="40"/>
      <c r="G16" s="40"/>
      <c r="H16" s="40"/>
      <c r="I16" s="40"/>
      <c r="J16" s="37">
        <f t="shared" si="0"/>
        <v>0</v>
      </c>
    </row>
    <row r="17" spans="1:10" ht="21" outlineLevel="1">
      <c r="A17" s="42" t="s">
        <v>66</v>
      </c>
      <c r="B17" s="39"/>
      <c r="C17" s="39"/>
      <c r="D17" s="39"/>
      <c r="E17" s="39"/>
      <c r="F17" s="39"/>
      <c r="G17" s="39"/>
      <c r="H17" s="39"/>
      <c r="I17" s="40"/>
      <c r="J17" s="37">
        <f t="shared" si="0"/>
        <v>0</v>
      </c>
    </row>
    <row r="18" spans="1:10" ht="21" outlineLevel="1">
      <c r="A18" s="7" t="s">
        <v>70</v>
      </c>
      <c r="B18" s="40"/>
      <c r="C18" s="67"/>
      <c r="D18" s="40"/>
      <c r="E18" s="40"/>
      <c r="F18" s="40"/>
      <c r="G18" s="40"/>
      <c r="H18" s="40"/>
      <c r="I18" s="40"/>
      <c r="J18" s="37">
        <f t="shared" si="0"/>
        <v>0</v>
      </c>
    </row>
    <row r="19" spans="1:10" ht="21" outlineLevel="1">
      <c r="A19" s="41" t="s">
        <v>67</v>
      </c>
      <c r="B19" s="39"/>
      <c r="C19" s="39"/>
      <c r="D19" s="39"/>
      <c r="E19" s="39"/>
      <c r="F19" s="39"/>
      <c r="G19" s="39"/>
      <c r="H19" s="39"/>
      <c r="I19" s="40"/>
      <c r="J19" s="37">
        <f t="shared" si="0"/>
        <v>0</v>
      </c>
    </row>
    <row r="20" spans="1:10" ht="21" outlineLevel="1">
      <c r="A20" s="42" t="s">
        <v>68</v>
      </c>
      <c r="B20" s="39"/>
      <c r="C20" s="39"/>
      <c r="D20" s="39"/>
      <c r="E20" s="39"/>
      <c r="F20" s="39"/>
      <c r="G20" s="39"/>
      <c r="H20" s="39"/>
      <c r="I20" s="40"/>
      <c r="J20" s="37">
        <f t="shared" si="0"/>
        <v>0</v>
      </c>
    </row>
    <row r="21" spans="1:10" ht="21" outlineLevel="1">
      <c r="A21" s="7" t="s">
        <v>71</v>
      </c>
      <c r="B21" s="40"/>
      <c r="C21" s="67"/>
      <c r="D21" s="40"/>
      <c r="E21" s="40"/>
      <c r="F21" s="40"/>
      <c r="G21" s="40"/>
      <c r="H21" s="40"/>
      <c r="I21" s="40"/>
      <c r="J21" s="37">
        <f t="shared" si="0"/>
        <v>0</v>
      </c>
    </row>
    <row r="22" spans="1:10" ht="21" outlineLevel="1">
      <c r="A22" s="42" t="s">
        <v>69</v>
      </c>
      <c r="B22" s="39"/>
      <c r="C22" s="39"/>
      <c r="D22" s="39"/>
      <c r="E22" s="39"/>
      <c r="F22" s="39"/>
      <c r="G22" s="39"/>
      <c r="H22" s="39"/>
      <c r="I22" s="40"/>
      <c r="J22" s="37">
        <f t="shared" si="0"/>
        <v>0</v>
      </c>
    </row>
    <row r="23" spans="1:10" ht="21" outlineLevel="1">
      <c r="A23" s="7" t="s">
        <v>71</v>
      </c>
      <c r="B23" s="40"/>
      <c r="C23" s="67"/>
      <c r="D23" s="40"/>
      <c r="E23" s="40"/>
      <c r="F23" s="40"/>
      <c r="G23" s="68"/>
      <c r="H23" s="40"/>
      <c r="I23" s="40"/>
      <c r="J23" s="37">
        <f t="shared" si="0"/>
        <v>0</v>
      </c>
    </row>
    <row r="24" spans="1:10" ht="21" outlineLevel="1">
      <c r="A24" s="41" t="s">
        <v>72</v>
      </c>
      <c r="B24" s="39"/>
      <c r="C24" s="39"/>
      <c r="D24" s="39"/>
      <c r="E24" s="39"/>
      <c r="F24" s="39"/>
      <c r="G24" s="39"/>
      <c r="H24" s="39"/>
      <c r="I24" s="40"/>
      <c r="J24" s="37">
        <f t="shared" si="0"/>
        <v>0</v>
      </c>
    </row>
    <row r="25" spans="1:10" ht="21" outlineLevel="1">
      <c r="A25" s="42" t="s">
        <v>73</v>
      </c>
      <c r="B25" s="39"/>
      <c r="C25" s="39"/>
      <c r="D25" s="39"/>
      <c r="E25" s="39"/>
      <c r="F25" s="39"/>
      <c r="G25" s="39"/>
      <c r="H25" s="39"/>
      <c r="I25" s="40"/>
      <c r="J25" s="37">
        <f t="shared" si="0"/>
        <v>0</v>
      </c>
    </row>
    <row r="26" spans="1:10" ht="21" outlineLevel="1">
      <c r="A26" s="7" t="s">
        <v>64</v>
      </c>
      <c r="B26" s="40"/>
      <c r="C26" s="67"/>
      <c r="D26" s="40"/>
      <c r="E26" s="40"/>
      <c r="F26" s="40"/>
      <c r="G26" s="40"/>
      <c r="H26" s="40"/>
      <c r="I26" s="40"/>
      <c r="J26" s="37">
        <f t="shared" si="0"/>
        <v>0</v>
      </c>
    </row>
    <row r="27" spans="1:10" ht="21" outlineLevel="1">
      <c r="A27" s="7" t="s">
        <v>65</v>
      </c>
      <c r="B27" s="40"/>
      <c r="C27" s="67"/>
      <c r="D27" s="40"/>
      <c r="E27" s="40"/>
      <c r="F27" s="40"/>
      <c r="G27" s="40"/>
      <c r="H27" s="40"/>
      <c r="I27" s="40"/>
      <c r="J27" s="37">
        <f t="shared" si="0"/>
        <v>0</v>
      </c>
    </row>
    <row r="28" spans="1:10" ht="21" outlineLevel="1">
      <c r="A28" s="41" t="s">
        <v>74</v>
      </c>
      <c r="B28" s="39"/>
      <c r="C28" s="39"/>
      <c r="D28" s="39"/>
      <c r="E28" s="39"/>
      <c r="F28" s="39"/>
      <c r="G28" s="39"/>
      <c r="H28" s="39"/>
      <c r="I28" s="40"/>
      <c r="J28" s="37">
        <f t="shared" si="0"/>
        <v>0</v>
      </c>
    </row>
    <row r="29" spans="1:10" ht="21" outlineLevel="1">
      <c r="A29" s="42" t="s">
        <v>75</v>
      </c>
      <c r="B29" s="39"/>
      <c r="C29" s="39"/>
      <c r="D29" s="39"/>
      <c r="E29" s="39"/>
      <c r="F29" s="39"/>
      <c r="G29" s="39"/>
      <c r="H29" s="39"/>
      <c r="I29" s="40"/>
      <c r="J29" s="37">
        <f t="shared" si="0"/>
        <v>0</v>
      </c>
    </row>
    <row r="30" spans="1:10" ht="21" outlineLevel="1">
      <c r="A30" s="7" t="s">
        <v>71</v>
      </c>
      <c r="B30" s="40"/>
      <c r="C30" s="67"/>
      <c r="D30" s="40"/>
      <c r="E30" s="40"/>
      <c r="F30" s="40"/>
      <c r="G30" s="40"/>
      <c r="H30" s="40"/>
      <c r="I30" s="40"/>
      <c r="J30" s="37">
        <f t="shared" si="0"/>
        <v>0</v>
      </c>
    </row>
    <row r="31" spans="1:10" ht="21" outlineLevel="1">
      <c r="A31" s="41" t="s">
        <v>76</v>
      </c>
      <c r="B31" s="39"/>
      <c r="C31" s="39"/>
      <c r="D31" s="39"/>
      <c r="E31" s="39"/>
      <c r="F31" s="39"/>
      <c r="G31" s="39"/>
      <c r="H31" s="39"/>
      <c r="I31" s="40"/>
      <c r="J31" s="37">
        <f t="shared" si="0"/>
        <v>0</v>
      </c>
    </row>
    <row r="32" spans="1:10" ht="21" outlineLevel="1">
      <c r="A32" s="42" t="s">
        <v>89</v>
      </c>
      <c r="B32" s="39"/>
      <c r="C32" s="39"/>
      <c r="D32" s="39"/>
      <c r="E32" s="39"/>
      <c r="F32" s="39"/>
      <c r="G32" s="39"/>
      <c r="H32" s="39"/>
      <c r="I32" s="40"/>
      <c r="J32" s="37">
        <f t="shared" si="0"/>
        <v>0</v>
      </c>
    </row>
    <row r="33" spans="1:10" ht="21" outlineLevel="1">
      <c r="A33" s="7" t="s">
        <v>64</v>
      </c>
      <c r="B33" s="40"/>
      <c r="C33" s="67"/>
      <c r="D33" s="40"/>
      <c r="E33" s="40"/>
      <c r="F33" s="40"/>
      <c r="G33" s="40"/>
      <c r="H33" s="40"/>
      <c r="I33" s="40"/>
      <c r="J33" s="37">
        <f t="shared" si="0"/>
        <v>0</v>
      </c>
    </row>
    <row r="34" spans="1:10" ht="21" outlineLevel="1">
      <c r="A34" s="7" t="s">
        <v>65</v>
      </c>
      <c r="B34" s="40"/>
      <c r="C34" s="67"/>
      <c r="D34" s="40"/>
      <c r="E34" s="40"/>
      <c r="F34" s="40"/>
      <c r="G34" s="40"/>
      <c r="H34" s="40"/>
      <c r="I34" s="40"/>
      <c r="J34" s="37">
        <f t="shared" si="0"/>
        <v>0</v>
      </c>
    </row>
    <row r="35" spans="1:10" ht="21" outlineLevel="1">
      <c r="A35" s="41" t="s">
        <v>77</v>
      </c>
      <c r="B35" s="39"/>
      <c r="C35" s="39"/>
      <c r="D35" s="39"/>
      <c r="E35" s="39"/>
      <c r="F35" s="39"/>
      <c r="G35" s="39"/>
      <c r="H35" s="39"/>
      <c r="I35" s="40"/>
      <c r="J35" s="37">
        <f t="shared" si="0"/>
        <v>0</v>
      </c>
    </row>
    <row r="36" spans="1:10" ht="21" outlineLevel="1">
      <c r="A36" s="42" t="s">
        <v>78</v>
      </c>
      <c r="B36" s="39"/>
      <c r="C36" s="39"/>
      <c r="D36" s="39"/>
      <c r="E36" s="39"/>
      <c r="F36" s="39"/>
      <c r="G36" s="39"/>
      <c r="H36" s="39"/>
      <c r="I36" s="40"/>
      <c r="J36" s="37">
        <f t="shared" si="0"/>
        <v>0</v>
      </c>
    </row>
    <row r="37" spans="1:10" ht="21" outlineLevel="1">
      <c r="A37" s="7" t="s">
        <v>71</v>
      </c>
      <c r="B37" s="40"/>
      <c r="C37" s="67"/>
      <c r="D37" s="40"/>
      <c r="E37" s="40"/>
      <c r="F37" s="40"/>
      <c r="G37" s="40"/>
      <c r="H37" s="40"/>
      <c r="I37" s="40"/>
      <c r="J37" s="37">
        <f t="shared" si="0"/>
        <v>0</v>
      </c>
    </row>
    <row r="38" spans="1:9" ht="21" hidden="1" outlineLevel="1">
      <c r="A38" s="7" t="s">
        <v>9</v>
      </c>
      <c r="B38" s="40">
        <v>0.4549</v>
      </c>
      <c r="C38" s="40"/>
      <c r="D38" s="40"/>
      <c r="E38" s="40"/>
      <c r="F38" s="40"/>
      <c r="G38" s="40"/>
      <c r="H38" s="40"/>
      <c r="I38" s="40"/>
    </row>
    <row r="39" spans="1:9" ht="21" hidden="1" outlineLevel="1">
      <c r="A39" s="7" t="s">
        <v>10</v>
      </c>
      <c r="B39" s="40"/>
      <c r="C39" s="40"/>
      <c r="D39" s="40"/>
      <c r="E39" s="40"/>
      <c r="F39" s="40"/>
      <c r="G39" s="40"/>
      <c r="H39" s="40"/>
      <c r="I39" s="40"/>
    </row>
    <row r="43" spans="1:9" ht="21">
      <c r="A43" s="557" t="s">
        <v>41</v>
      </c>
      <c r="B43" s="557"/>
      <c r="C43" s="557"/>
      <c r="D43" s="557"/>
      <c r="E43" s="557"/>
      <c r="F43" s="557"/>
      <c r="G43" s="557"/>
      <c r="H43" s="557"/>
      <c r="I43" s="557"/>
    </row>
    <row r="44" spans="1:9" ht="21">
      <c r="A44" s="557" t="s">
        <v>61</v>
      </c>
      <c r="B44" s="557"/>
      <c r="C44" s="557"/>
      <c r="D44" s="557"/>
      <c r="E44" s="557"/>
      <c r="F44" s="557"/>
      <c r="G44" s="557"/>
      <c r="H44" s="557"/>
      <c r="I44" s="557"/>
    </row>
    <row r="45" ht="19.5" customHeight="1">
      <c r="I45" s="38" t="s">
        <v>38</v>
      </c>
    </row>
    <row r="46" ht="19.5" customHeight="1">
      <c r="I46" s="38"/>
    </row>
    <row r="47" spans="1:9" ht="21">
      <c r="A47" s="558" t="s">
        <v>26</v>
      </c>
      <c r="B47" s="558" t="s">
        <v>0</v>
      </c>
      <c r="C47" s="558"/>
      <c r="D47" s="559" t="s">
        <v>6</v>
      </c>
      <c r="E47" s="559"/>
      <c r="F47" s="559" t="s">
        <v>7</v>
      </c>
      <c r="G47" s="559"/>
      <c r="H47" s="559" t="s">
        <v>8</v>
      </c>
      <c r="I47" s="559"/>
    </row>
    <row r="48" spans="1:9" ht="21">
      <c r="A48" s="558"/>
      <c r="B48" s="40" t="s">
        <v>1</v>
      </c>
      <c r="C48" s="40" t="s">
        <v>2</v>
      </c>
      <c r="D48" s="40" t="s">
        <v>1</v>
      </c>
      <c r="E48" s="40" t="s">
        <v>2</v>
      </c>
      <c r="F48" s="40" t="s">
        <v>1</v>
      </c>
      <c r="G48" s="40" t="s">
        <v>2</v>
      </c>
      <c r="H48" s="40" t="s">
        <v>1</v>
      </c>
      <c r="I48" s="40" t="s">
        <v>2</v>
      </c>
    </row>
    <row r="49" spans="1:10" ht="21">
      <c r="A49" s="41" t="s">
        <v>79</v>
      </c>
      <c r="B49" s="39"/>
      <c r="C49" s="39"/>
      <c r="D49" s="39"/>
      <c r="E49" s="39"/>
      <c r="F49" s="39"/>
      <c r="G49" s="39"/>
      <c r="H49" s="39"/>
      <c r="I49" s="40"/>
      <c r="J49" s="37">
        <f aca="true" t="shared" si="1" ref="J49:J75">SUM(D49:H49)</f>
        <v>0</v>
      </c>
    </row>
    <row r="50" spans="1:10" ht="21" hidden="1" outlineLevel="1">
      <c r="A50" s="7"/>
      <c r="B50" s="40"/>
      <c r="C50" s="39"/>
      <c r="D50" s="40"/>
      <c r="E50" s="40"/>
      <c r="F50" s="40"/>
      <c r="G50" s="40"/>
      <c r="H50" s="40"/>
      <c r="I50" s="40"/>
      <c r="J50" s="37">
        <f t="shared" si="1"/>
        <v>0</v>
      </c>
    </row>
    <row r="51" spans="1:10" ht="21" hidden="1" outlineLevel="1">
      <c r="A51" s="7"/>
      <c r="B51" s="40"/>
      <c r="C51" s="39"/>
      <c r="D51" s="40"/>
      <c r="E51" s="40"/>
      <c r="F51" s="40"/>
      <c r="G51" s="40"/>
      <c r="H51" s="40"/>
      <c r="I51" s="40"/>
      <c r="J51" s="37">
        <f t="shared" si="1"/>
        <v>0</v>
      </c>
    </row>
    <row r="52" spans="1:10" ht="21" hidden="1" outlineLevel="1">
      <c r="A52" s="7"/>
      <c r="B52" s="40"/>
      <c r="C52" s="39"/>
      <c r="D52" s="40"/>
      <c r="E52" s="40"/>
      <c r="F52" s="40"/>
      <c r="G52" s="40"/>
      <c r="H52" s="40"/>
      <c r="I52" s="40"/>
      <c r="J52" s="37">
        <f t="shared" si="1"/>
        <v>0</v>
      </c>
    </row>
    <row r="53" spans="1:10" ht="21" hidden="1" outlineLevel="1">
      <c r="A53" s="7"/>
      <c r="B53" s="40"/>
      <c r="C53" s="39"/>
      <c r="D53" s="40"/>
      <c r="E53" s="40"/>
      <c r="F53" s="40"/>
      <c r="G53" s="40"/>
      <c r="H53" s="40"/>
      <c r="I53" s="40"/>
      <c r="J53" s="37">
        <f t="shared" si="1"/>
        <v>0</v>
      </c>
    </row>
    <row r="54" spans="1:10" ht="21" hidden="1" outlineLevel="1">
      <c r="A54" s="7"/>
      <c r="B54" s="40"/>
      <c r="C54" s="39"/>
      <c r="D54" s="40"/>
      <c r="E54" s="40"/>
      <c r="F54" s="40"/>
      <c r="G54" s="40"/>
      <c r="H54" s="40"/>
      <c r="I54" s="40"/>
      <c r="J54" s="37">
        <f t="shared" si="1"/>
        <v>0</v>
      </c>
    </row>
    <row r="55" spans="1:10" ht="21" hidden="1" outlineLevel="1">
      <c r="A55" s="7"/>
      <c r="B55" s="40"/>
      <c r="C55" s="39"/>
      <c r="D55" s="40"/>
      <c r="E55" s="40"/>
      <c r="F55" s="40"/>
      <c r="G55" s="40"/>
      <c r="H55" s="40"/>
      <c r="I55" s="40"/>
      <c r="J55" s="37">
        <f t="shared" si="1"/>
        <v>0</v>
      </c>
    </row>
    <row r="56" spans="1:10" ht="21" outlineLevel="1">
      <c r="A56" s="42" t="s">
        <v>80</v>
      </c>
      <c r="B56" s="39"/>
      <c r="C56" s="39"/>
      <c r="D56" s="39"/>
      <c r="E56" s="39"/>
      <c r="F56" s="39"/>
      <c r="G56" s="39"/>
      <c r="H56" s="39"/>
      <c r="I56" s="40"/>
      <c r="J56" s="37">
        <f t="shared" si="1"/>
        <v>0</v>
      </c>
    </row>
    <row r="57" spans="1:10" ht="21" outlineLevel="1">
      <c r="A57" s="7" t="s">
        <v>64</v>
      </c>
      <c r="B57" s="40"/>
      <c r="C57" s="67"/>
      <c r="D57" s="40"/>
      <c r="E57" s="40"/>
      <c r="F57" s="40"/>
      <c r="G57" s="40"/>
      <c r="H57" s="40"/>
      <c r="I57" s="40"/>
      <c r="J57" s="37">
        <f t="shared" si="1"/>
        <v>0</v>
      </c>
    </row>
    <row r="58" spans="1:10" ht="21" outlineLevel="1">
      <c r="A58" s="7" t="s">
        <v>65</v>
      </c>
      <c r="B58" s="40"/>
      <c r="C58" s="67"/>
      <c r="D58" s="40"/>
      <c r="E58" s="40"/>
      <c r="F58" s="40"/>
      <c r="G58" s="40"/>
      <c r="H58" s="40"/>
      <c r="I58" s="40"/>
      <c r="J58" s="37">
        <f t="shared" si="1"/>
        <v>0</v>
      </c>
    </row>
    <row r="59" spans="1:10" ht="21" outlineLevel="1">
      <c r="A59" s="41" t="s">
        <v>81</v>
      </c>
      <c r="B59" s="39"/>
      <c r="C59" s="39"/>
      <c r="D59" s="39"/>
      <c r="E59" s="39"/>
      <c r="F59" s="39"/>
      <c r="G59" s="39"/>
      <c r="H59" s="39"/>
      <c r="I59" s="40"/>
      <c r="J59" s="37">
        <f t="shared" si="1"/>
        <v>0</v>
      </c>
    </row>
    <row r="60" spans="1:10" ht="21" outlineLevel="1">
      <c r="A60" s="42" t="s">
        <v>82</v>
      </c>
      <c r="B60" s="39"/>
      <c r="C60" s="39"/>
      <c r="D60" s="39"/>
      <c r="E60" s="39"/>
      <c r="F60" s="39"/>
      <c r="G60" s="39"/>
      <c r="H60" s="39"/>
      <c r="I60" s="40"/>
      <c r="J60" s="37">
        <f t="shared" si="1"/>
        <v>0</v>
      </c>
    </row>
    <row r="61" spans="1:10" ht="21" outlineLevel="1">
      <c r="A61" s="7" t="s">
        <v>64</v>
      </c>
      <c r="B61" s="40"/>
      <c r="C61" s="67"/>
      <c r="D61" s="40"/>
      <c r="E61" s="40"/>
      <c r="F61" s="40"/>
      <c r="G61" s="40"/>
      <c r="H61" s="40"/>
      <c r="I61" s="40"/>
      <c r="J61" s="37">
        <f t="shared" si="1"/>
        <v>0</v>
      </c>
    </row>
    <row r="62" spans="1:10" ht="21" outlineLevel="1">
      <c r="A62" s="7" t="s">
        <v>65</v>
      </c>
      <c r="B62" s="40"/>
      <c r="C62" s="67"/>
      <c r="D62" s="40"/>
      <c r="E62" s="40"/>
      <c r="F62" s="40"/>
      <c r="G62" s="40"/>
      <c r="H62" s="40"/>
      <c r="I62" s="40"/>
      <c r="J62" s="37">
        <f t="shared" si="1"/>
        <v>0</v>
      </c>
    </row>
    <row r="63" spans="1:10" ht="21" outlineLevel="1">
      <c r="A63" s="41" t="s">
        <v>83</v>
      </c>
      <c r="B63" s="39"/>
      <c r="C63" s="39"/>
      <c r="D63" s="39"/>
      <c r="E63" s="39"/>
      <c r="F63" s="39"/>
      <c r="G63" s="39"/>
      <c r="H63" s="39"/>
      <c r="I63" s="40"/>
      <c r="J63" s="37">
        <f t="shared" si="1"/>
        <v>0</v>
      </c>
    </row>
    <row r="64" spans="1:10" ht="21" outlineLevel="1">
      <c r="A64" s="42" t="s">
        <v>84</v>
      </c>
      <c r="B64" s="39"/>
      <c r="C64" s="39"/>
      <c r="D64" s="39"/>
      <c r="E64" s="39"/>
      <c r="F64" s="39"/>
      <c r="G64" s="39"/>
      <c r="H64" s="39"/>
      <c r="I64" s="40"/>
      <c r="J64" s="37">
        <f t="shared" si="1"/>
        <v>0</v>
      </c>
    </row>
    <row r="65" spans="1:10" ht="21" outlineLevel="1">
      <c r="A65" s="7" t="s">
        <v>64</v>
      </c>
      <c r="B65" s="40"/>
      <c r="C65" s="67"/>
      <c r="D65" s="40"/>
      <c r="E65" s="40"/>
      <c r="F65" s="40"/>
      <c r="G65" s="40"/>
      <c r="H65" s="40"/>
      <c r="I65" s="40"/>
      <c r="J65" s="37">
        <f t="shared" si="1"/>
        <v>0</v>
      </c>
    </row>
    <row r="66" spans="1:10" ht="21" outlineLevel="1">
      <c r="A66" s="7" t="s">
        <v>65</v>
      </c>
      <c r="B66" s="40"/>
      <c r="C66" s="67"/>
      <c r="D66" s="40"/>
      <c r="E66" s="40"/>
      <c r="F66" s="40"/>
      <c r="G66" s="40"/>
      <c r="H66" s="40"/>
      <c r="I66" s="40"/>
      <c r="J66" s="37">
        <f t="shared" si="1"/>
        <v>0</v>
      </c>
    </row>
    <row r="67" spans="1:10" ht="21" outlineLevel="1">
      <c r="A67" s="41" t="s">
        <v>85</v>
      </c>
      <c r="B67" s="39"/>
      <c r="C67" s="39"/>
      <c r="D67" s="39"/>
      <c r="E67" s="39"/>
      <c r="F67" s="39"/>
      <c r="G67" s="39"/>
      <c r="H67" s="39"/>
      <c r="I67" s="40"/>
      <c r="J67" s="37">
        <f t="shared" si="1"/>
        <v>0</v>
      </c>
    </row>
    <row r="68" spans="1:10" ht="21" outlineLevel="1">
      <c r="A68" s="42" t="s">
        <v>86</v>
      </c>
      <c r="B68" s="39"/>
      <c r="C68" s="39"/>
      <c r="D68" s="39"/>
      <c r="E68" s="39"/>
      <c r="F68" s="39"/>
      <c r="G68" s="39"/>
      <c r="H68" s="39"/>
      <c r="I68" s="40"/>
      <c r="J68" s="37">
        <f t="shared" si="1"/>
        <v>0</v>
      </c>
    </row>
    <row r="69" spans="1:10" ht="21" outlineLevel="1">
      <c r="A69" s="7" t="s">
        <v>64</v>
      </c>
      <c r="B69" s="40"/>
      <c r="C69" s="67"/>
      <c r="D69" s="40"/>
      <c r="E69" s="40"/>
      <c r="F69" s="40"/>
      <c r="G69" s="40"/>
      <c r="H69" s="40"/>
      <c r="I69" s="40"/>
      <c r="J69" s="37">
        <f t="shared" si="1"/>
        <v>0</v>
      </c>
    </row>
    <row r="70" spans="1:10" ht="21" outlineLevel="1">
      <c r="A70" s="7" t="s">
        <v>87</v>
      </c>
      <c r="B70" s="40"/>
      <c r="C70" s="67"/>
      <c r="D70" s="40"/>
      <c r="E70" s="40"/>
      <c r="F70" s="40"/>
      <c r="G70" s="40"/>
      <c r="H70" s="40"/>
      <c r="I70" s="40"/>
      <c r="J70" s="37">
        <f t="shared" si="1"/>
        <v>0</v>
      </c>
    </row>
    <row r="71" spans="1:10" ht="21" outlineLevel="1">
      <c r="A71" s="7" t="s">
        <v>88</v>
      </c>
      <c r="B71" s="40"/>
      <c r="C71" s="67"/>
      <c r="D71" s="40"/>
      <c r="E71" s="40"/>
      <c r="F71" s="40"/>
      <c r="G71" s="40"/>
      <c r="H71" s="40"/>
      <c r="I71" s="40"/>
      <c r="J71" s="37">
        <f t="shared" si="1"/>
        <v>0</v>
      </c>
    </row>
    <row r="72" spans="1:10" ht="21" hidden="1" outlineLevel="1">
      <c r="A72" s="7" t="s">
        <v>9</v>
      </c>
      <c r="B72" s="40">
        <v>0.4549</v>
      </c>
      <c r="C72" s="40"/>
      <c r="D72" s="40"/>
      <c r="E72" s="40"/>
      <c r="F72" s="40"/>
      <c r="G72" s="40"/>
      <c r="H72" s="40"/>
      <c r="I72" s="40"/>
      <c r="J72" s="37">
        <f t="shared" si="1"/>
        <v>0</v>
      </c>
    </row>
    <row r="73" spans="1:10" ht="21" hidden="1" outlineLevel="1">
      <c r="A73" s="7" t="s">
        <v>10</v>
      </c>
      <c r="B73" s="40"/>
      <c r="C73" s="40"/>
      <c r="D73" s="40"/>
      <c r="E73" s="40"/>
      <c r="F73" s="40"/>
      <c r="G73" s="40"/>
      <c r="H73" s="40"/>
      <c r="I73" s="40"/>
      <c r="J73" s="37">
        <f t="shared" si="1"/>
        <v>0</v>
      </c>
    </row>
    <row r="74" spans="1:10" ht="21" hidden="1" outlineLevel="1">
      <c r="A74" s="11" t="s">
        <v>9</v>
      </c>
      <c r="B74" s="43"/>
      <c r="C74" s="43"/>
      <c r="D74" s="43"/>
      <c r="E74" s="43"/>
      <c r="F74" s="43"/>
      <c r="G74" s="43"/>
      <c r="H74" s="43"/>
      <c r="I74" s="43"/>
      <c r="J74" s="37">
        <f t="shared" si="1"/>
        <v>0</v>
      </c>
    </row>
    <row r="75" spans="1:10" ht="21">
      <c r="A75" s="9" t="s">
        <v>0</v>
      </c>
      <c r="B75" s="64">
        <f>SUM(D75+F75+H75)</f>
        <v>0</v>
      </c>
      <c r="C75" s="64">
        <f>SUM(E75+G75+I75)</f>
        <v>0</v>
      </c>
      <c r="D75" s="64">
        <f>SUM(D7+D19+D24+D28+D31+D35+D49+D59+D63+D67)</f>
        <v>0</v>
      </c>
      <c r="E75" s="64">
        <f>SUM(E67+E63+E59+E49+E35+E31+E28+E24+E19+E7)</f>
        <v>0</v>
      </c>
      <c r="F75" s="64">
        <f>SUM(F7+F19+F24+F28+F31+F35+F49+F59+F63+F67)</f>
        <v>0</v>
      </c>
      <c r="G75" s="64">
        <f>SUM(G7+G19+G24+G28+G31+G35+G49+G59+G63+G67)</f>
        <v>0</v>
      </c>
      <c r="H75" s="64">
        <f>SUM(H7+H19+H24+H28+H31+H35+H49+H59+H63+H67)</f>
        <v>0</v>
      </c>
      <c r="I75" s="64"/>
      <c r="J75" s="37">
        <f t="shared" si="1"/>
        <v>0</v>
      </c>
    </row>
  </sheetData>
  <sheetProtection/>
  <mergeCells count="14">
    <mergeCell ref="A1:I1"/>
    <mergeCell ref="A2:I2"/>
    <mergeCell ref="A5:A6"/>
    <mergeCell ref="B5:C5"/>
    <mergeCell ref="D5:E5"/>
    <mergeCell ref="F5:G5"/>
    <mergeCell ref="H5:I5"/>
    <mergeCell ref="A43:I43"/>
    <mergeCell ref="A44:I44"/>
    <mergeCell ref="A47:A48"/>
    <mergeCell ref="B47:C47"/>
    <mergeCell ref="D47:E47"/>
    <mergeCell ref="F47:G47"/>
    <mergeCell ref="H47:I47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0.421875" style="44" bestFit="1" customWidth="1"/>
    <col min="2" max="2" width="16.421875" style="45" bestFit="1" customWidth="1"/>
    <col min="3" max="3" width="18.00390625" style="45" bestFit="1" customWidth="1"/>
    <col min="4" max="5" width="16.421875" style="45" bestFit="1" customWidth="1"/>
    <col min="6" max="6" width="18.00390625" style="45" bestFit="1" customWidth="1"/>
    <col min="7" max="7" width="16.28125" style="45" bestFit="1" customWidth="1"/>
    <col min="8" max="8" width="16.421875" style="45" bestFit="1" customWidth="1"/>
    <col min="9" max="9" width="18.00390625" style="45" bestFit="1" customWidth="1"/>
    <col min="10" max="10" width="16.28125" style="45" bestFit="1" customWidth="1"/>
    <col min="11" max="11" width="16.421875" style="45" bestFit="1" customWidth="1"/>
    <col min="12" max="12" width="18.00390625" style="45" bestFit="1" customWidth="1"/>
    <col min="13" max="13" width="12.421875" style="45" customWidth="1"/>
    <col min="14" max="16384" width="9.140625" style="44" customWidth="1"/>
  </cols>
  <sheetData>
    <row r="1" spans="1:13" ht="21">
      <c r="A1" s="563" t="s">
        <v>91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21">
      <c r="A2" s="563" t="s">
        <v>110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1:13" ht="21">
      <c r="A3" s="564" t="s">
        <v>92</v>
      </c>
      <c r="B3" s="560" t="s">
        <v>93</v>
      </c>
      <c r="C3" s="561"/>
      <c r="D3" s="562"/>
      <c r="E3" s="560" t="s">
        <v>97</v>
      </c>
      <c r="F3" s="561"/>
      <c r="G3" s="562"/>
      <c r="H3" s="560" t="s">
        <v>112</v>
      </c>
      <c r="I3" s="561"/>
      <c r="J3" s="562"/>
      <c r="K3" s="560" t="s">
        <v>113</v>
      </c>
      <c r="L3" s="561"/>
      <c r="M3" s="562"/>
    </row>
    <row r="4" spans="1:13" ht="21">
      <c r="A4" s="565"/>
      <c r="B4" s="58" t="s">
        <v>94</v>
      </c>
      <c r="C4" s="59" t="s">
        <v>95</v>
      </c>
      <c r="D4" s="60" t="s">
        <v>96</v>
      </c>
      <c r="E4" s="58" t="s">
        <v>94</v>
      </c>
      <c r="F4" s="59" t="s">
        <v>95</v>
      </c>
      <c r="G4" s="60" t="s">
        <v>96</v>
      </c>
      <c r="H4" s="58" t="s">
        <v>94</v>
      </c>
      <c r="I4" s="59" t="s">
        <v>95</v>
      </c>
      <c r="J4" s="60" t="s">
        <v>96</v>
      </c>
      <c r="K4" s="58" t="s">
        <v>94</v>
      </c>
      <c r="L4" s="59" t="s">
        <v>95</v>
      </c>
      <c r="M4" s="60" t="s">
        <v>96</v>
      </c>
    </row>
    <row r="5" spans="1:13" ht="21">
      <c r="A5" s="54" t="s">
        <v>98</v>
      </c>
      <c r="B5" s="55">
        <v>206000</v>
      </c>
      <c r="C5" s="56">
        <v>3000</v>
      </c>
      <c r="D5" s="57">
        <f>SUM(B5-C5)</f>
        <v>203000</v>
      </c>
      <c r="E5" s="55"/>
      <c r="F5" s="56"/>
      <c r="G5" s="57"/>
      <c r="H5" s="55"/>
      <c r="I5" s="56"/>
      <c r="J5" s="57"/>
      <c r="K5" s="55"/>
      <c r="L5" s="56"/>
      <c r="M5" s="57"/>
    </row>
    <row r="6" spans="1:13" ht="21">
      <c r="A6" s="46" t="s">
        <v>99</v>
      </c>
      <c r="B6" s="50">
        <v>102900</v>
      </c>
      <c r="C6" s="52">
        <v>37900</v>
      </c>
      <c r="D6" s="47">
        <f aca="true" t="shared" si="0" ref="D6:D17">SUM(B6-C6)</f>
        <v>65000</v>
      </c>
      <c r="E6" s="50"/>
      <c r="F6" s="52"/>
      <c r="G6" s="47"/>
      <c r="H6" s="50"/>
      <c r="I6" s="52"/>
      <c r="J6" s="47"/>
      <c r="K6" s="50"/>
      <c r="L6" s="52"/>
      <c r="M6" s="47"/>
    </row>
    <row r="7" spans="1:13" ht="21">
      <c r="A7" s="46" t="s">
        <v>100</v>
      </c>
      <c r="B7" s="50">
        <v>170000</v>
      </c>
      <c r="C7" s="52">
        <v>7000</v>
      </c>
      <c r="D7" s="47">
        <f t="shared" si="0"/>
        <v>163000</v>
      </c>
      <c r="E7" s="50"/>
      <c r="F7" s="52"/>
      <c r="G7" s="47"/>
      <c r="H7" s="50"/>
      <c r="I7" s="52"/>
      <c r="J7" s="47"/>
      <c r="K7" s="50"/>
      <c r="L7" s="52"/>
      <c r="M7" s="47"/>
    </row>
    <row r="8" spans="1:13" ht="21">
      <c r="A8" s="46" t="s">
        <v>101</v>
      </c>
      <c r="B8" s="50">
        <v>49700</v>
      </c>
      <c r="C8" s="52">
        <v>10000</v>
      </c>
      <c r="D8" s="47">
        <f t="shared" si="0"/>
        <v>39700</v>
      </c>
      <c r="E8" s="50"/>
      <c r="F8" s="52"/>
      <c r="G8" s="47"/>
      <c r="H8" s="50"/>
      <c r="I8" s="52"/>
      <c r="J8" s="47"/>
      <c r="K8" s="50"/>
      <c r="L8" s="52"/>
      <c r="M8" s="47"/>
    </row>
    <row r="9" spans="1:13" ht="21">
      <c r="A9" s="46" t="s">
        <v>102</v>
      </c>
      <c r="B9" s="50">
        <v>77000</v>
      </c>
      <c r="C9" s="52">
        <v>7000</v>
      </c>
      <c r="D9" s="47">
        <f t="shared" si="0"/>
        <v>70000</v>
      </c>
      <c r="E9" s="50">
        <v>749000</v>
      </c>
      <c r="F9" s="52">
        <v>710000</v>
      </c>
      <c r="G9" s="47">
        <f>SUM(E9-F9)</f>
        <v>39000</v>
      </c>
      <c r="H9" s="50"/>
      <c r="I9" s="52"/>
      <c r="J9" s="47"/>
      <c r="K9" s="50"/>
      <c r="L9" s="52"/>
      <c r="M9" s="47"/>
    </row>
    <row r="10" spans="1:13" ht="21">
      <c r="A10" s="46" t="s">
        <v>103</v>
      </c>
      <c r="B10" s="50">
        <v>49000</v>
      </c>
      <c r="C10" s="52">
        <v>4000</v>
      </c>
      <c r="D10" s="47">
        <f t="shared" si="0"/>
        <v>45000</v>
      </c>
      <c r="E10" s="50"/>
      <c r="F10" s="52"/>
      <c r="G10" s="47"/>
      <c r="H10" s="50"/>
      <c r="I10" s="52"/>
      <c r="J10" s="47"/>
      <c r="K10" s="50"/>
      <c r="L10" s="52"/>
      <c r="M10" s="47"/>
    </row>
    <row r="11" spans="1:13" ht="21">
      <c r="A11" s="46" t="s">
        <v>104</v>
      </c>
      <c r="B11" s="50">
        <v>67300</v>
      </c>
      <c r="C11" s="52">
        <v>3300</v>
      </c>
      <c r="D11" s="47">
        <f t="shared" si="0"/>
        <v>64000</v>
      </c>
      <c r="E11" s="50"/>
      <c r="F11" s="52"/>
      <c r="G11" s="47"/>
      <c r="H11" s="50"/>
      <c r="I11" s="52"/>
      <c r="J11" s="47"/>
      <c r="K11" s="50"/>
      <c r="L11" s="52"/>
      <c r="M11" s="47"/>
    </row>
    <row r="12" spans="1:13" ht="21">
      <c r="A12" s="46" t="s">
        <v>105</v>
      </c>
      <c r="B12" s="50">
        <v>0</v>
      </c>
      <c r="C12" s="52">
        <v>0</v>
      </c>
      <c r="D12" s="47">
        <f t="shared" si="0"/>
        <v>0</v>
      </c>
      <c r="E12" s="50">
        <v>174500</v>
      </c>
      <c r="F12" s="52">
        <v>174500</v>
      </c>
      <c r="G12" s="47">
        <f>SUM(E12-F12)</f>
        <v>0</v>
      </c>
      <c r="H12" s="50">
        <v>8000</v>
      </c>
      <c r="I12" s="52">
        <v>8000</v>
      </c>
      <c r="J12" s="47">
        <f>SUM(H12-I12)</f>
        <v>0</v>
      </c>
      <c r="K12" s="50">
        <v>4800</v>
      </c>
      <c r="L12" s="52">
        <v>4800</v>
      </c>
      <c r="M12" s="47">
        <f>SUM(K12-L12)</f>
        <v>0</v>
      </c>
    </row>
    <row r="13" spans="1:13" ht="21">
      <c r="A13" s="46" t="s">
        <v>106</v>
      </c>
      <c r="B13" s="50">
        <v>0</v>
      </c>
      <c r="C13" s="52">
        <v>0</v>
      </c>
      <c r="D13" s="47">
        <f t="shared" si="0"/>
        <v>0</v>
      </c>
      <c r="E13" s="50">
        <v>495200</v>
      </c>
      <c r="F13" s="52">
        <v>470000</v>
      </c>
      <c r="G13" s="47">
        <f>SUM(E13-F13)</f>
        <v>25200</v>
      </c>
      <c r="H13" s="50"/>
      <c r="I13" s="52"/>
      <c r="J13" s="47"/>
      <c r="K13" s="50"/>
      <c r="L13" s="52"/>
      <c r="M13" s="47"/>
    </row>
    <row r="14" spans="1:13" ht="21">
      <c r="A14" s="46" t="s">
        <v>107</v>
      </c>
      <c r="B14" s="50">
        <v>141100</v>
      </c>
      <c r="C14" s="52">
        <v>1100</v>
      </c>
      <c r="D14" s="47">
        <f t="shared" si="0"/>
        <v>140000</v>
      </c>
      <c r="E14" s="50"/>
      <c r="F14" s="52"/>
      <c r="G14" s="47"/>
      <c r="H14" s="50"/>
      <c r="I14" s="52"/>
      <c r="J14" s="47"/>
      <c r="K14" s="50"/>
      <c r="L14" s="52"/>
      <c r="M14" s="47"/>
    </row>
    <row r="15" spans="1:13" ht="21">
      <c r="A15" s="46" t="s">
        <v>108</v>
      </c>
      <c r="B15" s="50">
        <v>32600</v>
      </c>
      <c r="C15" s="52">
        <v>2600</v>
      </c>
      <c r="D15" s="47">
        <f t="shared" si="0"/>
        <v>30000</v>
      </c>
      <c r="E15" s="50"/>
      <c r="F15" s="52"/>
      <c r="G15" s="47"/>
      <c r="H15" s="50"/>
      <c r="I15" s="52"/>
      <c r="J15" s="47"/>
      <c r="K15" s="50"/>
      <c r="L15" s="52"/>
      <c r="M15" s="47"/>
    </row>
    <row r="16" spans="1:13" ht="21">
      <c r="A16" s="46" t="s">
        <v>109</v>
      </c>
      <c r="B16" s="50">
        <v>75000</v>
      </c>
      <c r="C16" s="52">
        <v>4000</v>
      </c>
      <c r="D16" s="47">
        <f t="shared" si="0"/>
        <v>71000</v>
      </c>
      <c r="E16" s="50"/>
      <c r="F16" s="52"/>
      <c r="G16" s="47"/>
      <c r="H16" s="50"/>
      <c r="I16" s="52"/>
      <c r="J16" s="47"/>
      <c r="K16" s="50"/>
      <c r="L16" s="52"/>
      <c r="M16" s="47"/>
    </row>
    <row r="17" spans="1:13" ht="21">
      <c r="A17" s="48" t="s">
        <v>111</v>
      </c>
      <c r="B17" s="51">
        <v>20000</v>
      </c>
      <c r="C17" s="53">
        <v>4000</v>
      </c>
      <c r="D17" s="49">
        <f t="shared" si="0"/>
        <v>16000</v>
      </c>
      <c r="E17" s="51"/>
      <c r="F17" s="53"/>
      <c r="G17" s="49"/>
      <c r="H17" s="51"/>
      <c r="I17" s="53"/>
      <c r="J17" s="49"/>
      <c r="K17" s="51"/>
      <c r="L17" s="53"/>
      <c r="M17" s="49"/>
    </row>
  </sheetData>
  <sheetProtection/>
  <mergeCells count="7">
    <mergeCell ref="B3:D3"/>
    <mergeCell ref="H3:J3"/>
    <mergeCell ref="E3:G3"/>
    <mergeCell ref="K3:M3"/>
    <mergeCell ref="A1:M1"/>
    <mergeCell ref="A2:M2"/>
    <mergeCell ref="A3:A4"/>
  </mergeCells>
  <printOptions/>
  <pageMargins left="0.1968503937007874" right="0.0787401574803149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="90" zoomScaleNormal="90" zoomScalePageLayoutView="0" workbookViewId="0" topLeftCell="A4">
      <selection activeCell="I12" sqref="I12"/>
    </sheetView>
  </sheetViews>
  <sheetFormatPr defaultColWidth="9.140625" defaultRowHeight="15"/>
  <cols>
    <col min="1" max="1" width="41.28125" style="0" customWidth="1"/>
    <col min="2" max="2" width="8.140625" style="0" customWidth="1"/>
    <col min="3" max="3" width="13.421875" style="0" customWidth="1"/>
    <col min="4" max="17" width="8.421875" style="0" customWidth="1"/>
  </cols>
  <sheetData>
    <row r="1" spans="1:18" ht="21">
      <c r="A1" s="557" t="s">
        <v>37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</row>
    <row r="2" spans="1:17" ht="21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21">
      <c r="A3" s="4" t="s">
        <v>36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3" t="s">
        <v>38</v>
      </c>
    </row>
    <row r="4" spans="1:17" ht="21">
      <c r="A4" s="4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8" ht="21">
      <c r="A5" s="571" t="s">
        <v>39</v>
      </c>
      <c r="B5" s="17" t="s">
        <v>23</v>
      </c>
      <c r="C5" s="571" t="s">
        <v>0</v>
      </c>
      <c r="D5" s="566" t="s">
        <v>3</v>
      </c>
      <c r="E5" s="567"/>
      <c r="F5" s="567"/>
      <c r="G5" s="567"/>
      <c r="H5" s="568"/>
      <c r="I5" s="566" t="s">
        <v>4</v>
      </c>
      <c r="J5" s="567"/>
      <c r="K5" s="567"/>
      <c r="L5" s="567"/>
      <c r="M5" s="568"/>
      <c r="N5" s="566" t="s">
        <v>5</v>
      </c>
      <c r="O5" s="567"/>
      <c r="P5" s="567"/>
      <c r="Q5" s="567"/>
      <c r="R5" s="568"/>
    </row>
    <row r="6" spans="1:18" ht="21">
      <c r="A6" s="572"/>
      <c r="B6" s="18" t="s">
        <v>2</v>
      </c>
      <c r="C6" s="572"/>
      <c r="D6" s="16" t="s">
        <v>11</v>
      </c>
      <c r="E6" s="16" t="s">
        <v>12</v>
      </c>
      <c r="F6" s="16" t="s">
        <v>13</v>
      </c>
      <c r="G6" s="16" t="s">
        <v>14</v>
      </c>
      <c r="H6" s="16" t="s">
        <v>24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24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24</v>
      </c>
    </row>
    <row r="7" spans="1:18" ht="21">
      <c r="A7" s="13"/>
      <c r="B7" s="10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1">
      <c r="A8" s="12"/>
      <c r="B8" s="10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">
      <c r="A9" s="15"/>
      <c r="B9" s="2" t="s">
        <v>1</v>
      </c>
      <c r="C9" s="2"/>
      <c r="D9" s="2"/>
      <c r="E9" s="2"/>
      <c r="F9" s="2"/>
      <c r="G9" s="2"/>
      <c r="H9" s="35"/>
      <c r="I9" s="2"/>
      <c r="J9" s="2"/>
      <c r="K9" s="2"/>
      <c r="L9" s="2"/>
      <c r="M9" s="35"/>
      <c r="N9" s="2"/>
      <c r="O9" s="2"/>
      <c r="P9" s="2"/>
      <c r="Q9" s="2"/>
      <c r="R9" s="35"/>
    </row>
    <row r="10" spans="1:18" ht="21">
      <c r="A10" s="14"/>
      <c r="B10" s="2" t="s">
        <v>2</v>
      </c>
      <c r="C10" s="2"/>
      <c r="D10" s="2"/>
      <c r="E10" s="2"/>
      <c r="F10" s="2"/>
      <c r="G10" s="2"/>
      <c r="H10" s="35"/>
      <c r="I10" s="2"/>
      <c r="J10" s="2"/>
      <c r="K10" s="2"/>
      <c r="L10" s="2"/>
      <c r="M10" s="35"/>
      <c r="N10" s="2"/>
      <c r="O10" s="2"/>
      <c r="P10" s="2"/>
      <c r="Q10" s="2"/>
      <c r="R10" s="35"/>
    </row>
    <row r="11" spans="1:18" ht="21">
      <c r="A11" s="15"/>
      <c r="B11" s="2" t="s">
        <v>1</v>
      </c>
      <c r="C11" s="2"/>
      <c r="D11" s="2"/>
      <c r="E11" s="2"/>
      <c r="F11" s="2"/>
      <c r="G11" s="2"/>
      <c r="H11" s="35"/>
      <c r="I11" s="2"/>
      <c r="J11" s="2"/>
      <c r="K11" s="2"/>
      <c r="L11" s="2"/>
      <c r="M11" s="35"/>
      <c r="N11" s="2"/>
      <c r="O11" s="2"/>
      <c r="P11" s="2"/>
      <c r="Q11" s="2"/>
      <c r="R11" s="35"/>
    </row>
    <row r="12" spans="1:18" ht="21">
      <c r="A12" s="14"/>
      <c r="B12" s="2" t="s">
        <v>2</v>
      </c>
      <c r="C12" s="2"/>
      <c r="D12" s="2"/>
      <c r="E12" s="2"/>
      <c r="F12" s="2"/>
      <c r="G12" s="2"/>
      <c r="H12" s="35"/>
      <c r="I12" s="2"/>
      <c r="J12" s="2"/>
      <c r="K12" s="2"/>
      <c r="L12" s="2"/>
      <c r="M12" s="35"/>
      <c r="N12" s="2"/>
      <c r="O12" s="2"/>
      <c r="P12" s="2"/>
      <c r="Q12" s="2"/>
      <c r="R12" s="35"/>
    </row>
    <row r="13" spans="1:18" ht="21">
      <c r="A13" s="13"/>
      <c r="B13" s="10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1">
      <c r="A14" s="12"/>
      <c r="B14" s="10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1">
      <c r="A15" s="15"/>
      <c r="B15" s="2" t="s">
        <v>1</v>
      </c>
      <c r="C15" s="2"/>
      <c r="D15" s="2"/>
      <c r="E15" s="2"/>
      <c r="F15" s="2"/>
      <c r="G15" s="2"/>
      <c r="H15" s="35"/>
      <c r="I15" s="2"/>
      <c r="J15" s="2"/>
      <c r="K15" s="2"/>
      <c r="L15" s="2"/>
      <c r="M15" s="35"/>
      <c r="N15" s="2"/>
      <c r="O15" s="2"/>
      <c r="P15" s="2"/>
      <c r="Q15" s="2"/>
      <c r="R15" s="35"/>
    </row>
    <row r="16" spans="1:18" ht="21">
      <c r="A16" s="14"/>
      <c r="B16" s="2" t="s">
        <v>2</v>
      </c>
      <c r="C16" s="2"/>
      <c r="D16" s="2"/>
      <c r="E16" s="2"/>
      <c r="F16" s="2"/>
      <c r="G16" s="2"/>
      <c r="H16" s="35"/>
      <c r="I16" s="2"/>
      <c r="J16" s="2"/>
      <c r="K16" s="2"/>
      <c r="L16" s="2"/>
      <c r="M16" s="35"/>
      <c r="N16" s="2"/>
      <c r="O16" s="2"/>
      <c r="P16" s="2"/>
      <c r="Q16" s="2"/>
      <c r="R16" s="35"/>
    </row>
    <row r="17" spans="1:18" ht="21">
      <c r="A17" s="15"/>
      <c r="B17" s="2" t="s">
        <v>1</v>
      </c>
      <c r="C17" s="2"/>
      <c r="D17" s="2"/>
      <c r="E17" s="2"/>
      <c r="F17" s="2"/>
      <c r="G17" s="2"/>
      <c r="H17" s="35"/>
      <c r="I17" s="2"/>
      <c r="J17" s="2"/>
      <c r="K17" s="2"/>
      <c r="L17" s="2"/>
      <c r="M17" s="35"/>
      <c r="N17" s="2"/>
      <c r="O17" s="2"/>
      <c r="P17" s="2"/>
      <c r="Q17" s="2"/>
      <c r="R17" s="35"/>
    </row>
    <row r="18" spans="1:18" ht="21">
      <c r="A18" s="14"/>
      <c r="B18" s="2" t="s">
        <v>2</v>
      </c>
      <c r="C18" s="2"/>
      <c r="D18" s="2"/>
      <c r="E18" s="2"/>
      <c r="F18" s="2"/>
      <c r="G18" s="2"/>
      <c r="H18" s="35"/>
      <c r="I18" s="2"/>
      <c r="J18" s="2"/>
      <c r="K18" s="2"/>
      <c r="L18" s="2"/>
      <c r="M18" s="35"/>
      <c r="N18" s="2"/>
      <c r="O18" s="2"/>
      <c r="P18" s="2"/>
      <c r="Q18" s="2"/>
      <c r="R18" s="35"/>
    </row>
    <row r="19" spans="1:18" ht="21">
      <c r="A19" s="15"/>
      <c r="B19" s="2" t="s">
        <v>1</v>
      </c>
      <c r="C19" s="2"/>
      <c r="D19" s="2"/>
      <c r="E19" s="2"/>
      <c r="F19" s="2"/>
      <c r="G19" s="2"/>
      <c r="H19" s="35"/>
      <c r="I19" s="2"/>
      <c r="J19" s="2"/>
      <c r="K19" s="2"/>
      <c r="L19" s="2"/>
      <c r="M19" s="35"/>
      <c r="N19" s="2"/>
      <c r="O19" s="2"/>
      <c r="P19" s="2"/>
      <c r="Q19" s="2"/>
      <c r="R19" s="35"/>
    </row>
    <row r="20" spans="1:18" ht="21">
      <c r="A20" s="14"/>
      <c r="B20" s="2" t="s">
        <v>2</v>
      </c>
      <c r="C20" s="2"/>
      <c r="D20" s="2"/>
      <c r="E20" s="2"/>
      <c r="F20" s="2"/>
      <c r="G20" s="2"/>
      <c r="H20" s="35"/>
      <c r="I20" s="2"/>
      <c r="J20" s="2"/>
      <c r="K20" s="2"/>
      <c r="L20" s="2"/>
      <c r="M20" s="35"/>
      <c r="N20" s="2"/>
      <c r="O20" s="2"/>
      <c r="P20" s="2"/>
      <c r="Q20" s="2"/>
      <c r="R20" s="35"/>
    </row>
    <row r="21" spans="1:18" ht="21">
      <c r="A21" s="15"/>
      <c r="B21" s="34" t="s">
        <v>1</v>
      </c>
      <c r="C21" s="34"/>
      <c r="D21" s="34"/>
      <c r="E21" s="34"/>
      <c r="F21" s="34"/>
      <c r="G21" s="34"/>
      <c r="H21" s="35"/>
      <c r="I21" s="34"/>
      <c r="J21" s="34"/>
      <c r="K21" s="34"/>
      <c r="L21" s="34"/>
      <c r="M21" s="35"/>
      <c r="N21" s="34"/>
      <c r="O21" s="34"/>
      <c r="P21" s="34"/>
      <c r="Q21" s="34"/>
      <c r="R21" s="35"/>
    </row>
    <row r="22" spans="1:18" ht="21">
      <c r="A22" s="14"/>
      <c r="B22" s="34" t="s">
        <v>2</v>
      </c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5"/>
      <c r="N22" s="34"/>
      <c r="O22" s="34"/>
      <c r="P22" s="34"/>
      <c r="Q22" s="34"/>
      <c r="R22" s="35"/>
    </row>
    <row r="23" spans="1:18" ht="21">
      <c r="A23" s="15"/>
      <c r="B23" s="2" t="s">
        <v>1</v>
      </c>
      <c r="C23" s="2"/>
      <c r="D23" s="2"/>
      <c r="E23" s="2"/>
      <c r="F23" s="2"/>
      <c r="G23" s="2"/>
      <c r="H23" s="35"/>
      <c r="I23" s="2"/>
      <c r="J23" s="2"/>
      <c r="K23" s="2"/>
      <c r="L23" s="2"/>
      <c r="M23" s="35"/>
      <c r="N23" s="2"/>
      <c r="O23" s="2"/>
      <c r="P23" s="2"/>
      <c r="Q23" s="2"/>
      <c r="R23" s="35"/>
    </row>
    <row r="24" spans="1:18" ht="21">
      <c r="A24" s="14"/>
      <c r="B24" s="2" t="s">
        <v>2</v>
      </c>
      <c r="C24" s="2"/>
      <c r="D24" s="2"/>
      <c r="E24" s="2"/>
      <c r="F24" s="2"/>
      <c r="G24" s="2"/>
      <c r="H24" s="35"/>
      <c r="I24" s="2"/>
      <c r="J24" s="2"/>
      <c r="K24" s="2"/>
      <c r="L24" s="2"/>
      <c r="M24" s="35"/>
      <c r="N24" s="2"/>
      <c r="O24" s="2"/>
      <c r="P24" s="2"/>
      <c r="Q24" s="2"/>
      <c r="R24" s="35"/>
    </row>
    <row r="25" spans="1:18" ht="21">
      <c r="A25" s="569" t="s">
        <v>24</v>
      </c>
      <c r="B25" s="9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21">
      <c r="A26" s="570"/>
      <c r="B26" s="9" t="s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7" ht="19.5" customHeight="1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28.5" customHeight="1">
      <c r="A28" s="21" t="s">
        <v>25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</sheetData>
  <sheetProtection/>
  <mergeCells count="7">
    <mergeCell ref="N5:R5"/>
    <mergeCell ref="A1:R1"/>
    <mergeCell ref="A25:A26"/>
    <mergeCell ref="A5:A6"/>
    <mergeCell ref="C5:C6"/>
    <mergeCell ref="D5:H5"/>
    <mergeCell ref="I5:M5"/>
  </mergeCells>
  <printOptions/>
  <pageMargins left="0.1968503937007874" right="0.07874015748031496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E10" sqref="E10:L10"/>
    </sheetView>
  </sheetViews>
  <sheetFormatPr defaultColWidth="9.00390625" defaultRowHeight="15"/>
  <cols>
    <col min="1" max="1" width="47.421875" style="22" customWidth="1"/>
    <col min="2" max="2" width="11.140625" style="32" customWidth="1"/>
    <col min="3" max="3" width="12.8515625" style="22" customWidth="1"/>
    <col min="4" max="4" width="9.28125" style="22" customWidth="1"/>
    <col min="5" max="9" width="10.28125" style="22" customWidth="1"/>
    <col min="10" max="10" width="12.8515625" style="22" customWidth="1"/>
    <col min="11" max="11" width="10.28125" style="22" customWidth="1"/>
    <col min="12" max="12" width="9.57421875" style="22" customWidth="1"/>
    <col min="13" max="13" width="8.00390625" style="22" hidden="1" customWidth="1"/>
    <col min="14" max="14" width="166.8515625" style="23" hidden="1" customWidth="1"/>
    <col min="15" max="15" width="2.421875" style="22" hidden="1" customWidth="1"/>
    <col min="16" max="16384" width="9.00390625" style="22" customWidth="1"/>
  </cols>
  <sheetData>
    <row r="1" spans="1:12" ht="21">
      <c r="A1" s="594" t="s">
        <v>90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2" spans="1:12" ht="2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54.75" customHeight="1">
      <c r="A3" s="595" t="s">
        <v>29</v>
      </c>
      <c r="B3" s="596"/>
      <c r="C3" s="596"/>
      <c r="D3" s="597"/>
      <c r="E3" s="595" t="s">
        <v>33</v>
      </c>
      <c r="F3" s="596"/>
      <c r="G3" s="596"/>
      <c r="H3" s="596"/>
      <c r="I3" s="596"/>
      <c r="J3" s="596"/>
      <c r="K3" s="596"/>
      <c r="L3" s="597"/>
    </row>
    <row r="4" spans="1:12" ht="21">
      <c r="A4" s="598" t="s">
        <v>116</v>
      </c>
      <c r="B4" s="599"/>
      <c r="C4" s="599"/>
      <c r="D4" s="600"/>
      <c r="E4" s="601" t="s">
        <v>151</v>
      </c>
      <c r="F4" s="602"/>
      <c r="G4" s="602"/>
      <c r="H4" s="602"/>
      <c r="I4" s="602"/>
      <c r="J4" s="602"/>
      <c r="K4" s="602"/>
      <c r="L4" s="603"/>
    </row>
    <row r="5" spans="1:12" ht="88.5" customHeight="1">
      <c r="A5" s="604" t="s">
        <v>117</v>
      </c>
      <c r="B5" s="605"/>
      <c r="C5" s="605"/>
      <c r="D5" s="606"/>
      <c r="E5" s="604" t="s">
        <v>149</v>
      </c>
      <c r="F5" s="605"/>
      <c r="G5" s="605"/>
      <c r="H5" s="605"/>
      <c r="I5" s="605"/>
      <c r="J5" s="605"/>
      <c r="K5" s="605"/>
      <c r="L5" s="606"/>
    </row>
    <row r="6" spans="1:12" ht="21">
      <c r="A6" s="591" t="s">
        <v>148</v>
      </c>
      <c r="B6" s="592"/>
      <c r="C6" s="592"/>
      <c r="D6" s="593"/>
      <c r="E6" s="591" t="s">
        <v>150</v>
      </c>
      <c r="F6" s="592"/>
      <c r="G6" s="592"/>
      <c r="H6" s="592"/>
      <c r="I6" s="592"/>
      <c r="J6" s="592"/>
      <c r="K6" s="592"/>
      <c r="L6" s="593"/>
    </row>
    <row r="7" spans="1:12" ht="21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2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ht="21">
      <c r="A9" s="573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5"/>
    </row>
    <row r="10" spans="1:12" ht="54.75" customHeight="1">
      <c r="A10" s="588" t="s">
        <v>32</v>
      </c>
      <c r="B10" s="589"/>
      <c r="C10" s="589"/>
      <c r="D10" s="590"/>
      <c r="E10" s="588" t="s">
        <v>34</v>
      </c>
      <c r="F10" s="589"/>
      <c r="G10" s="589"/>
      <c r="H10" s="589"/>
      <c r="I10" s="589"/>
      <c r="J10" s="589"/>
      <c r="K10" s="589"/>
      <c r="L10" s="590"/>
    </row>
    <row r="11" spans="1:12" ht="21">
      <c r="A11" s="582" t="s">
        <v>30</v>
      </c>
      <c r="B11" s="583"/>
      <c r="C11" s="583"/>
      <c r="D11" s="584"/>
      <c r="E11" s="585" t="s">
        <v>31</v>
      </c>
      <c r="F11" s="586"/>
      <c r="G11" s="586"/>
      <c r="H11" s="586"/>
      <c r="I11" s="586"/>
      <c r="J11" s="586"/>
      <c r="K11" s="586"/>
      <c r="L11" s="587"/>
    </row>
    <row r="12" spans="1:12" ht="88.5" customHeight="1">
      <c r="A12" s="576" t="s">
        <v>27</v>
      </c>
      <c r="B12" s="577"/>
      <c r="C12" s="577"/>
      <c r="D12" s="578"/>
      <c r="E12" s="576" t="s">
        <v>27</v>
      </c>
      <c r="F12" s="577"/>
      <c r="G12" s="577"/>
      <c r="H12" s="577"/>
      <c r="I12" s="577"/>
      <c r="J12" s="577"/>
      <c r="K12" s="577"/>
      <c r="L12" s="578"/>
    </row>
    <row r="13" spans="1:12" ht="21">
      <c r="A13" s="579" t="s">
        <v>28</v>
      </c>
      <c r="B13" s="580"/>
      <c r="C13" s="580"/>
      <c r="D13" s="581"/>
      <c r="E13" s="579" t="s">
        <v>28</v>
      </c>
      <c r="F13" s="580"/>
      <c r="G13" s="580"/>
      <c r="H13" s="580"/>
      <c r="I13" s="580"/>
      <c r="J13" s="580"/>
      <c r="K13" s="580"/>
      <c r="L13" s="581"/>
    </row>
  </sheetData>
  <sheetProtection/>
  <mergeCells count="18">
    <mergeCell ref="A6:D6"/>
    <mergeCell ref="A1:L1"/>
    <mergeCell ref="A3:D3"/>
    <mergeCell ref="E3:L3"/>
    <mergeCell ref="A4:D4"/>
    <mergeCell ref="E4:L4"/>
    <mergeCell ref="A5:D5"/>
    <mergeCell ref="E5:L5"/>
    <mergeCell ref="E6:L6"/>
    <mergeCell ref="A9:L9"/>
    <mergeCell ref="A12:D12"/>
    <mergeCell ref="E12:L12"/>
    <mergeCell ref="A13:D13"/>
    <mergeCell ref="E13:L13"/>
    <mergeCell ref="A11:D11"/>
    <mergeCell ref="E11:L11"/>
    <mergeCell ref="A10:D10"/>
    <mergeCell ref="E10:L10"/>
  </mergeCells>
  <printOptions/>
  <pageMargins left="0.4724409448818898" right="0.4724409448818898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2"/>
  <sheetViews>
    <sheetView view="pageBreakPreview" zoomScale="80" zoomScaleNormal="78" zoomScaleSheetLayoutView="80" zoomScalePageLayoutView="0" workbookViewId="0" topLeftCell="A97">
      <selection activeCell="A157" sqref="A157:IV158"/>
    </sheetView>
  </sheetViews>
  <sheetFormatPr defaultColWidth="9.140625" defaultRowHeight="15"/>
  <cols>
    <col min="1" max="1" width="51.28125" style="119" customWidth="1"/>
    <col min="2" max="2" width="15.28125" style="119" customWidth="1"/>
    <col min="3" max="3" width="25.421875" style="137" customWidth="1"/>
    <col min="4" max="4" width="31.421875" style="138" customWidth="1"/>
    <col min="5" max="5" width="33.140625" style="137" customWidth="1"/>
    <col min="6" max="6" width="31.00390625" style="119" customWidth="1"/>
    <col min="7" max="16384" width="9.140625" style="119" customWidth="1"/>
  </cols>
  <sheetData>
    <row r="1" spans="1:6" ht="19.5" hidden="1">
      <c r="A1" s="610" t="s">
        <v>199</v>
      </c>
      <c r="B1" s="610"/>
      <c r="C1" s="610"/>
      <c r="D1" s="610"/>
      <c r="E1" s="610"/>
      <c r="F1" s="610"/>
    </row>
    <row r="2" spans="1:6" ht="19.5" hidden="1">
      <c r="A2" s="108" t="s">
        <v>40</v>
      </c>
      <c r="B2" s="260"/>
      <c r="C2" s="254"/>
      <c r="D2" s="76"/>
      <c r="E2" s="127"/>
      <c r="F2" s="130" t="s">
        <v>159</v>
      </c>
    </row>
    <row r="3" spans="1:6" ht="19.5" hidden="1">
      <c r="A3" s="110" t="s">
        <v>200</v>
      </c>
      <c r="B3" s="261"/>
      <c r="C3" s="255"/>
      <c r="D3" s="77"/>
      <c r="E3" s="129"/>
      <c r="F3" s="111" t="s">
        <v>38</v>
      </c>
    </row>
    <row r="4" spans="1:5" s="143" customFormat="1" ht="19.5" hidden="1">
      <c r="A4" s="241" t="s">
        <v>200</v>
      </c>
      <c r="B4" s="262" t="s">
        <v>153</v>
      </c>
      <c r="C4" s="256" t="s">
        <v>0</v>
      </c>
      <c r="D4" s="141"/>
      <c r="E4" s="142"/>
    </row>
    <row r="5" spans="1:6" s="165" customFormat="1" ht="19.5" hidden="1">
      <c r="A5" s="277"/>
      <c r="B5" s="250"/>
      <c r="C5" s="251"/>
      <c r="D5" s="164" t="s">
        <v>24</v>
      </c>
      <c r="E5" s="164" t="s">
        <v>24</v>
      </c>
      <c r="F5" s="164" t="s">
        <v>24</v>
      </c>
    </row>
    <row r="6" spans="1:6" s="146" customFormat="1" ht="20.25" customHeight="1" hidden="1">
      <c r="A6" s="282" t="s">
        <v>42</v>
      </c>
      <c r="B6" s="115" t="s">
        <v>1</v>
      </c>
      <c r="C6" s="218" t="e">
        <f>SUM(C8+C16)</f>
        <v>#REF!</v>
      </c>
      <c r="D6" s="218"/>
      <c r="E6" s="218"/>
      <c r="F6" s="218"/>
    </row>
    <row r="7" spans="1:6" s="146" customFormat="1" ht="19.5" hidden="1">
      <c r="A7" s="282"/>
      <c r="B7" s="115" t="s">
        <v>2</v>
      </c>
      <c r="C7" s="218"/>
      <c r="D7" s="218"/>
      <c r="E7" s="218"/>
      <c r="F7" s="218"/>
    </row>
    <row r="8" spans="1:6" s="248" customFormat="1" ht="19.5" hidden="1">
      <c r="A8" s="244" t="s">
        <v>209</v>
      </c>
      <c r="B8" s="115" t="s">
        <v>1</v>
      </c>
      <c r="C8" s="257">
        <f>SUM(C10+C12+C14)</f>
        <v>83200</v>
      </c>
      <c r="D8" s="247"/>
      <c r="E8" s="247"/>
      <c r="F8" s="247"/>
    </row>
    <row r="9" spans="1:6" s="248" customFormat="1" ht="19.5" hidden="1">
      <c r="A9" s="244"/>
      <c r="B9" s="115" t="s">
        <v>2</v>
      </c>
      <c r="C9" s="257"/>
      <c r="D9" s="247"/>
      <c r="E9" s="247"/>
      <c r="F9" s="247"/>
    </row>
    <row r="10" spans="1:6" s="238" customFormat="1" ht="19.5" hidden="1">
      <c r="A10" s="133" t="s">
        <v>181</v>
      </c>
      <c r="B10" s="250" t="s">
        <v>1</v>
      </c>
      <c r="C10" s="251">
        <f>SUM(C109+C144)</f>
        <v>32400</v>
      </c>
      <c r="D10" s="278"/>
      <c r="E10" s="278"/>
      <c r="F10" s="278"/>
    </row>
    <row r="11" spans="1:6" s="238" customFormat="1" ht="19.5" hidden="1">
      <c r="A11" s="133"/>
      <c r="B11" s="250" t="s">
        <v>2</v>
      </c>
      <c r="C11" s="251">
        <f>SUM(C110+C145)</f>
        <v>0</v>
      </c>
      <c r="D11" s="278"/>
      <c r="E11" s="278"/>
      <c r="F11" s="278"/>
    </row>
    <row r="12" spans="1:6" s="238" customFormat="1" ht="19.5" hidden="1">
      <c r="A12" s="133" t="s">
        <v>158</v>
      </c>
      <c r="B12" s="250" t="s">
        <v>1</v>
      </c>
      <c r="C12" s="251">
        <f>C111+C146</f>
        <v>10400</v>
      </c>
      <c r="D12" s="278"/>
      <c r="E12" s="278"/>
      <c r="F12" s="278"/>
    </row>
    <row r="13" spans="1:6" s="238" customFormat="1" ht="19.5" hidden="1">
      <c r="A13" s="133"/>
      <c r="B13" s="250" t="s">
        <v>2</v>
      </c>
      <c r="C13" s="251"/>
      <c r="D13" s="278"/>
      <c r="E13" s="278"/>
      <c r="F13" s="278"/>
    </row>
    <row r="14" spans="1:6" s="238" customFormat="1" ht="19.5" hidden="1">
      <c r="A14" s="133" t="s">
        <v>154</v>
      </c>
      <c r="B14" s="250" t="s">
        <v>1</v>
      </c>
      <c r="C14" s="251">
        <f>C113+C148</f>
        <v>40400</v>
      </c>
      <c r="D14" s="278"/>
      <c r="E14" s="278"/>
      <c r="F14" s="278"/>
    </row>
    <row r="15" spans="1:6" s="238" customFormat="1" ht="19.5" hidden="1">
      <c r="A15" s="133"/>
      <c r="B15" s="250" t="s">
        <v>2</v>
      </c>
      <c r="C15" s="251"/>
      <c r="D15" s="278"/>
      <c r="E15" s="278"/>
      <c r="F15" s="278"/>
    </row>
    <row r="16" spans="1:6" s="248" customFormat="1" ht="19.5" hidden="1">
      <c r="A16" s="244" t="s">
        <v>212</v>
      </c>
      <c r="B16" s="263" t="s">
        <v>1</v>
      </c>
      <c r="C16" s="257" t="e">
        <f>SUM($C$18+$C$20+$C$22+$C$24+$C$26+$C$28+$C$30+$C$32+$C$34+$C$36+$C$38+$C$40+$C$42+$C$44+$C$46+$C$54)-$C$36</f>
        <v>#REF!</v>
      </c>
      <c r="D16" s="247"/>
      <c r="E16" s="247"/>
      <c r="F16" s="247"/>
    </row>
    <row r="17" spans="1:6" s="248" customFormat="1" ht="19.5" hidden="1">
      <c r="A17" s="244"/>
      <c r="B17" s="263"/>
      <c r="C17" s="257"/>
      <c r="D17" s="247"/>
      <c r="E17" s="247"/>
      <c r="F17" s="247"/>
    </row>
    <row r="18" spans="1:6" s="157" customFormat="1" ht="19.5" hidden="1">
      <c r="A18" s="192" t="s">
        <v>43</v>
      </c>
      <c r="B18" s="185" t="s">
        <v>1</v>
      </c>
      <c r="C18" s="191" t="e">
        <f>#REF!+C155</f>
        <v>#REF!</v>
      </c>
      <c r="D18" s="191"/>
      <c r="E18" s="191"/>
      <c r="F18" s="191"/>
    </row>
    <row r="19" spans="1:6" s="157" customFormat="1" ht="19.5" hidden="1">
      <c r="A19" s="192"/>
      <c r="B19" s="185" t="s">
        <v>2</v>
      </c>
      <c r="C19" s="191"/>
      <c r="D19" s="191"/>
      <c r="E19" s="191"/>
      <c r="F19" s="191"/>
    </row>
    <row r="20" spans="1:6" s="157" customFormat="1" ht="19.5" hidden="1">
      <c r="A20" s="192" t="s">
        <v>155</v>
      </c>
      <c r="B20" s="185" t="s">
        <v>1</v>
      </c>
      <c r="C20" s="191" t="e">
        <f>#REF!+C162</f>
        <v>#REF!</v>
      </c>
      <c r="D20" s="191"/>
      <c r="E20" s="191"/>
      <c r="F20" s="191"/>
    </row>
    <row r="21" spans="1:6" s="157" customFormat="1" ht="19.5" hidden="1">
      <c r="A21" s="192"/>
      <c r="B21" s="185" t="s">
        <v>2</v>
      </c>
      <c r="C21" s="191"/>
      <c r="D21" s="191"/>
      <c r="E21" s="191"/>
      <c r="F21" s="191"/>
    </row>
    <row r="22" spans="1:6" s="157" customFormat="1" ht="19.5" hidden="1">
      <c r="A22" s="192" t="s">
        <v>44</v>
      </c>
      <c r="B22" s="185" t="s">
        <v>1</v>
      </c>
      <c r="C22" s="191">
        <f>C166</f>
        <v>26000</v>
      </c>
      <c r="D22" s="191"/>
      <c r="E22" s="191"/>
      <c r="F22" s="191"/>
    </row>
    <row r="23" spans="1:6" s="157" customFormat="1" ht="19.5" hidden="1">
      <c r="A23" s="125"/>
      <c r="B23" s="185" t="s">
        <v>2</v>
      </c>
      <c r="C23" s="191"/>
      <c r="D23" s="191"/>
      <c r="E23" s="191"/>
      <c r="F23" s="191"/>
    </row>
    <row r="24" spans="1:6" s="157" customFormat="1" ht="19.5" hidden="1">
      <c r="A24" s="192" t="s">
        <v>45</v>
      </c>
      <c r="B24" s="185" t="s">
        <v>1</v>
      </c>
      <c r="C24" s="191">
        <f>C158</f>
        <v>108600</v>
      </c>
      <c r="D24" s="191"/>
      <c r="E24" s="191"/>
      <c r="F24" s="191"/>
    </row>
    <row r="25" spans="1:6" s="157" customFormat="1" ht="19.5" hidden="1">
      <c r="A25" s="125"/>
      <c r="B25" s="185" t="s">
        <v>2</v>
      </c>
      <c r="C25" s="191"/>
      <c r="D25" s="191"/>
      <c r="E25" s="191"/>
      <c r="F25" s="191"/>
    </row>
    <row r="26" spans="1:6" s="157" customFormat="1" ht="19.5" hidden="1">
      <c r="A26" s="192" t="s">
        <v>47</v>
      </c>
      <c r="B26" s="185" t="s">
        <v>1</v>
      </c>
      <c r="C26" s="191" t="e">
        <f>#REF!</f>
        <v>#REF!</v>
      </c>
      <c r="D26" s="191"/>
      <c r="E26" s="191"/>
      <c r="F26" s="191"/>
    </row>
    <row r="27" spans="1:6" s="157" customFormat="1" ht="19.5" hidden="1">
      <c r="A27" s="125"/>
      <c r="B27" s="185" t="s">
        <v>2</v>
      </c>
      <c r="C27" s="191"/>
      <c r="D27" s="191"/>
      <c r="E27" s="191"/>
      <c r="F27" s="191"/>
    </row>
    <row r="28" spans="1:6" s="157" customFormat="1" ht="19.5" hidden="1">
      <c r="A28" s="192" t="s">
        <v>48</v>
      </c>
      <c r="B28" s="185" t="s">
        <v>1</v>
      </c>
      <c r="C28" s="191" t="e">
        <f>#REF!+C160</f>
        <v>#REF!</v>
      </c>
      <c r="D28" s="191"/>
      <c r="E28" s="191"/>
      <c r="F28" s="191"/>
    </row>
    <row r="29" spans="1:6" s="157" customFormat="1" ht="19.5" hidden="1">
      <c r="A29" s="125"/>
      <c r="B29" s="185" t="s">
        <v>2</v>
      </c>
      <c r="C29" s="191"/>
      <c r="D29" s="191"/>
      <c r="E29" s="191"/>
      <c r="F29" s="191"/>
    </row>
    <row r="30" spans="1:6" s="157" customFormat="1" ht="19.5" hidden="1">
      <c r="A30" s="192" t="s">
        <v>49</v>
      </c>
      <c r="B30" s="185" t="s">
        <v>1</v>
      </c>
      <c r="C30" s="191" t="e">
        <f>#REF!</f>
        <v>#REF!</v>
      </c>
      <c r="D30" s="191"/>
      <c r="E30" s="191"/>
      <c r="F30" s="191"/>
    </row>
    <row r="31" spans="1:6" s="157" customFormat="1" ht="19.5" hidden="1">
      <c r="A31" s="192" t="s">
        <v>50</v>
      </c>
      <c r="B31" s="185" t="s">
        <v>2</v>
      </c>
      <c r="C31" s="191"/>
      <c r="D31" s="191"/>
      <c r="E31" s="191"/>
      <c r="F31" s="191"/>
    </row>
    <row r="32" spans="1:6" s="157" customFormat="1" ht="24.75" customHeight="1" hidden="1">
      <c r="A32" s="192" t="s">
        <v>171</v>
      </c>
      <c r="B32" s="185" t="s">
        <v>1</v>
      </c>
      <c r="C32" s="191" t="e">
        <f>#REF!</f>
        <v>#REF!</v>
      </c>
      <c r="D32" s="191"/>
      <c r="E32" s="191"/>
      <c r="F32" s="191"/>
    </row>
    <row r="33" spans="1:6" s="157" customFormat="1" ht="24.75" customHeight="1" hidden="1">
      <c r="A33" s="192" t="s">
        <v>172</v>
      </c>
      <c r="B33" s="185" t="s">
        <v>2</v>
      </c>
      <c r="C33" s="191"/>
      <c r="D33" s="191"/>
      <c r="E33" s="191"/>
      <c r="F33" s="191"/>
    </row>
    <row r="34" spans="1:6" s="157" customFormat="1" ht="24.75" customHeight="1" hidden="1">
      <c r="A34" s="192" t="s">
        <v>156</v>
      </c>
      <c r="B34" s="185" t="s">
        <v>1</v>
      </c>
      <c r="C34" s="191">
        <f>C164</f>
        <v>180000</v>
      </c>
      <c r="D34" s="191"/>
      <c r="E34" s="191"/>
      <c r="F34" s="191"/>
    </row>
    <row r="35" spans="1:6" s="157" customFormat="1" ht="19.5" hidden="1">
      <c r="A35" s="192"/>
      <c r="B35" s="185" t="s">
        <v>2</v>
      </c>
      <c r="C35" s="191"/>
      <c r="D35" s="191"/>
      <c r="E35" s="191"/>
      <c r="F35" s="191"/>
    </row>
    <row r="36" spans="1:6" s="157" customFormat="1" ht="22.5" customHeight="1" hidden="1">
      <c r="A36" s="192" t="s">
        <v>218</v>
      </c>
      <c r="B36" s="185" t="s">
        <v>1</v>
      </c>
      <c r="C36" s="225">
        <v>130300</v>
      </c>
      <c r="D36" s="191"/>
      <c r="E36" s="191"/>
      <c r="F36" s="191"/>
    </row>
    <row r="37" spans="1:6" s="157" customFormat="1" ht="19.5" hidden="1">
      <c r="A37" s="125"/>
      <c r="B37" s="185" t="s">
        <v>2</v>
      </c>
      <c r="C37" s="191"/>
      <c r="D37" s="191"/>
      <c r="E37" s="191"/>
      <c r="F37" s="191"/>
    </row>
    <row r="38" spans="1:6" s="157" customFormat="1" ht="19.5" hidden="1">
      <c r="A38" s="192" t="s">
        <v>52</v>
      </c>
      <c r="B38" s="185" t="s">
        <v>1</v>
      </c>
      <c r="C38" s="191">
        <f>C175</f>
        <v>160900</v>
      </c>
      <c r="D38" s="191"/>
      <c r="E38" s="191"/>
      <c r="F38" s="191"/>
    </row>
    <row r="39" spans="1:6" s="157" customFormat="1" ht="19.5" hidden="1">
      <c r="A39" s="125"/>
      <c r="B39" s="185" t="s">
        <v>2</v>
      </c>
      <c r="C39" s="191"/>
      <c r="D39" s="191"/>
      <c r="E39" s="191"/>
      <c r="F39" s="191"/>
    </row>
    <row r="40" spans="1:6" s="157" customFormat="1" ht="19.5" hidden="1">
      <c r="A40" s="192" t="s">
        <v>53</v>
      </c>
      <c r="B40" s="185" t="s">
        <v>1</v>
      </c>
      <c r="C40" s="191">
        <f>C171</f>
        <v>277000</v>
      </c>
      <c r="D40" s="191"/>
      <c r="E40" s="191"/>
      <c r="F40" s="191"/>
    </row>
    <row r="41" spans="1:6" s="157" customFormat="1" ht="19.5" hidden="1">
      <c r="A41" s="125"/>
      <c r="B41" s="185" t="s">
        <v>2</v>
      </c>
      <c r="C41" s="191"/>
      <c r="D41" s="191"/>
      <c r="E41" s="191"/>
      <c r="F41" s="191"/>
    </row>
    <row r="42" spans="1:6" s="157" customFormat="1" ht="19.5" hidden="1">
      <c r="A42" s="192" t="s">
        <v>157</v>
      </c>
      <c r="B42" s="185" t="s">
        <v>1</v>
      </c>
      <c r="C42" s="191">
        <f>C173</f>
        <v>72000</v>
      </c>
      <c r="D42" s="191"/>
      <c r="E42" s="191"/>
      <c r="F42" s="191"/>
    </row>
    <row r="43" spans="1:6" s="157" customFormat="1" ht="19.5" hidden="1">
      <c r="A43" s="192"/>
      <c r="B43" s="185" t="s">
        <v>2</v>
      </c>
      <c r="C43" s="191"/>
      <c r="D43" s="191"/>
      <c r="E43" s="191"/>
      <c r="F43" s="191"/>
    </row>
    <row r="44" spans="1:6" s="157" customFormat="1" ht="19.5" hidden="1">
      <c r="A44" s="192" t="s">
        <v>220</v>
      </c>
      <c r="B44" s="185" t="s">
        <v>1</v>
      </c>
      <c r="C44" s="191">
        <f>C133</f>
        <v>255900</v>
      </c>
      <c r="D44" s="191"/>
      <c r="E44" s="191"/>
      <c r="F44" s="191"/>
    </row>
    <row r="45" spans="1:6" s="157" customFormat="1" ht="19.5" hidden="1">
      <c r="A45" s="192"/>
      <c r="B45" s="185" t="s">
        <v>2</v>
      </c>
      <c r="C45" s="191"/>
      <c r="D45" s="191"/>
      <c r="E45" s="191"/>
      <c r="F45" s="191"/>
    </row>
    <row r="46" spans="1:6" s="157" customFormat="1" ht="19.5" hidden="1">
      <c r="A46" s="192" t="s">
        <v>219</v>
      </c>
      <c r="B46" s="185" t="s">
        <v>1</v>
      </c>
      <c r="C46" s="191">
        <f>C135</f>
        <v>24000</v>
      </c>
      <c r="D46" s="191"/>
      <c r="E46" s="191"/>
      <c r="F46" s="191"/>
    </row>
    <row r="47" spans="1:6" s="157" customFormat="1" ht="19.5" hidden="1">
      <c r="A47" s="192"/>
      <c r="B47" s="185" t="s">
        <v>2</v>
      </c>
      <c r="C47" s="191"/>
      <c r="D47" s="191"/>
      <c r="E47" s="191"/>
      <c r="F47" s="191"/>
    </row>
    <row r="48" spans="1:6" s="143" customFormat="1" ht="28.5" customHeight="1" hidden="1">
      <c r="A48" s="610" t="s">
        <v>199</v>
      </c>
      <c r="B48" s="610"/>
      <c r="C48" s="610"/>
      <c r="D48" s="610"/>
      <c r="E48" s="610"/>
      <c r="F48" s="610"/>
    </row>
    <row r="49" spans="1:6" s="165" customFormat="1" ht="28.5" customHeight="1" hidden="1">
      <c r="A49" s="108" t="s">
        <v>40</v>
      </c>
      <c r="B49" s="260"/>
      <c r="C49" s="254"/>
      <c r="D49" s="76"/>
      <c r="E49" s="127"/>
      <c r="F49" s="119"/>
    </row>
    <row r="50" spans="1:6" s="145" customFormat="1" ht="19.5" hidden="1">
      <c r="A50" s="110"/>
      <c r="B50" s="261"/>
      <c r="C50" s="255"/>
      <c r="D50" s="77"/>
      <c r="E50" s="129"/>
      <c r="F50" s="130" t="s">
        <v>159</v>
      </c>
    </row>
    <row r="51" spans="1:6" s="145" customFormat="1" ht="19.5" hidden="1">
      <c r="A51" s="110"/>
      <c r="B51" s="261"/>
      <c r="C51" s="255"/>
      <c r="D51" s="77"/>
      <c r="E51" s="129"/>
      <c r="F51" s="111" t="s">
        <v>38</v>
      </c>
    </row>
    <row r="52" spans="1:6" s="145" customFormat="1" ht="19.5" hidden="1">
      <c r="A52" s="241" t="s">
        <v>200</v>
      </c>
      <c r="B52" s="262" t="s">
        <v>153</v>
      </c>
      <c r="C52" s="256" t="s">
        <v>0</v>
      </c>
      <c r="D52" s="141"/>
      <c r="E52" s="142"/>
      <c r="F52" s="143"/>
    </row>
    <row r="53" spans="1:6" s="145" customFormat="1" ht="19.5" hidden="1">
      <c r="A53" s="277"/>
      <c r="B53" s="250"/>
      <c r="C53" s="251"/>
      <c r="D53" s="164" t="s">
        <v>24</v>
      </c>
      <c r="E53" s="164" t="s">
        <v>24</v>
      </c>
      <c r="F53" s="164" t="s">
        <v>24</v>
      </c>
    </row>
    <row r="54" spans="1:6" s="145" customFormat="1" ht="19.5" hidden="1">
      <c r="A54" s="188" t="s">
        <v>59</v>
      </c>
      <c r="B54" s="118" t="s">
        <v>1</v>
      </c>
      <c r="C54" s="189">
        <f>C177</f>
        <v>10000</v>
      </c>
      <c r="D54" s="79"/>
      <c r="E54" s="189"/>
      <c r="F54" s="195"/>
    </row>
    <row r="55" spans="1:6" s="145" customFormat="1" ht="19.5" hidden="1">
      <c r="A55" s="193"/>
      <c r="B55" s="118" t="s">
        <v>2</v>
      </c>
      <c r="C55" s="189"/>
      <c r="D55" s="79"/>
      <c r="E55" s="189"/>
      <c r="F55" s="195"/>
    </row>
    <row r="56" spans="1:6" s="145" customFormat="1" ht="19.5" hidden="1">
      <c r="A56" s="282" t="s">
        <v>60</v>
      </c>
      <c r="B56" s="115" t="s">
        <v>1</v>
      </c>
      <c r="C56" s="218">
        <f>SUM(C58+C63)</f>
        <v>4350600</v>
      </c>
      <c r="D56" s="218"/>
      <c r="E56" s="218"/>
      <c r="F56" s="218"/>
    </row>
    <row r="57" spans="1:6" s="145" customFormat="1" ht="19.5" hidden="1">
      <c r="A57" s="282"/>
      <c r="B57" s="115" t="s">
        <v>2</v>
      </c>
      <c r="C57" s="218"/>
      <c r="D57" s="218"/>
      <c r="E57" s="218"/>
      <c r="F57" s="218"/>
    </row>
    <row r="58" spans="1:6" s="253" customFormat="1" ht="19.5" hidden="1">
      <c r="A58" s="125" t="s">
        <v>208</v>
      </c>
      <c r="B58" s="185"/>
      <c r="C58" s="191">
        <f>SUM(C59:C62)</f>
        <v>393500</v>
      </c>
      <c r="D58" s="217"/>
      <c r="E58" s="217"/>
      <c r="F58" s="217"/>
    </row>
    <row r="59" spans="1:6" s="157" customFormat="1" ht="19.5" hidden="1">
      <c r="A59" s="192" t="s">
        <v>173</v>
      </c>
      <c r="B59" s="185" t="s">
        <v>1</v>
      </c>
      <c r="C59" s="191">
        <v>41500</v>
      </c>
      <c r="D59" s="191"/>
      <c r="E59" s="191"/>
      <c r="F59" s="191"/>
    </row>
    <row r="60" spans="1:6" s="266" customFormat="1" ht="19.5" hidden="1">
      <c r="A60" s="192" t="s">
        <v>203</v>
      </c>
      <c r="B60" s="185" t="s">
        <v>2</v>
      </c>
      <c r="C60" s="191"/>
      <c r="D60" s="191"/>
      <c r="E60" s="191"/>
      <c r="F60" s="191"/>
    </row>
    <row r="61" spans="1:6" s="126" customFormat="1" ht="19.5" customHeight="1" hidden="1">
      <c r="A61" s="192" t="s">
        <v>175</v>
      </c>
      <c r="B61" s="185" t="s">
        <v>1</v>
      </c>
      <c r="C61" s="191">
        <v>352000</v>
      </c>
      <c r="D61" s="191"/>
      <c r="E61" s="191"/>
      <c r="F61" s="191"/>
    </row>
    <row r="62" spans="1:6" s="126" customFormat="1" ht="28.5" customHeight="1" hidden="1">
      <c r="A62" s="192" t="s">
        <v>174</v>
      </c>
      <c r="B62" s="185" t="s">
        <v>2</v>
      </c>
      <c r="C62" s="191"/>
      <c r="D62" s="191"/>
      <c r="E62" s="191"/>
      <c r="F62" s="191"/>
    </row>
    <row r="63" spans="1:6" s="252" customFormat="1" ht="28.5" customHeight="1" hidden="1">
      <c r="A63" s="282" t="s">
        <v>207</v>
      </c>
      <c r="B63" s="115"/>
      <c r="C63" s="218">
        <f>SUM(C64:C67)</f>
        <v>3957100</v>
      </c>
      <c r="D63" s="219"/>
      <c r="E63" s="219"/>
      <c r="F63" s="219"/>
    </row>
    <row r="64" spans="1:6" s="126" customFormat="1" ht="19.5" hidden="1">
      <c r="A64" s="192" t="s">
        <v>176</v>
      </c>
      <c r="B64" s="185" t="s">
        <v>1</v>
      </c>
      <c r="C64" s="191">
        <v>69300</v>
      </c>
      <c r="D64" s="191"/>
      <c r="E64" s="191"/>
      <c r="F64" s="191"/>
    </row>
    <row r="65" spans="1:6" s="126" customFormat="1" ht="19.5" hidden="1">
      <c r="A65" s="267" t="s">
        <v>204</v>
      </c>
      <c r="B65" s="185" t="s">
        <v>2</v>
      </c>
      <c r="C65" s="191"/>
      <c r="D65" s="191" t="e">
        <f>SUM(#REF!,#REF!,#REF!,#REF!)</f>
        <v>#REF!</v>
      </c>
      <c r="E65" s="191" t="e">
        <f>SUM(#REF!,#REF!,#REF!,#REF!)</f>
        <v>#REF!</v>
      </c>
      <c r="F65" s="191" t="e">
        <f>SUM(#REF!,#REF!,#REF!,#REF!)</f>
        <v>#REF!</v>
      </c>
    </row>
    <row r="66" spans="1:6" s="126" customFormat="1" ht="19.5" hidden="1">
      <c r="A66" s="267" t="s">
        <v>205</v>
      </c>
      <c r="B66" s="185" t="s">
        <v>1</v>
      </c>
      <c r="C66" s="191">
        <v>3887800</v>
      </c>
      <c r="D66" s="191"/>
      <c r="E66" s="191"/>
      <c r="F66" s="191"/>
    </row>
    <row r="67" spans="1:6" s="126" customFormat="1" ht="19.5" hidden="1">
      <c r="A67" s="267" t="s">
        <v>206</v>
      </c>
      <c r="B67" s="185" t="s">
        <v>2</v>
      </c>
      <c r="C67" s="191"/>
      <c r="D67" s="191"/>
      <c r="E67" s="191"/>
      <c r="F67" s="191"/>
    </row>
    <row r="68" spans="1:6" ht="19.5" hidden="1">
      <c r="A68" s="609" t="s">
        <v>24</v>
      </c>
      <c r="B68" s="115" t="s">
        <v>1</v>
      </c>
      <c r="C68" s="218" t="e">
        <f>SUM(C6+C56)</f>
        <v>#REF!</v>
      </c>
      <c r="D68" s="219"/>
      <c r="E68" s="219"/>
      <c r="F68" s="219"/>
    </row>
    <row r="69" spans="1:6" ht="19.5" hidden="1">
      <c r="A69" s="609"/>
      <c r="B69" s="115" t="s">
        <v>2</v>
      </c>
      <c r="C69" s="218">
        <f>SUM(C7+C57)</f>
        <v>0</v>
      </c>
      <c r="D69" s="219"/>
      <c r="E69" s="219"/>
      <c r="F69" s="219"/>
    </row>
    <row r="70" spans="1:6" s="126" customFormat="1" ht="19.5" hidden="1">
      <c r="A70" s="242"/>
      <c r="B70" s="239"/>
      <c r="C70" s="240"/>
      <c r="D70" s="243"/>
      <c r="E70" s="243"/>
      <c r="F70" s="243"/>
    </row>
    <row r="71" spans="1:6" s="126" customFormat="1" ht="19.5" hidden="1">
      <c r="A71" s="242"/>
      <c r="B71" s="239"/>
      <c r="C71" s="240"/>
      <c r="D71" s="243"/>
      <c r="E71" s="243"/>
      <c r="F71" s="243"/>
    </row>
    <row r="72" spans="1:6" s="126" customFormat="1" ht="19.5" hidden="1">
      <c r="A72" s="242"/>
      <c r="B72" s="239"/>
      <c r="C72" s="240"/>
      <c r="D72" s="243"/>
      <c r="E72" s="243"/>
      <c r="F72" s="243"/>
    </row>
    <row r="73" spans="1:6" s="126" customFormat="1" ht="19.5" hidden="1">
      <c r="A73" s="242"/>
      <c r="B73" s="239"/>
      <c r="C73" s="240"/>
      <c r="D73" s="243"/>
      <c r="E73" s="243"/>
      <c r="F73" s="243"/>
    </row>
    <row r="74" spans="1:6" s="126" customFormat="1" ht="19.5" hidden="1">
      <c r="A74" s="242"/>
      <c r="B74" s="239"/>
      <c r="C74" s="240"/>
      <c r="D74" s="243"/>
      <c r="E74" s="243"/>
      <c r="F74" s="243"/>
    </row>
    <row r="75" spans="1:6" s="126" customFormat="1" ht="19.5" hidden="1">
      <c r="A75" s="242"/>
      <c r="B75" s="239"/>
      <c r="C75" s="240"/>
      <c r="D75" s="243"/>
      <c r="E75" s="243"/>
      <c r="F75" s="243"/>
    </row>
    <row r="76" spans="1:6" s="126" customFormat="1" ht="19.5" hidden="1">
      <c r="A76" s="242"/>
      <c r="B76" s="239"/>
      <c r="C76" s="240"/>
      <c r="D76" s="243"/>
      <c r="E76" s="243"/>
      <c r="F76" s="243"/>
    </row>
    <row r="77" spans="1:6" s="126" customFormat="1" ht="19.5" hidden="1">
      <c r="A77" s="242"/>
      <c r="B77" s="239"/>
      <c r="C77" s="240"/>
      <c r="D77" s="243"/>
      <c r="E77" s="243"/>
      <c r="F77" s="243"/>
    </row>
    <row r="78" spans="1:6" s="126" customFormat="1" ht="19.5" hidden="1">
      <c r="A78" s="242"/>
      <c r="B78" s="239"/>
      <c r="C78" s="240"/>
      <c r="D78" s="243"/>
      <c r="E78" s="243"/>
      <c r="F78" s="243"/>
    </row>
    <row r="79" spans="1:6" s="126" customFormat="1" ht="19.5" hidden="1">
      <c r="A79" s="242"/>
      <c r="B79" s="239"/>
      <c r="C79" s="240"/>
      <c r="D79" s="243"/>
      <c r="E79" s="243"/>
      <c r="F79" s="243"/>
    </row>
    <row r="80" spans="1:6" s="126" customFormat="1" ht="19.5" hidden="1">
      <c r="A80" s="242"/>
      <c r="B80" s="239"/>
      <c r="C80" s="240"/>
      <c r="D80" s="243"/>
      <c r="E80" s="243"/>
      <c r="F80" s="243"/>
    </row>
    <row r="81" spans="1:6" s="126" customFormat="1" ht="19.5" hidden="1">
      <c r="A81" s="242"/>
      <c r="B81" s="239"/>
      <c r="C81" s="240"/>
      <c r="D81" s="243"/>
      <c r="E81" s="243"/>
      <c r="F81" s="243"/>
    </row>
    <row r="82" spans="1:6" s="126" customFormat="1" ht="19.5" hidden="1">
      <c r="A82" s="242"/>
      <c r="B82" s="239"/>
      <c r="C82" s="240"/>
      <c r="D82" s="243"/>
      <c r="E82" s="243"/>
      <c r="F82" s="243"/>
    </row>
    <row r="83" spans="1:6" s="126" customFormat="1" ht="19.5" hidden="1">
      <c r="A83" s="242"/>
      <c r="B83" s="239"/>
      <c r="C83" s="240"/>
      <c r="D83" s="243"/>
      <c r="E83" s="243"/>
      <c r="F83" s="243"/>
    </row>
    <row r="84" spans="1:6" s="126" customFormat="1" ht="19.5" hidden="1">
      <c r="A84" s="242"/>
      <c r="B84" s="239"/>
      <c r="C84" s="240"/>
      <c r="D84" s="243"/>
      <c r="E84" s="243"/>
      <c r="F84" s="243"/>
    </row>
    <row r="85" spans="1:6" s="126" customFormat="1" ht="19.5" hidden="1">
      <c r="A85" s="242"/>
      <c r="B85" s="239"/>
      <c r="C85" s="240"/>
      <c r="D85" s="243"/>
      <c r="E85" s="243"/>
      <c r="F85" s="243"/>
    </row>
    <row r="86" spans="1:6" s="126" customFormat="1" ht="19.5" hidden="1">
      <c r="A86" s="242"/>
      <c r="B86" s="239"/>
      <c r="C86" s="240"/>
      <c r="D86" s="243"/>
      <c r="E86" s="243"/>
      <c r="F86" s="243"/>
    </row>
    <row r="87" spans="1:6" s="126" customFormat="1" ht="19.5" hidden="1">
      <c r="A87" s="242"/>
      <c r="B87" s="239"/>
      <c r="C87" s="240"/>
      <c r="D87" s="243"/>
      <c r="E87" s="243"/>
      <c r="F87" s="243"/>
    </row>
    <row r="88" spans="1:6" s="126" customFormat="1" ht="19.5" hidden="1">
      <c r="A88" s="242"/>
      <c r="B88" s="239"/>
      <c r="C88" s="240"/>
      <c r="D88" s="243"/>
      <c r="E88" s="243"/>
      <c r="F88" s="243"/>
    </row>
    <row r="89" spans="1:6" s="126" customFormat="1" ht="19.5" hidden="1">
      <c r="A89" s="242"/>
      <c r="B89" s="239"/>
      <c r="C89" s="240"/>
      <c r="D89" s="243"/>
      <c r="E89" s="243"/>
      <c r="F89" s="243"/>
    </row>
    <row r="90" spans="1:6" s="126" customFormat="1" ht="19.5" hidden="1">
      <c r="A90" s="242"/>
      <c r="B90" s="239"/>
      <c r="C90" s="240"/>
      <c r="D90" s="243"/>
      <c r="E90" s="243"/>
      <c r="F90" s="243"/>
    </row>
    <row r="91" spans="1:6" s="126" customFormat="1" ht="19.5" hidden="1">
      <c r="A91" s="242"/>
      <c r="B91" s="239"/>
      <c r="C91" s="240"/>
      <c r="D91" s="243"/>
      <c r="E91" s="243"/>
      <c r="F91" s="243"/>
    </row>
    <row r="92" spans="1:6" s="126" customFormat="1" ht="19.5" hidden="1">
      <c r="A92" s="242"/>
      <c r="B92" s="239"/>
      <c r="C92" s="240"/>
      <c r="D92" s="243"/>
      <c r="E92" s="243"/>
      <c r="F92" s="243"/>
    </row>
    <row r="93" spans="1:6" s="126" customFormat="1" ht="19.5" hidden="1">
      <c r="A93" s="242"/>
      <c r="B93" s="239"/>
      <c r="C93" s="240"/>
      <c r="D93" s="243"/>
      <c r="E93" s="243"/>
      <c r="F93" s="243"/>
    </row>
    <row r="94" spans="1:6" s="126" customFormat="1" ht="19.5">
      <c r="A94" s="242"/>
      <c r="B94" s="239"/>
      <c r="C94" s="240"/>
      <c r="D94" s="243"/>
      <c r="E94" s="243"/>
      <c r="F94" s="329" t="s">
        <v>267</v>
      </c>
    </row>
    <row r="95" spans="1:6" s="126" customFormat="1" ht="19.5">
      <c r="A95" s="242"/>
      <c r="B95" s="239"/>
      <c r="C95" s="240"/>
      <c r="D95" s="243"/>
      <c r="E95" s="243"/>
      <c r="F95" s="329" t="s">
        <v>268</v>
      </c>
    </row>
    <row r="96" spans="1:6" s="126" customFormat="1" ht="19.5">
      <c r="A96" s="610" t="s">
        <v>199</v>
      </c>
      <c r="B96" s="610"/>
      <c r="C96" s="610"/>
      <c r="D96" s="610"/>
      <c r="E96" s="610"/>
      <c r="F96" s="610"/>
    </row>
    <row r="97" spans="1:6" s="126" customFormat="1" ht="19.5">
      <c r="A97" s="108" t="s">
        <v>40</v>
      </c>
      <c r="B97" s="260"/>
      <c r="C97" s="254"/>
      <c r="D97" s="76"/>
      <c r="E97" s="127"/>
      <c r="F97" s="119"/>
    </row>
    <row r="98" spans="1:6" s="126" customFormat="1" ht="19.5">
      <c r="A98" s="110" t="s">
        <v>200</v>
      </c>
      <c r="B98" s="239"/>
      <c r="C98" s="240"/>
      <c r="D98" s="243"/>
      <c r="E98" s="243"/>
      <c r="F98" s="130"/>
    </row>
    <row r="99" spans="1:6" s="126" customFormat="1" ht="19.5">
      <c r="A99" s="242"/>
      <c r="B99" s="239"/>
      <c r="C99" s="240"/>
      <c r="D99" s="243"/>
      <c r="E99" s="243"/>
      <c r="F99" s="111" t="s">
        <v>38</v>
      </c>
    </row>
    <row r="100" spans="1:6" s="143" customFormat="1" ht="28.5" customHeight="1">
      <c r="A100" s="276" t="s">
        <v>274</v>
      </c>
      <c r="B100" s="262" t="s">
        <v>153</v>
      </c>
      <c r="C100" s="256" t="s">
        <v>0</v>
      </c>
      <c r="D100" s="141" t="s">
        <v>3</v>
      </c>
      <c r="E100" s="141" t="s">
        <v>4</v>
      </c>
      <c r="F100" s="141" t="s">
        <v>5</v>
      </c>
    </row>
    <row r="101" spans="1:6" s="165" customFormat="1" ht="19.5">
      <c r="A101" s="277"/>
      <c r="B101" s="250"/>
      <c r="C101" s="251"/>
      <c r="D101" s="164" t="s">
        <v>272</v>
      </c>
      <c r="E101" s="164" t="s">
        <v>266</v>
      </c>
      <c r="F101" s="164" t="s">
        <v>273</v>
      </c>
    </row>
    <row r="102" spans="1:6" s="249" customFormat="1" ht="19.5">
      <c r="A102" s="303" t="s">
        <v>208</v>
      </c>
      <c r="B102" s="327"/>
      <c r="C102" s="328"/>
      <c r="D102" s="304"/>
      <c r="E102" s="304"/>
      <c r="F102" s="304"/>
    </row>
    <row r="103" spans="1:6" s="325" customFormat="1" ht="19.5">
      <c r="A103" s="306" t="s">
        <v>201</v>
      </c>
      <c r="B103" s="323" t="s">
        <v>1</v>
      </c>
      <c r="C103" s="324">
        <f>SUM($C$105+$C$115)</f>
        <v>1833444</v>
      </c>
      <c r="D103" s="307"/>
      <c r="E103" s="307"/>
      <c r="F103" s="307"/>
    </row>
    <row r="104" spans="1:6" s="301" customFormat="1" ht="19.5">
      <c r="A104" s="306"/>
      <c r="B104" s="323" t="s">
        <v>2</v>
      </c>
      <c r="C104" s="324"/>
      <c r="D104" s="307"/>
      <c r="E104" s="307"/>
      <c r="F104" s="307"/>
    </row>
    <row r="105" spans="1:6" s="249" customFormat="1" ht="19.5">
      <c r="A105" s="317" t="s">
        <v>269</v>
      </c>
      <c r="B105" s="155" t="s">
        <v>1</v>
      </c>
      <c r="C105" s="315">
        <f>SUM($C$107)</f>
        <v>48152</v>
      </c>
      <c r="D105" s="315"/>
      <c r="E105" s="315"/>
      <c r="F105" s="315"/>
    </row>
    <row r="106" spans="1:6" s="249" customFormat="1" ht="19.5">
      <c r="A106" s="317"/>
      <c r="B106" s="155" t="s">
        <v>2</v>
      </c>
      <c r="C106" s="315"/>
      <c r="D106" s="315"/>
      <c r="E106" s="315"/>
      <c r="F106" s="315"/>
    </row>
    <row r="107" spans="1:6" s="302" customFormat="1" ht="19.5">
      <c r="A107" s="308" t="s">
        <v>210</v>
      </c>
      <c r="B107" s="309" t="s">
        <v>1</v>
      </c>
      <c r="C107" s="310">
        <f>SUM($C$109+$C$111+$C$113)</f>
        <v>48152</v>
      </c>
      <c r="D107" s="310"/>
      <c r="E107" s="310"/>
      <c r="F107" s="310"/>
    </row>
    <row r="108" spans="1:6" s="302" customFormat="1" ht="19.5">
      <c r="A108" s="308"/>
      <c r="B108" s="309" t="s">
        <v>2</v>
      </c>
      <c r="C108" s="310"/>
      <c r="D108" s="310"/>
      <c r="E108" s="310"/>
      <c r="F108" s="310"/>
    </row>
    <row r="109" spans="1:6" s="259" customFormat="1" ht="19.5">
      <c r="A109" s="311" t="s">
        <v>211</v>
      </c>
      <c r="B109" s="152" t="s">
        <v>1</v>
      </c>
      <c r="C109" s="153">
        <v>19116</v>
      </c>
      <c r="D109" s="159"/>
      <c r="E109" s="159"/>
      <c r="F109" s="159"/>
    </row>
    <row r="110" spans="1:6" s="259" customFormat="1" ht="19.5">
      <c r="A110" s="311"/>
      <c r="B110" s="152" t="s">
        <v>2</v>
      </c>
      <c r="C110" s="153"/>
      <c r="D110" s="159"/>
      <c r="E110" s="159"/>
      <c r="F110" s="159"/>
    </row>
    <row r="111" spans="1:6" s="259" customFormat="1" ht="28.5" customHeight="1">
      <c r="A111" s="311" t="s">
        <v>158</v>
      </c>
      <c r="B111" s="152" t="s">
        <v>1</v>
      </c>
      <c r="C111" s="153">
        <v>5200</v>
      </c>
      <c r="D111" s="159"/>
      <c r="E111" s="159"/>
      <c r="F111" s="159"/>
    </row>
    <row r="112" spans="1:6" s="259" customFormat="1" ht="19.5">
      <c r="A112" s="311"/>
      <c r="B112" s="152" t="s">
        <v>2</v>
      </c>
      <c r="C112" s="153"/>
      <c r="D112" s="159"/>
      <c r="E112" s="159"/>
      <c r="F112" s="159"/>
    </row>
    <row r="113" spans="1:6" s="259" customFormat="1" ht="19.5">
      <c r="A113" s="311" t="s">
        <v>154</v>
      </c>
      <c r="B113" s="152" t="s">
        <v>1</v>
      </c>
      <c r="C113" s="153">
        <v>23836</v>
      </c>
      <c r="D113" s="159"/>
      <c r="E113" s="159"/>
      <c r="F113" s="159"/>
    </row>
    <row r="114" spans="1:6" s="259" customFormat="1" ht="19.5">
      <c r="A114" s="311"/>
      <c r="B114" s="152" t="s">
        <v>2</v>
      </c>
      <c r="C114" s="153"/>
      <c r="D114" s="159"/>
      <c r="E114" s="159"/>
      <c r="F114" s="159"/>
    </row>
    <row r="115" spans="1:6" s="249" customFormat="1" ht="19.5">
      <c r="A115" s="281" t="s">
        <v>270</v>
      </c>
      <c r="B115" s="155" t="s">
        <v>1</v>
      </c>
      <c r="C115" s="315">
        <f>SUM($C$117)</f>
        <v>1785292</v>
      </c>
      <c r="D115" s="305"/>
      <c r="E115" s="305"/>
      <c r="F115" s="305"/>
    </row>
    <row r="116" spans="1:6" s="249" customFormat="1" ht="19.5">
      <c r="A116" s="281"/>
      <c r="B116" s="155" t="s">
        <v>2</v>
      </c>
      <c r="C116" s="315"/>
      <c r="D116" s="305"/>
      <c r="E116" s="305"/>
      <c r="F116" s="305"/>
    </row>
    <row r="117" spans="1:6" s="302" customFormat="1" ht="19.5">
      <c r="A117" s="308" t="s">
        <v>210</v>
      </c>
      <c r="B117" s="309"/>
      <c r="C117" s="310">
        <f>SUM($C$120+$C$123+$C$125+$C$127+$C$129+$C$131+$C$133+$C$135)</f>
        <v>1785292</v>
      </c>
      <c r="D117" s="314"/>
      <c r="E117" s="314"/>
      <c r="F117" s="314"/>
    </row>
    <row r="118" spans="1:6" s="302" customFormat="1" ht="19.5">
      <c r="A118" s="308"/>
      <c r="B118" s="309"/>
      <c r="C118" s="310"/>
      <c r="D118" s="314"/>
      <c r="E118" s="314"/>
      <c r="F118" s="314"/>
    </row>
    <row r="119" spans="1:18" s="300" customFormat="1" ht="19.5">
      <c r="A119" s="319" t="s">
        <v>213</v>
      </c>
      <c r="B119" s="15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</row>
    <row r="120" spans="1:18" s="157" customFormat="1" ht="19.5">
      <c r="A120" s="151" t="s">
        <v>43</v>
      </c>
      <c r="B120" s="152" t="s">
        <v>1</v>
      </c>
      <c r="C120" s="153">
        <v>261392</v>
      </c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</row>
    <row r="121" spans="1:18" s="157" customFormat="1" ht="19.5">
      <c r="A121" s="151"/>
      <c r="B121" s="152" t="s">
        <v>2</v>
      </c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</row>
    <row r="122" spans="1:18" s="157" customFormat="1" ht="24" customHeight="1">
      <c r="A122" s="319" t="s">
        <v>214</v>
      </c>
      <c r="B122" s="15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</row>
    <row r="123" spans="1:18" s="157" customFormat="1" ht="19.5">
      <c r="A123" s="151" t="s">
        <v>48</v>
      </c>
      <c r="B123" s="152" t="s">
        <v>1</v>
      </c>
      <c r="C123" s="153">
        <v>26288</v>
      </c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1:18" s="157" customFormat="1" ht="19.5">
      <c r="A124" s="144"/>
      <c r="B124" s="152" t="s">
        <v>2</v>
      </c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</row>
    <row r="125" spans="1:18" s="157" customFormat="1" ht="19.5">
      <c r="A125" s="151" t="s">
        <v>263</v>
      </c>
      <c r="B125" s="152" t="s">
        <v>1</v>
      </c>
      <c r="C125" s="153">
        <v>319412</v>
      </c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</row>
    <row r="126" spans="1:18" s="157" customFormat="1" ht="19.5">
      <c r="A126" s="151"/>
      <c r="B126" s="152" t="s">
        <v>2</v>
      </c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1:18" s="157" customFormat="1" ht="19.5">
      <c r="A127" s="151" t="s">
        <v>49</v>
      </c>
      <c r="B127" s="152" t="s">
        <v>1</v>
      </c>
      <c r="C127" s="153">
        <v>391700</v>
      </c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</row>
    <row r="128" spans="1:18" s="157" customFormat="1" ht="19.5">
      <c r="A128" s="151" t="s">
        <v>50</v>
      </c>
      <c r="B128" s="152" t="s">
        <v>2</v>
      </c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</row>
    <row r="129" spans="1:18" s="157" customFormat="1" ht="24.75" customHeight="1">
      <c r="A129" s="151" t="s">
        <v>171</v>
      </c>
      <c r="B129" s="152" t="s">
        <v>1</v>
      </c>
      <c r="C129" s="153">
        <v>501800</v>
      </c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</row>
    <row r="130" spans="1:18" s="157" customFormat="1" ht="19.5">
      <c r="A130" s="151" t="s">
        <v>172</v>
      </c>
      <c r="B130" s="152" t="s">
        <v>2</v>
      </c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pans="1:18" s="157" customFormat="1" ht="19.5">
      <c r="A131" s="151" t="s">
        <v>47</v>
      </c>
      <c r="B131" s="152" t="s">
        <v>1</v>
      </c>
      <c r="C131" s="153">
        <v>4800</v>
      </c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</row>
    <row r="132" spans="1:7" s="157" customFormat="1" ht="19.5">
      <c r="A132" s="319" t="s">
        <v>215</v>
      </c>
      <c r="B132" s="152"/>
      <c r="C132" s="153"/>
      <c r="D132" s="153"/>
      <c r="E132" s="153"/>
      <c r="F132" s="153"/>
      <c r="G132" s="336"/>
    </row>
    <row r="133" spans="1:7" s="157" customFormat="1" ht="19.5">
      <c r="A133" s="151" t="s">
        <v>56</v>
      </c>
      <c r="B133" s="152" t="s">
        <v>1</v>
      </c>
      <c r="C133" s="153">
        <v>255900</v>
      </c>
      <c r="D133" s="153"/>
      <c r="E133" s="153"/>
      <c r="F133" s="153"/>
      <c r="G133" s="336"/>
    </row>
    <row r="134" spans="1:7" s="157" customFormat="1" ht="19.5">
      <c r="A134" s="151" t="s">
        <v>57</v>
      </c>
      <c r="B134" s="152" t="s">
        <v>2</v>
      </c>
      <c r="C134" s="153"/>
      <c r="D134" s="153"/>
      <c r="E134" s="153"/>
      <c r="F134" s="153"/>
      <c r="G134" s="336"/>
    </row>
    <row r="135" spans="1:7" s="157" customFormat="1" ht="19.5">
      <c r="A135" s="151" t="s">
        <v>58</v>
      </c>
      <c r="B135" s="152" t="s">
        <v>1</v>
      </c>
      <c r="C135" s="153">
        <v>24000</v>
      </c>
      <c r="D135" s="153"/>
      <c r="E135" s="153"/>
      <c r="F135" s="153"/>
      <c r="G135" s="336"/>
    </row>
    <row r="136" spans="1:7" s="157" customFormat="1" ht="19.5">
      <c r="A136" s="144"/>
      <c r="B136" s="152" t="s">
        <v>2</v>
      </c>
      <c r="C136" s="153"/>
      <c r="D136" s="153"/>
      <c r="E136" s="153"/>
      <c r="F136" s="153"/>
      <c r="G136" s="336"/>
    </row>
    <row r="137" spans="1:7" s="268" customFormat="1" ht="19.5">
      <c r="A137" s="144"/>
      <c r="B137" s="152"/>
      <c r="C137" s="153"/>
      <c r="D137" s="153"/>
      <c r="E137" s="153"/>
      <c r="F137" s="153"/>
      <c r="G137" s="330"/>
    </row>
    <row r="138" spans="1:7" s="325" customFormat="1" ht="19.5">
      <c r="A138" s="306" t="s">
        <v>202</v>
      </c>
      <c r="B138" s="323"/>
      <c r="C138" s="324">
        <f>SUM($C$140+$C$150+$C$179)</f>
        <v>1429756</v>
      </c>
      <c r="D138" s="307"/>
      <c r="E138" s="307"/>
      <c r="F138" s="307"/>
      <c r="G138" s="337"/>
    </row>
    <row r="139" spans="1:7" s="301" customFormat="1" ht="19.5">
      <c r="A139" s="306"/>
      <c r="B139" s="323"/>
      <c r="C139" s="324"/>
      <c r="D139" s="307"/>
      <c r="E139" s="307"/>
      <c r="F139" s="307"/>
      <c r="G139" s="337"/>
    </row>
    <row r="140" spans="1:7" s="249" customFormat="1" ht="19.5">
      <c r="A140" s="317" t="s">
        <v>269</v>
      </c>
      <c r="B140" s="155" t="s">
        <v>1</v>
      </c>
      <c r="C140" s="315">
        <f>SUM($C$142)</f>
        <v>35048</v>
      </c>
      <c r="D140" s="315"/>
      <c r="E140" s="315"/>
      <c r="F140" s="315"/>
      <c r="G140" s="338"/>
    </row>
    <row r="141" spans="1:7" s="249" customFormat="1" ht="19.5">
      <c r="A141" s="317"/>
      <c r="B141" s="155" t="s">
        <v>2</v>
      </c>
      <c r="C141" s="315"/>
      <c r="D141" s="315"/>
      <c r="E141" s="315"/>
      <c r="F141" s="315"/>
      <c r="G141" s="338"/>
    </row>
    <row r="142" spans="1:7" s="302" customFormat="1" ht="19.5">
      <c r="A142" s="308" t="s">
        <v>210</v>
      </c>
      <c r="B142" s="309" t="s">
        <v>1</v>
      </c>
      <c r="C142" s="310">
        <f>SUM($C$144+$C$146+C148)</f>
        <v>35048</v>
      </c>
      <c r="D142" s="310"/>
      <c r="E142" s="310"/>
      <c r="F142" s="310"/>
      <c r="G142" s="339"/>
    </row>
    <row r="143" spans="1:7" s="302" customFormat="1" ht="19.5">
      <c r="A143" s="308"/>
      <c r="B143" s="309" t="s">
        <v>2</v>
      </c>
      <c r="C143" s="310"/>
      <c r="D143" s="310"/>
      <c r="E143" s="310"/>
      <c r="F143" s="310"/>
      <c r="G143" s="339"/>
    </row>
    <row r="144" spans="1:7" s="238" customFormat="1" ht="19.5">
      <c r="A144" s="147" t="s">
        <v>211</v>
      </c>
      <c r="B144" s="148" t="s">
        <v>1</v>
      </c>
      <c r="C144" s="149">
        <v>13284</v>
      </c>
      <c r="D144" s="172"/>
      <c r="E144" s="172"/>
      <c r="F144" s="172"/>
      <c r="G144" s="145"/>
    </row>
    <row r="145" spans="1:7" s="238" customFormat="1" ht="19.5">
      <c r="A145" s="147"/>
      <c r="B145" s="148" t="s">
        <v>2</v>
      </c>
      <c r="C145" s="149"/>
      <c r="D145" s="172"/>
      <c r="E145" s="172"/>
      <c r="F145" s="172"/>
      <c r="G145" s="145"/>
    </row>
    <row r="146" spans="1:7" s="238" customFormat="1" ht="28.5" customHeight="1">
      <c r="A146" s="147" t="s">
        <v>158</v>
      </c>
      <c r="B146" s="148" t="s">
        <v>1</v>
      </c>
      <c r="C146" s="149">
        <v>5200</v>
      </c>
      <c r="D146" s="172"/>
      <c r="E146" s="172"/>
      <c r="F146" s="172"/>
      <c r="G146" s="145"/>
    </row>
    <row r="147" spans="1:7" s="238" customFormat="1" ht="19.5">
      <c r="A147" s="147"/>
      <c r="B147" s="148" t="s">
        <v>2</v>
      </c>
      <c r="C147" s="149"/>
      <c r="D147" s="172"/>
      <c r="E147" s="172"/>
      <c r="F147" s="172"/>
      <c r="G147" s="145"/>
    </row>
    <row r="148" spans="1:7" s="238" customFormat="1" ht="19.5">
      <c r="A148" s="147" t="s">
        <v>154</v>
      </c>
      <c r="B148" s="148" t="s">
        <v>1</v>
      </c>
      <c r="C148" s="149">
        <v>16564</v>
      </c>
      <c r="D148" s="172"/>
      <c r="E148" s="172"/>
      <c r="F148" s="172"/>
      <c r="G148" s="145"/>
    </row>
    <row r="149" spans="1:7" s="238" customFormat="1" ht="19.5">
      <c r="A149" s="147"/>
      <c r="B149" s="148" t="s">
        <v>2</v>
      </c>
      <c r="C149" s="149"/>
      <c r="D149" s="172"/>
      <c r="E149" s="172"/>
      <c r="F149" s="172"/>
      <c r="G149" s="145"/>
    </row>
    <row r="150" spans="1:7" s="249" customFormat="1" ht="19.5">
      <c r="A150" s="281" t="s">
        <v>270</v>
      </c>
      <c r="B150" s="155" t="s">
        <v>1</v>
      </c>
      <c r="C150" s="315">
        <f>SUM(C152)</f>
        <v>1001208</v>
      </c>
      <c r="D150" s="305"/>
      <c r="E150" s="305"/>
      <c r="F150" s="305"/>
      <c r="G150" s="321"/>
    </row>
    <row r="151" spans="1:7" s="249" customFormat="1" ht="19.5">
      <c r="A151" s="281"/>
      <c r="B151" s="155" t="s">
        <v>2</v>
      </c>
      <c r="C151" s="315"/>
      <c r="D151" s="305"/>
      <c r="E151" s="305"/>
      <c r="F151" s="305"/>
      <c r="G151" s="321"/>
    </row>
    <row r="152" spans="1:7" s="302" customFormat="1" ht="19.5">
      <c r="A152" s="308" t="s">
        <v>210</v>
      </c>
      <c r="B152" s="312" t="s">
        <v>1</v>
      </c>
      <c r="C152" s="313">
        <f>SUM($C$155+$C$158+$C$160+$C$162+$C$164+$C$166+$C$171+$C$173+$C$175+C177)</f>
        <v>1001208</v>
      </c>
      <c r="D152" s="314"/>
      <c r="E152" s="314"/>
      <c r="F152" s="314"/>
      <c r="G152" s="331"/>
    </row>
    <row r="153" spans="1:7" s="302" customFormat="1" ht="19.5">
      <c r="A153" s="308"/>
      <c r="B153" s="312" t="s">
        <v>2</v>
      </c>
      <c r="C153" s="313"/>
      <c r="D153" s="314"/>
      <c r="E153" s="314"/>
      <c r="F153" s="314"/>
      <c r="G153" s="331"/>
    </row>
    <row r="154" spans="1:6" s="253" customFormat="1" ht="19.5">
      <c r="A154" s="319" t="s">
        <v>213</v>
      </c>
      <c r="B154" s="320"/>
      <c r="C154" s="316"/>
      <c r="D154" s="316"/>
      <c r="E154" s="316"/>
      <c r="F154" s="316"/>
    </row>
    <row r="155" spans="1:6" s="157" customFormat="1" ht="19.5">
      <c r="A155" s="151" t="s">
        <v>43</v>
      </c>
      <c r="B155" s="152" t="s">
        <v>1</v>
      </c>
      <c r="C155" s="153">
        <v>123008</v>
      </c>
      <c r="D155" s="153"/>
      <c r="E155" s="153"/>
      <c r="F155" s="153"/>
    </row>
    <row r="156" spans="1:6" s="157" customFormat="1" ht="19.5">
      <c r="A156" s="151"/>
      <c r="B156" s="152" t="s">
        <v>2</v>
      </c>
      <c r="C156" s="153"/>
      <c r="D156" s="153"/>
      <c r="E156" s="153"/>
      <c r="F156" s="153"/>
    </row>
    <row r="157" spans="1:6" s="253" customFormat="1" ht="19.5">
      <c r="A157" s="319" t="s">
        <v>214</v>
      </c>
      <c r="B157" s="320"/>
      <c r="C157" s="316"/>
      <c r="D157" s="316"/>
      <c r="E157" s="316"/>
      <c r="F157" s="316"/>
    </row>
    <row r="158" spans="1:6" s="157" customFormat="1" ht="19.5">
      <c r="A158" s="151" t="s">
        <v>45</v>
      </c>
      <c r="B158" s="152" t="s">
        <v>1</v>
      </c>
      <c r="C158" s="153">
        <v>108600</v>
      </c>
      <c r="D158" s="153"/>
      <c r="E158" s="153"/>
      <c r="F158" s="153"/>
    </row>
    <row r="159" spans="1:6" s="157" customFormat="1" ht="19.5">
      <c r="A159" s="144"/>
      <c r="B159" s="152" t="s">
        <v>2</v>
      </c>
      <c r="C159" s="153"/>
      <c r="D159" s="153"/>
      <c r="E159" s="153"/>
      <c r="F159" s="153"/>
    </row>
    <row r="160" spans="1:6" s="157" customFormat="1" ht="19.5">
      <c r="A160" s="151" t="s">
        <v>48</v>
      </c>
      <c r="B160" s="152" t="s">
        <v>1</v>
      </c>
      <c r="C160" s="153">
        <v>23312</v>
      </c>
      <c r="D160" s="153"/>
      <c r="E160" s="153"/>
      <c r="F160" s="153"/>
    </row>
    <row r="161" spans="1:6" s="157" customFormat="1" ht="19.5">
      <c r="A161" s="144"/>
      <c r="B161" s="152" t="s">
        <v>2</v>
      </c>
      <c r="C161" s="153"/>
      <c r="D161" s="153"/>
      <c r="E161" s="153"/>
      <c r="F161" s="153"/>
    </row>
    <row r="162" spans="1:6" s="157" customFormat="1" ht="19.5">
      <c r="A162" s="151" t="s">
        <v>217</v>
      </c>
      <c r="B162" s="152" t="s">
        <v>1</v>
      </c>
      <c r="C162" s="153">
        <v>20388</v>
      </c>
      <c r="D162" s="153"/>
      <c r="E162" s="153"/>
      <c r="F162" s="153"/>
    </row>
    <row r="163" spans="1:6" s="157" customFormat="1" ht="19.5">
      <c r="A163" s="144"/>
      <c r="B163" s="152" t="s">
        <v>2</v>
      </c>
      <c r="C163" s="153"/>
      <c r="D163" s="153"/>
      <c r="E163" s="153"/>
      <c r="F163" s="153"/>
    </row>
    <row r="164" spans="1:6" s="157" customFormat="1" ht="24.75" customHeight="1">
      <c r="A164" s="151" t="s">
        <v>156</v>
      </c>
      <c r="B164" s="152" t="s">
        <v>1</v>
      </c>
      <c r="C164" s="153">
        <v>180000</v>
      </c>
      <c r="D164" s="153"/>
      <c r="E164" s="153"/>
      <c r="F164" s="153"/>
    </row>
    <row r="165" spans="1:6" s="157" customFormat="1" ht="24.75" customHeight="1">
      <c r="A165" s="151"/>
      <c r="B165" s="152" t="s">
        <v>2</v>
      </c>
      <c r="C165" s="153"/>
      <c r="D165" s="153"/>
      <c r="E165" s="153"/>
      <c r="F165" s="153"/>
    </row>
    <row r="166" spans="1:6" s="157" customFormat="1" ht="24.75" customHeight="1">
      <c r="A166" s="151" t="s">
        <v>216</v>
      </c>
      <c r="B166" s="152" t="s">
        <v>1</v>
      </c>
      <c r="C166" s="153">
        <v>26000</v>
      </c>
      <c r="D166" s="153"/>
      <c r="E166" s="153"/>
      <c r="F166" s="153"/>
    </row>
    <row r="167" spans="1:6" s="157" customFormat="1" ht="19.5">
      <c r="A167" s="151"/>
      <c r="B167" s="152" t="s">
        <v>2</v>
      </c>
      <c r="C167" s="153"/>
      <c r="D167" s="153"/>
      <c r="E167" s="153"/>
      <c r="F167" s="153"/>
    </row>
    <row r="168" spans="1:6" s="253" customFormat="1" ht="19.5">
      <c r="A168" s="319" t="s">
        <v>215</v>
      </c>
      <c r="B168" s="320"/>
      <c r="C168" s="316"/>
      <c r="D168" s="316"/>
      <c r="E168" s="316"/>
      <c r="F168" s="316"/>
    </row>
    <row r="169" spans="1:6" s="157" customFormat="1" ht="22.5" customHeight="1">
      <c r="A169" s="151" t="s">
        <v>264</v>
      </c>
      <c r="B169" s="152" t="s">
        <v>1</v>
      </c>
      <c r="C169" s="318"/>
      <c r="D169" s="153"/>
      <c r="E169" s="153"/>
      <c r="F169" s="153"/>
    </row>
    <row r="170" spans="1:6" s="157" customFormat="1" ht="19.5">
      <c r="A170" s="144"/>
      <c r="B170" s="152" t="s">
        <v>2</v>
      </c>
      <c r="C170" s="153"/>
      <c r="D170" s="153"/>
      <c r="E170" s="153"/>
      <c r="F170" s="153"/>
    </row>
    <row r="171" spans="1:6" s="157" customFormat="1" ht="19.5">
      <c r="A171" s="151" t="s">
        <v>53</v>
      </c>
      <c r="B171" s="152" t="s">
        <v>1</v>
      </c>
      <c r="C171" s="153">
        <v>277000</v>
      </c>
      <c r="D171" s="153"/>
      <c r="E171" s="153"/>
      <c r="F171" s="153"/>
    </row>
    <row r="172" spans="1:6" s="157" customFormat="1" ht="19.5">
      <c r="A172" s="144"/>
      <c r="B172" s="152" t="s">
        <v>2</v>
      </c>
      <c r="C172" s="153"/>
      <c r="D172" s="153"/>
      <c r="E172" s="153"/>
      <c r="F172" s="153"/>
    </row>
    <row r="173" spans="1:6" s="157" customFormat="1" ht="19.5">
      <c r="A173" s="151" t="s">
        <v>157</v>
      </c>
      <c r="B173" s="152" t="s">
        <v>1</v>
      </c>
      <c r="C173" s="153">
        <v>72000</v>
      </c>
      <c r="D173" s="153"/>
      <c r="E173" s="153"/>
      <c r="F173" s="153"/>
    </row>
    <row r="174" spans="1:6" s="157" customFormat="1" ht="19.5">
      <c r="A174" s="151"/>
      <c r="B174" s="152" t="s">
        <v>2</v>
      </c>
      <c r="C174" s="153"/>
      <c r="D174" s="153"/>
      <c r="E174" s="153"/>
      <c r="F174" s="153"/>
    </row>
    <row r="175" spans="1:6" s="157" customFormat="1" ht="19.5">
      <c r="A175" s="151" t="s">
        <v>52</v>
      </c>
      <c r="B175" s="152" t="s">
        <v>1</v>
      </c>
      <c r="C175" s="153">
        <f>163900-3000</f>
        <v>160900</v>
      </c>
      <c r="D175" s="153"/>
      <c r="E175" s="153"/>
      <c r="F175" s="153"/>
    </row>
    <row r="176" spans="1:6" s="157" customFormat="1" ht="19.5">
      <c r="A176" s="144"/>
      <c r="B176" s="152" t="s">
        <v>2</v>
      </c>
      <c r="C176" s="153"/>
      <c r="D176" s="153"/>
      <c r="E176" s="153"/>
      <c r="F176" s="153"/>
    </row>
    <row r="177" spans="1:6" s="145" customFormat="1" ht="19.5">
      <c r="A177" s="147" t="s">
        <v>59</v>
      </c>
      <c r="B177" s="148" t="s">
        <v>1</v>
      </c>
      <c r="C177" s="149">
        <v>10000</v>
      </c>
      <c r="D177" s="150"/>
      <c r="E177" s="149"/>
      <c r="F177" s="160"/>
    </row>
    <row r="178" spans="1:7" s="326" customFormat="1" ht="19.5">
      <c r="A178" s="154"/>
      <c r="B178" s="148" t="s">
        <v>2</v>
      </c>
      <c r="C178" s="149"/>
      <c r="D178" s="150"/>
      <c r="E178" s="149"/>
      <c r="F178" s="160"/>
      <c r="G178" s="145"/>
    </row>
    <row r="179" spans="1:6" s="321" customFormat="1" ht="19.5">
      <c r="A179" s="281" t="s">
        <v>271</v>
      </c>
      <c r="B179" s="155" t="s">
        <v>1</v>
      </c>
      <c r="C179" s="315">
        <f>SUM($C$181+C183)</f>
        <v>393500</v>
      </c>
      <c r="D179" s="315"/>
      <c r="E179" s="315"/>
      <c r="F179" s="315"/>
    </row>
    <row r="180" spans="1:6" s="321" customFormat="1" ht="19.5">
      <c r="A180" s="281"/>
      <c r="B180" s="155" t="s">
        <v>2</v>
      </c>
      <c r="C180" s="315"/>
      <c r="D180" s="315"/>
      <c r="E180" s="315"/>
      <c r="F180" s="315"/>
    </row>
    <row r="181" spans="1:6" s="157" customFormat="1" ht="19.5">
      <c r="A181" s="151" t="s">
        <v>173</v>
      </c>
      <c r="B181" s="152" t="s">
        <v>1</v>
      </c>
      <c r="C181" s="153">
        <v>41500</v>
      </c>
      <c r="D181" s="153"/>
      <c r="E181" s="153"/>
      <c r="F181" s="153"/>
    </row>
    <row r="182" spans="1:7" s="266" customFormat="1" ht="19.5">
      <c r="A182" s="151" t="s">
        <v>203</v>
      </c>
      <c r="B182" s="152" t="s">
        <v>2</v>
      </c>
      <c r="C182" s="153"/>
      <c r="D182" s="153"/>
      <c r="E182" s="153"/>
      <c r="F182" s="153"/>
      <c r="G182" s="157"/>
    </row>
    <row r="183" spans="1:7" s="126" customFormat="1" ht="19.5" customHeight="1">
      <c r="A183" s="151" t="s">
        <v>175</v>
      </c>
      <c r="B183" s="152" t="s">
        <v>1</v>
      </c>
      <c r="C183" s="153">
        <v>352000</v>
      </c>
      <c r="D183" s="153"/>
      <c r="E183" s="153"/>
      <c r="F183" s="153"/>
      <c r="G183" s="330"/>
    </row>
    <row r="184" spans="1:7" s="126" customFormat="1" ht="28.5" customHeight="1">
      <c r="A184" s="151" t="s">
        <v>174</v>
      </c>
      <c r="B184" s="152" t="s">
        <v>2</v>
      </c>
      <c r="C184" s="153"/>
      <c r="D184" s="153"/>
      <c r="E184" s="153"/>
      <c r="F184" s="153"/>
      <c r="G184" s="330"/>
    </row>
    <row r="185" spans="1:7" s="126" customFormat="1" ht="28.5" customHeight="1">
      <c r="A185" s="151"/>
      <c r="B185" s="152"/>
      <c r="C185" s="153"/>
      <c r="D185" s="153"/>
      <c r="E185" s="153"/>
      <c r="F185" s="153"/>
      <c r="G185" s="330"/>
    </row>
    <row r="186" spans="1:7" s="126" customFormat="1" ht="28.5" customHeight="1">
      <c r="A186" s="151"/>
      <c r="B186" s="152"/>
      <c r="C186" s="153"/>
      <c r="D186" s="153"/>
      <c r="E186" s="153"/>
      <c r="F186" s="153"/>
      <c r="G186" s="330"/>
    </row>
    <row r="187" spans="1:7" s="252" customFormat="1" ht="19.5">
      <c r="A187" s="281" t="s">
        <v>207</v>
      </c>
      <c r="B187" s="155" t="s">
        <v>1</v>
      </c>
      <c r="C187" s="315">
        <f>SUM($C$189+$C$191)</f>
        <v>3957100</v>
      </c>
      <c r="D187" s="315"/>
      <c r="E187" s="315"/>
      <c r="F187" s="315"/>
      <c r="G187" s="332"/>
    </row>
    <row r="188" spans="1:7" s="252" customFormat="1" ht="19.5">
      <c r="A188" s="281"/>
      <c r="B188" s="155" t="s">
        <v>2</v>
      </c>
      <c r="C188" s="315"/>
      <c r="D188" s="315"/>
      <c r="E188" s="315"/>
      <c r="F188" s="315"/>
      <c r="G188" s="332"/>
    </row>
    <row r="189" spans="1:7" s="126" customFormat="1" ht="19.5">
      <c r="A189" s="151" t="s">
        <v>176</v>
      </c>
      <c r="B189" s="152" t="s">
        <v>1</v>
      </c>
      <c r="C189" s="153">
        <v>69300</v>
      </c>
      <c r="D189" s="153"/>
      <c r="E189" s="153"/>
      <c r="F189" s="153"/>
      <c r="G189" s="330"/>
    </row>
    <row r="190" spans="1:7" s="126" customFormat="1" ht="19.5">
      <c r="A190" s="311" t="s">
        <v>204</v>
      </c>
      <c r="B190" s="152" t="s">
        <v>2</v>
      </c>
      <c r="C190" s="153"/>
      <c r="D190" s="153"/>
      <c r="E190" s="153"/>
      <c r="F190" s="153"/>
      <c r="G190" s="330"/>
    </row>
    <row r="191" spans="1:7" s="126" customFormat="1" ht="19.5">
      <c r="A191" s="311" t="s">
        <v>205</v>
      </c>
      <c r="B191" s="152" t="s">
        <v>1</v>
      </c>
      <c r="C191" s="153">
        <v>3887800</v>
      </c>
      <c r="D191" s="153"/>
      <c r="E191" s="153"/>
      <c r="F191" s="153"/>
      <c r="G191" s="330"/>
    </row>
    <row r="192" spans="1:7" s="126" customFormat="1" ht="19.5">
      <c r="A192" s="311" t="s">
        <v>206</v>
      </c>
      <c r="B192" s="152" t="s">
        <v>2</v>
      </c>
      <c r="C192" s="153"/>
      <c r="D192" s="153"/>
      <c r="E192" s="153"/>
      <c r="F192" s="153"/>
      <c r="G192" s="330"/>
    </row>
    <row r="193" spans="1:7" s="126" customFormat="1" ht="19.5">
      <c r="A193" s="311"/>
      <c r="B193" s="152"/>
      <c r="C193" s="153"/>
      <c r="D193" s="153"/>
      <c r="E193" s="153"/>
      <c r="F193" s="153"/>
      <c r="G193" s="330"/>
    </row>
    <row r="194" spans="1:7" s="252" customFormat="1" ht="19.5">
      <c r="A194" s="317" t="s">
        <v>208</v>
      </c>
      <c r="B194" s="155" t="s">
        <v>1</v>
      </c>
      <c r="C194" s="315">
        <f>SUM($C$103+$C$138)</f>
        <v>3263200</v>
      </c>
      <c r="D194" s="315"/>
      <c r="E194" s="315"/>
      <c r="F194" s="315"/>
      <c r="G194" s="332"/>
    </row>
    <row r="195" spans="1:7" s="252" customFormat="1" ht="19.5">
      <c r="A195" s="317"/>
      <c r="B195" s="155" t="s">
        <v>2</v>
      </c>
      <c r="C195" s="315"/>
      <c r="D195" s="315"/>
      <c r="E195" s="315"/>
      <c r="F195" s="315"/>
      <c r="G195" s="332"/>
    </row>
    <row r="196" spans="1:7" s="252" customFormat="1" ht="19.5">
      <c r="A196" s="317" t="s">
        <v>207</v>
      </c>
      <c r="B196" s="155" t="s">
        <v>1</v>
      </c>
      <c r="C196" s="315">
        <f>SUM($C$187)</f>
        <v>3957100</v>
      </c>
      <c r="D196" s="315"/>
      <c r="E196" s="315"/>
      <c r="F196" s="315"/>
      <c r="G196" s="332"/>
    </row>
    <row r="197" spans="1:7" s="252" customFormat="1" ht="19.5">
      <c r="A197" s="317"/>
      <c r="B197" s="155" t="s">
        <v>2</v>
      </c>
      <c r="C197" s="315"/>
      <c r="D197" s="315"/>
      <c r="E197" s="315"/>
      <c r="F197" s="315"/>
      <c r="G197" s="332"/>
    </row>
    <row r="198" spans="1:7" s="322" customFormat="1" ht="19.5">
      <c r="A198" s="607" t="s">
        <v>24</v>
      </c>
      <c r="B198" s="155" t="s">
        <v>1</v>
      </c>
      <c r="C198" s="315">
        <f>SUM($C$194+$C$196)</f>
        <v>7220300</v>
      </c>
      <c r="D198" s="315"/>
      <c r="E198" s="315"/>
      <c r="F198" s="315"/>
      <c r="G198" s="333"/>
    </row>
    <row r="199" spans="1:7" s="322" customFormat="1" ht="19.5">
      <c r="A199" s="608"/>
      <c r="B199" s="156" t="s">
        <v>2</v>
      </c>
      <c r="C199" s="334"/>
      <c r="D199" s="334"/>
      <c r="E199" s="334"/>
      <c r="F199" s="334"/>
      <c r="G199" s="335"/>
    </row>
    <row r="202" ht="19.5">
      <c r="A202" s="123" t="s">
        <v>25</v>
      </c>
    </row>
  </sheetData>
  <sheetProtection/>
  <mergeCells count="5">
    <mergeCell ref="A198:A199"/>
    <mergeCell ref="A68:A69"/>
    <mergeCell ref="A96:F96"/>
    <mergeCell ref="A1:F1"/>
    <mergeCell ref="A48:F48"/>
  </mergeCells>
  <printOptions/>
  <pageMargins left="0.3937007874015748" right="0.07874015748031496" top="0.3937007874015748" bottom="0.2755905511811024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86" zoomScaleNormal="86" zoomScalePageLayoutView="0" workbookViewId="0" topLeftCell="A19">
      <selection activeCell="C47" sqref="C47"/>
    </sheetView>
  </sheetViews>
  <sheetFormatPr defaultColWidth="9.140625" defaultRowHeight="15"/>
  <cols>
    <col min="1" max="1" width="59.421875" style="119" customWidth="1"/>
    <col min="2" max="2" width="16.28125" style="119" customWidth="1"/>
    <col min="3" max="3" width="22.421875" style="138" customWidth="1"/>
    <col min="4" max="4" width="23.28125" style="138" customWidth="1"/>
    <col min="5" max="5" width="22.140625" style="137" customWidth="1"/>
    <col min="6" max="6" width="21.57421875" style="137" customWidth="1"/>
    <col min="7" max="7" width="10.421875" style="137" customWidth="1"/>
    <col min="8" max="8" width="9.00390625" style="137" customWidth="1"/>
    <col min="9" max="9" width="10.57421875" style="137" customWidth="1"/>
    <col min="10" max="13" width="11.57421875" style="137" customWidth="1"/>
    <col min="14" max="14" width="11.57421875" style="119" customWidth="1"/>
    <col min="15" max="16384" width="9.140625" style="119" customWidth="1"/>
  </cols>
  <sheetData>
    <row r="1" spans="1:6" s="126" customFormat="1" ht="19.5">
      <c r="A1" s="242"/>
      <c r="B1" s="239"/>
      <c r="C1" s="240"/>
      <c r="D1" s="243"/>
      <c r="E1" s="243"/>
      <c r="F1" s="329" t="s">
        <v>267</v>
      </c>
    </row>
    <row r="2" spans="1:6" s="126" customFormat="1" ht="19.5">
      <c r="A2" s="242"/>
      <c r="B2" s="239"/>
      <c r="C2" s="240"/>
      <c r="D2" s="243"/>
      <c r="E2" s="243"/>
      <c r="F2" s="329" t="s">
        <v>268</v>
      </c>
    </row>
    <row r="3" spans="1:6" s="126" customFormat="1" ht="19.5">
      <c r="A3" s="610" t="s">
        <v>199</v>
      </c>
      <c r="B3" s="610"/>
      <c r="C3" s="610"/>
      <c r="D3" s="610"/>
      <c r="E3" s="610"/>
      <c r="F3" s="610"/>
    </row>
    <row r="4" spans="1:6" s="126" customFormat="1" ht="19.5">
      <c r="A4" s="108" t="s">
        <v>40</v>
      </c>
      <c r="B4" s="260"/>
      <c r="C4" s="254"/>
      <c r="D4" s="76"/>
      <c r="E4" s="127"/>
      <c r="F4" s="119"/>
    </row>
    <row r="5" spans="1:6" s="126" customFormat="1" ht="19.5">
      <c r="A5" s="110" t="s">
        <v>221</v>
      </c>
      <c r="B5" s="239"/>
      <c r="C5" s="240"/>
      <c r="D5" s="243"/>
      <c r="E5" s="243"/>
      <c r="F5" s="130"/>
    </row>
    <row r="6" spans="1:6" s="126" customFormat="1" ht="19.5">
      <c r="A6" s="242"/>
      <c r="B6" s="239"/>
      <c r="C6" s="240"/>
      <c r="D6" s="243"/>
      <c r="E6" s="243"/>
      <c r="F6" s="111" t="s">
        <v>38</v>
      </c>
    </row>
    <row r="7" spans="1:6" s="143" customFormat="1" ht="28.5" customHeight="1">
      <c r="A7" s="276" t="s">
        <v>274</v>
      </c>
      <c r="B7" s="262" t="s">
        <v>153</v>
      </c>
      <c r="C7" s="256" t="s">
        <v>0</v>
      </c>
      <c r="D7" s="141" t="s">
        <v>3</v>
      </c>
      <c r="E7" s="141" t="s">
        <v>4</v>
      </c>
      <c r="F7" s="141" t="s">
        <v>5</v>
      </c>
    </row>
    <row r="8" spans="1:6" s="165" customFormat="1" ht="19.5">
      <c r="A8" s="277"/>
      <c r="B8" s="250"/>
      <c r="C8" s="251"/>
      <c r="D8" s="164" t="s">
        <v>272</v>
      </c>
      <c r="E8" s="164" t="s">
        <v>266</v>
      </c>
      <c r="F8" s="164" t="s">
        <v>273</v>
      </c>
    </row>
    <row r="9" spans="1:14" s="252" customFormat="1" ht="19.5">
      <c r="A9" s="282" t="s">
        <v>208</v>
      </c>
      <c r="B9" s="275"/>
      <c r="C9" s="114"/>
      <c r="D9" s="340"/>
      <c r="E9" s="219"/>
      <c r="F9" s="219"/>
      <c r="G9" s="219"/>
      <c r="H9" s="219"/>
      <c r="I9" s="340"/>
      <c r="J9" s="219"/>
      <c r="K9" s="219"/>
      <c r="L9" s="219"/>
      <c r="M9" s="219"/>
      <c r="N9" s="340"/>
    </row>
    <row r="10" spans="1:14" s="344" customFormat="1" ht="19.5">
      <c r="A10" s="270" t="s">
        <v>222</v>
      </c>
      <c r="B10" s="341" t="s">
        <v>1</v>
      </c>
      <c r="C10" s="271">
        <f>SUM($C$12+$C$18)</f>
        <v>1641500</v>
      </c>
      <c r="D10" s="343"/>
      <c r="E10" s="342"/>
      <c r="F10" s="342"/>
      <c r="G10" s="342"/>
      <c r="H10" s="342"/>
      <c r="I10" s="343"/>
      <c r="J10" s="342"/>
      <c r="K10" s="342"/>
      <c r="L10" s="342"/>
      <c r="M10" s="342"/>
      <c r="N10" s="343"/>
    </row>
    <row r="11" spans="1:14" s="344" customFormat="1" ht="19.5">
      <c r="A11" s="270"/>
      <c r="B11" s="341" t="s">
        <v>2</v>
      </c>
      <c r="C11" s="271"/>
      <c r="D11" s="343"/>
      <c r="E11" s="342"/>
      <c r="F11" s="342"/>
      <c r="G11" s="342"/>
      <c r="H11" s="342"/>
      <c r="I11" s="343"/>
      <c r="J11" s="342"/>
      <c r="K11" s="342"/>
      <c r="L11" s="342"/>
      <c r="M11" s="342"/>
      <c r="N11" s="343"/>
    </row>
    <row r="12" spans="1:14" s="249" customFormat="1" ht="19.5">
      <c r="A12" s="244" t="s">
        <v>269</v>
      </c>
      <c r="B12" s="275" t="s">
        <v>1</v>
      </c>
      <c r="C12" s="246">
        <f>SUM(C16)</f>
        <v>1300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249" customFormat="1" ht="19.5">
      <c r="A13" s="244"/>
      <c r="B13" s="275" t="s">
        <v>2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4" s="349" customFormat="1" ht="19.5">
      <c r="A14" s="296" t="s">
        <v>42</v>
      </c>
      <c r="B14" s="347" t="s">
        <v>1</v>
      </c>
      <c r="C14" s="297">
        <f>SUM(C16+C24)</f>
        <v>1300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348"/>
    </row>
    <row r="15" spans="1:14" s="349" customFormat="1" ht="19.5">
      <c r="A15" s="298"/>
      <c r="B15" s="347" t="s">
        <v>2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350"/>
    </row>
    <row r="16" spans="1:14" s="126" customFormat="1" ht="19.5">
      <c r="A16" s="192" t="s">
        <v>55</v>
      </c>
      <c r="B16" s="185" t="s">
        <v>1</v>
      </c>
      <c r="C16" s="78">
        <v>1300</v>
      </c>
      <c r="D16" s="113"/>
      <c r="E16" s="191"/>
      <c r="F16" s="191"/>
      <c r="G16" s="191"/>
      <c r="H16" s="191"/>
      <c r="I16" s="113"/>
      <c r="J16" s="191"/>
      <c r="K16" s="191"/>
      <c r="L16" s="191"/>
      <c r="M16" s="191"/>
      <c r="N16" s="228"/>
    </row>
    <row r="17" spans="1:14" s="126" customFormat="1" ht="19.5">
      <c r="A17" s="192"/>
      <c r="B17" s="185" t="s">
        <v>2</v>
      </c>
      <c r="C17" s="78"/>
      <c r="D17" s="113"/>
      <c r="E17" s="191"/>
      <c r="F17" s="191"/>
      <c r="G17" s="191"/>
      <c r="H17" s="191"/>
      <c r="I17" s="113"/>
      <c r="J17" s="191"/>
      <c r="K17" s="191"/>
      <c r="L17" s="191"/>
      <c r="M17" s="191"/>
      <c r="N17" s="228"/>
    </row>
    <row r="18" spans="1:14" s="249" customFormat="1" ht="19.5">
      <c r="A18" s="244" t="s">
        <v>270</v>
      </c>
      <c r="B18" s="245" t="s">
        <v>1</v>
      </c>
      <c r="C18" s="246">
        <f>SUM($C$20)</f>
        <v>1640200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49" customFormat="1" ht="19.5">
      <c r="A19" s="244"/>
      <c r="B19" s="245" t="s">
        <v>2</v>
      </c>
      <c r="C19" s="246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1:14" s="349" customFormat="1" ht="19.5">
      <c r="A20" s="296" t="s">
        <v>42</v>
      </c>
      <c r="B20" s="347" t="s">
        <v>1</v>
      </c>
      <c r="C20" s="297">
        <f>SUM(C23+$C$26+$C$28+$C36+C38+$C$40+$C$42+$C$30)</f>
        <v>1640200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348"/>
    </row>
    <row r="21" spans="1:14" s="349" customFormat="1" ht="19.5">
      <c r="A21" s="298"/>
      <c r="B21" s="347" t="s">
        <v>2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350"/>
    </row>
    <row r="22" spans="1:14" s="268" customFormat="1" ht="19.5">
      <c r="A22" s="345" t="s">
        <v>213</v>
      </c>
      <c r="B22" s="264"/>
      <c r="C22" s="26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</row>
    <row r="23" spans="1:14" s="126" customFormat="1" ht="19.5">
      <c r="A23" s="192" t="s">
        <v>43</v>
      </c>
      <c r="B23" s="185" t="s">
        <v>1</v>
      </c>
      <c r="C23" s="78">
        <v>400500</v>
      </c>
      <c r="D23" s="113"/>
      <c r="E23" s="191"/>
      <c r="F23" s="191"/>
      <c r="G23" s="191"/>
      <c r="H23" s="191"/>
      <c r="I23" s="113"/>
      <c r="J23" s="191"/>
      <c r="K23" s="191"/>
      <c r="L23" s="191"/>
      <c r="M23" s="191"/>
      <c r="N23" s="228"/>
    </row>
    <row r="24" spans="1:14" s="126" customFormat="1" ht="19.5">
      <c r="A24" s="192"/>
      <c r="B24" s="185" t="s">
        <v>2</v>
      </c>
      <c r="C24" s="78"/>
      <c r="D24" s="113"/>
      <c r="E24" s="191"/>
      <c r="F24" s="191"/>
      <c r="G24" s="191"/>
      <c r="H24" s="191"/>
      <c r="I24" s="113"/>
      <c r="J24" s="191"/>
      <c r="K24" s="191"/>
      <c r="L24" s="191"/>
      <c r="M24" s="191"/>
      <c r="N24" s="228"/>
    </row>
    <row r="25" spans="1:14" s="126" customFormat="1" ht="19.5">
      <c r="A25" s="346" t="s">
        <v>214</v>
      </c>
      <c r="B25" s="185"/>
      <c r="C25" s="78"/>
      <c r="D25" s="113"/>
      <c r="E25" s="191"/>
      <c r="F25" s="191"/>
      <c r="G25" s="191"/>
      <c r="H25" s="191"/>
      <c r="I25" s="113"/>
      <c r="J25" s="191"/>
      <c r="K25" s="191"/>
      <c r="L25" s="191"/>
      <c r="M25" s="191"/>
      <c r="N25" s="228"/>
    </row>
    <row r="26" spans="1:14" s="126" customFormat="1" ht="19.5">
      <c r="A26" s="192" t="s">
        <v>45</v>
      </c>
      <c r="B26" s="185" t="s">
        <v>1</v>
      </c>
      <c r="C26" s="78">
        <v>18100</v>
      </c>
      <c r="D26" s="113"/>
      <c r="E26" s="191"/>
      <c r="F26" s="191"/>
      <c r="G26" s="191"/>
      <c r="H26" s="191"/>
      <c r="I26" s="113"/>
      <c r="J26" s="191"/>
      <c r="K26" s="191"/>
      <c r="L26" s="191"/>
      <c r="M26" s="191"/>
      <c r="N26" s="228"/>
    </row>
    <row r="27" spans="1:14" s="126" customFormat="1" ht="19.5">
      <c r="A27" s="192"/>
      <c r="B27" s="185" t="s">
        <v>2</v>
      </c>
      <c r="C27" s="78"/>
      <c r="D27" s="113"/>
      <c r="E27" s="191"/>
      <c r="F27" s="191"/>
      <c r="G27" s="191"/>
      <c r="H27" s="191"/>
      <c r="I27" s="113"/>
      <c r="J27" s="191"/>
      <c r="K27" s="191"/>
      <c r="L27" s="191"/>
      <c r="M27" s="191"/>
      <c r="N27" s="228"/>
    </row>
    <row r="28" spans="1:14" s="126" customFormat="1" ht="19.5">
      <c r="A28" s="192" t="s">
        <v>48</v>
      </c>
      <c r="B28" s="185" t="s">
        <v>1</v>
      </c>
      <c r="C28" s="78">
        <v>22800</v>
      </c>
      <c r="D28" s="113"/>
      <c r="E28" s="191"/>
      <c r="F28" s="191"/>
      <c r="G28" s="191"/>
      <c r="H28" s="191"/>
      <c r="I28" s="113"/>
      <c r="J28" s="191"/>
      <c r="K28" s="191"/>
      <c r="L28" s="191"/>
      <c r="M28" s="191"/>
      <c r="N28" s="228"/>
    </row>
    <row r="29" spans="1:14" s="126" customFormat="1" ht="19.5">
      <c r="A29" s="125"/>
      <c r="B29" s="185" t="s">
        <v>2</v>
      </c>
      <c r="C29" s="78"/>
      <c r="D29" s="113"/>
      <c r="E29" s="191"/>
      <c r="F29" s="191"/>
      <c r="G29" s="191"/>
      <c r="H29" s="191"/>
      <c r="I29" s="113"/>
      <c r="J29" s="191"/>
      <c r="K29" s="191"/>
      <c r="L29" s="191"/>
      <c r="M29" s="191"/>
      <c r="N29" s="228"/>
    </row>
    <row r="30" spans="1:14" s="126" customFormat="1" ht="19.5">
      <c r="A30" s="192" t="s">
        <v>156</v>
      </c>
      <c r="B30" s="185" t="s">
        <v>1</v>
      </c>
      <c r="C30" s="78">
        <v>676800</v>
      </c>
      <c r="D30" s="113"/>
      <c r="E30" s="191"/>
      <c r="F30" s="191"/>
      <c r="G30" s="191"/>
      <c r="H30" s="191"/>
      <c r="I30" s="113"/>
      <c r="J30" s="191"/>
      <c r="K30" s="191"/>
      <c r="L30" s="191"/>
      <c r="M30" s="191"/>
      <c r="N30" s="228"/>
    </row>
    <row r="31" spans="1:14" s="126" customFormat="1" ht="19.5">
      <c r="A31" s="125"/>
      <c r="B31" s="185" t="s">
        <v>2</v>
      </c>
      <c r="C31" s="78"/>
      <c r="D31" s="113"/>
      <c r="E31" s="191"/>
      <c r="F31" s="191"/>
      <c r="G31" s="191"/>
      <c r="H31" s="191"/>
      <c r="I31" s="113"/>
      <c r="J31" s="191"/>
      <c r="K31" s="191"/>
      <c r="L31" s="191"/>
      <c r="M31" s="191"/>
      <c r="N31" s="228"/>
    </row>
    <row r="32" spans="1:14" s="126" customFormat="1" ht="19.5">
      <c r="A32" s="346" t="s">
        <v>215</v>
      </c>
      <c r="B32" s="185"/>
      <c r="C32" s="78"/>
      <c r="D32" s="113"/>
      <c r="E32" s="191"/>
      <c r="F32" s="191"/>
      <c r="G32" s="191"/>
      <c r="H32" s="191"/>
      <c r="I32" s="113"/>
      <c r="J32" s="191"/>
      <c r="K32" s="191"/>
      <c r="L32" s="191"/>
      <c r="M32" s="191"/>
      <c r="N32" s="228"/>
    </row>
    <row r="33" spans="1:14" s="126" customFormat="1" ht="19.5">
      <c r="A33" s="192" t="s">
        <v>51</v>
      </c>
      <c r="B33" s="185" t="s">
        <v>1</v>
      </c>
      <c r="C33" s="269"/>
      <c r="D33" s="113"/>
      <c r="E33" s="191"/>
      <c r="F33" s="191"/>
      <c r="G33" s="191"/>
      <c r="H33" s="191"/>
      <c r="I33" s="113"/>
      <c r="J33" s="191"/>
      <c r="K33" s="191"/>
      <c r="L33" s="191"/>
      <c r="M33" s="191"/>
      <c r="N33" s="228"/>
    </row>
    <row r="34" spans="1:14" s="126" customFormat="1" ht="19.5">
      <c r="A34" s="125"/>
      <c r="B34" s="185" t="s">
        <v>2</v>
      </c>
      <c r="C34" s="78"/>
      <c r="D34" s="113"/>
      <c r="E34" s="191"/>
      <c r="F34" s="191"/>
      <c r="G34" s="191"/>
      <c r="H34" s="191"/>
      <c r="I34" s="113"/>
      <c r="J34" s="191"/>
      <c r="K34" s="191"/>
      <c r="L34" s="191"/>
      <c r="M34" s="191"/>
      <c r="N34" s="228"/>
    </row>
    <row r="35" spans="1:14" s="126" customFormat="1" ht="19.5">
      <c r="A35" s="125"/>
      <c r="B35" s="185"/>
      <c r="C35" s="78"/>
      <c r="D35" s="113"/>
      <c r="E35" s="191"/>
      <c r="F35" s="191"/>
      <c r="G35" s="191"/>
      <c r="H35" s="191"/>
      <c r="I35" s="113"/>
      <c r="J35" s="191"/>
      <c r="K35" s="191"/>
      <c r="L35" s="191"/>
      <c r="M35" s="191"/>
      <c r="N35" s="228"/>
    </row>
    <row r="36" spans="1:14" s="126" customFormat="1" ht="19.5">
      <c r="A36" s="192" t="s">
        <v>53</v>
      </c>
      <c r="B36" s="185" t="s">
        <v>1</v>
      </c>
      <c r="C36" s="78">
        <v>24600</v>
      </c>
      <c r="D36" s="113"/>
      <c r="E36" s="191"/>
      <c r="F36" s="191"/>
      <c r="G36" s="191"/>
      <c r="H36" s="191"/>
      <c r="I36" s="113"/>
      <c r="J36" s="191"/>
      <c r="K36" s="191"/>
      <c r="L36" s="191"/>
      <c r="M36" s="191"/>
      <c r="N36" s="228"/>
    </row>
    <row r="37" spans="1:14" s="126" customFormat="1" ht="19.5">
      <c r="A37" s="125"/>
      <c r="B37" s="185" t="s">
        <v>2</v>
      </c>
      <c r="C37" s="78"/>
      <c r="D37" s="113"/>
      <c r="E37" s="191"/>
      <c r="F37" s="191"/>
      <c r="G37" s="191"/>
      <c r="H37" s="191"/>
      <c r="I37" s="113"/>
      <c r="J37" s="191"/>
      <c r="K37" s="191"/>
      <c r="L37" s="191"/>
      <c r="M37" s="191"/>
      <c r="N37" s="228"/>
    </row>
    <row r="38" spans="1:14" s="126" customFormat="1" ht="19.5">
      <c r="A38" s="192" t="s">
        <v>54</v>
      </c>
      <c r="B38" s="185" t="s">
        <v>1</v>
      </c>
      <c r="C38" s="78">
        <v>12000</v>
      </c>
      <c r="D38" s="113"/>
      <c r="E38" s="191"/>
      <c r="F38" s="191"/>
      <c r="G38" s="191"/>
      <c r="H38" s="191"/>
      <c r="I38" s="113"/>
      <c r="J38" s="191"/>
      <c r="K38" s="191"/>
      <c r="L38" s="191"/>
      <c r="M38" s="191"/>
      <c r="N38" s="228"/>
    </row>
    <row r="39" spans="1:14" s="126" customFormat="1" ht="19.5">
      <c r="A39" s="125"/>
      <c r="B39" s="185" t="s">
        <v>2</v>
      </c>
      <c r="C39" s="78"/>
      <c r="D39" s="113"/>
      <c r="E39" s="191"/>
      <c r="F39" s="191"/>
      <c r="G39" s="191"/>
      <c r="H39" s="191"/>
      <c r="I39" s="113"/>
      <c r="J39" s="191"/>
      <c r="K39" s="191"/>
      <c r="L39" s="191"/>
      <c r="M39" s="191"/>
      <c r="N39" s="228"/>
    </row>
    <row r="40" spans="1:14" s="126" customFormat="1" ht="19.5">
      <c r="A40" s="192" t="s">
        <v>52</v>
      </c>
      <c r="B40" s="185" t="s">
        <v>1</v>
      </c>
      <c r="C40" s="78">
        <f>121800-37900</f>
        <v>83900</v>
      </c>
      <c r="D40" s="113"/>
      <c r="E40" s="191"/>
      <c r="F40" s="191"/>
      <c r="G40" s="191"/>
      <c r="H40" s="191"/>
      <c r="I40" s="113"/>
      <c r="J40" s="191"/>
      <c r="K40" s="191"/>
      <c r="L40" s="191"/>
      <c r="M40" s="191"/>
      <c r="N40" s="228"/>
    </row>
    <row r="41" spans="1:14" s="126" customFormat="1" ht="19.5">
      <c r="A41" s="125"/>
      <c r="B41" s="185" t="s">
        <v>2</v>
      </c>
      <c r="C41" s="78"/>
      <c r="D41" s="113"/>
      <c r="E41" s="191"/>
      <c r="F41" s="191"/>
      <c r="G41" s="191"/>
      <c r="H41" s="191"/>
      <c r="I41" s="113"/>
      <c r="J41" s="191"/>
      <c r="K41" s="191"/>
      <c r="L41" s="191"/>
      <c r="M41" s="191"/>
      <c r="N41" s="228"/>
    </row>
    <row r="42" spans="1:14" s="126" customFormat="1" ht="19.5">
      <c r="A42" s="192" t="s">
        <v>223</v>
      </c>
      <c r="B42" s="185" t="s">
        <v>1</v>
      </c>
      <c r="C42" s="78">
        <v>401500</v>
      </c>
      <c r="D42" s="113"/>
      <c r="E42" s="191"/>
      <c r="F42" s="191"/>
      <c r="G42" s="191"/>
      <c r="H42" s="191"/>
      <c r="I42" s="113"/>
      <c r="J42" s="191"/>
      <c r="K42" s="191"/>
      <c r="L42" s="191"/>
      <c r="M42" s="191"/>
      <c r="N42" s="228"/>
    </row>
    <row r="43" spans="1:14" s="126" customFormat="1" ht="19.5">
      <c r="A43" s="192"/>
      <c r="B43" s="185" t="s">
        <v>2</v>
      </c>
      <c r="C43" s="78"/>
      <c r="D43" s="113"/>
      <c r="E43" s="191"/>
      <c r="F43" s="191"/>
      <c r="G43" s="191"/>
      <c r="H43" s="191"/>
      <c r="I43" s="113">
        <f>SUM(E43:H43)</f>
        <v>0</v>
      </c>
      <c r="J43" s="191"/>
      <c r="K43" s="191"/>
      <c r="L43" s="191"/>
      <c r="M43" s="191"/>
      <c r="N43" s="228">
        <f>SUM(J43:M43)</f>
        <v>0</v>
      </c>
    </row>
    <row r="44" spans="1:14" s="252" customFormat="1" ht="19.5">
      <c r="A44" s="216" t="s">
        <v>208</v>
      </c>
      <c r="B44" s="275" t="s">
        <v>1</v>
      </c>
      <c r="C44" s="219">
        <f>SUM($C$10)</f>
        <v>1641500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</row>
    <row r="45" spans="1:14" s="252" customFormat="1" ht="19.5">
      <c r="A45" s="216"/>
      <c r="B45" s="275" t="s">
        <v>2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</row>
    <row r="46" spans="1:14" s="322" customFormat="1" ht="19.5">
      <c r="A46" s="609" t="s">
        <v>24</v>
      </c>
      <c r="B46" s="275" t="s">
        <v>1</v>
      </c>
      <c r="C46" s="219">
        <f>SUM($C$44)</f>
        <v>1641500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</row>
    <row r="47" spans="1:14" s="322" customFormat="1" ht="19.5">
      <c r="A47" s="609"/>
      <c r="B47" s="275" t="s">
        <v>2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</row>
    <row r="48" spans="1:14" s="161" customFormat="1" ht="19.5">
      <c r="A48" s="242"/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</row>
    <row r="49" spans="1:14" s="161" customFormat="1" ht="19.5">
      <c r="A49" s="242"/>
      <c r="B49" s="242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</row>
    <row r="50" spans="1:14" s="161" customFormat="1" ht="19.5">
      <c r="A50" s="242"/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</row>
    <row r="51" spans="1:14" s="161" customFormat="1" ht="19.5">
      <c r="A51" s="242"/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</row>
    <row r="52" spans="1:14" s="161" customFormat="1" ht="19.5">
      <c r="A52" s="242"/>
      <c r="B52" s="242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</row>
    <row r="53" spans="1:14" s="161" customFormat="1" ht="19.5">
      <c r="A53" s="123" t="s">
        <v>25</v>
      </c>
      <c r="B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</row>
    <row r="54" spans="1:14" s="161" customFormat="1" ht="19.5">
      <c r="A54" s="242"/>
      <c r="B54" s="242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</row>
    <row r="55" spans="1:14" s="161" customFormat="1" ht="19.5">
      <c r="A55" s="242"/>
      <c r="B55" s="242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</row>
    <row r="56" spans="1:14" s="161" customFormat="1" ht="19.5">
      <c r="A56" s="242"/>
      <c r="B56" s="242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</row>
    <row r="57" ht="23.25" customHeight="1"/>
    <row r="58" ht="19.5">
      <c r="A58" s="123"/>
    </row>
  </sheetData>
  <sheetProtection/>
  <mergeCells count="2">
    <mergeCell ref="A46:A47"/>
    <mergeCell ref="A3:F3"/>
  </mergeCells>
  <printOptions/>
  <pageMargins left="0.1968503937007874" right="0.07874015748031496" top="0.11811023622047245" bottom="0.11811023622047245" header="0.1968503937007874" footer="0.1181102362204724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zoomScale="98" zoomScaleNormal="86" zoomScaleSheetLayoutView="98" zoomScalePageLayoutView="0" workbookViewId="0" topLeftCell="A1">
      <selection activeCell="I131" sqref="I131"/>
    </sheetView>
  </sheetViews>
  <sheetFormatPr defaultColWidth="9.00390625" defaultRowHeight="15"/>
  <cols>
    <col min="1" max="1" width="65.57421875" style="1" customWidth="1"/>
    <col min="2" max="2" width="32.57421875" style="1" customWidth="1"/>
    <col min="3" max="3" width="34.7109375" style="1" customWidth="1"/>
    <col min="4" max="4" width="33.8515625" style="1" customWidth="1"/>
    <col min="5" max="5" width="33.00390625" style="1" customWidth="1"/>
    <col min="6" max="8" width="9.00390625" style="1" customWidth="1"/>
    <col min="9" max="9" width="15.7109375" style="1" bestFit="1" customWidth="1"/>
    <col min="10" max="16384" width="9.00390625" style="1" customWidth="1"/>
  </cols>
  <sheetData>
    <row r="1" spans="1:5" ht="25.5" customHeight="1">
      <c r="A1" s="557" t="s">
        <v>392</v>
      </c>
      <c r="B1" s="557"/>
      <c r="C1" s="557"/>
      <c r="D1" s="557"/>
      <c r="E1" s="557"/>
    </row>
    <row r="2" spans="1:5" ht="25.5" customHeight="1">
      <c r="A2" s="557" t="s">
        <v>353</v>
      </c>
      <c r="B2" s="557"/>
      <c r="C2" s="557"/>
      <c r="D2" s="557"/>
      <c r="E2" s="557"/>
    </row>
    <row r="3" ht="25.5" customHeight="1">
      <c r="E3" s="3" t="s">
        <v>38</v>
      </c>
    </row>
    <row r="4" spans="1:5" ht="25.5" customHeight="1">
      <c r="A4" s="611" t="s">
        <v>386</v>
      </c>
      <c r="B4" s="16" t="s">
        <v>0</v>
      </c>
      <c r="C4" s="16" t="s">
        <v>6</v>
      </c>
      <c r="D4" s="16" t="s">
        <v>7</v>
      </c>
      <c r="E4" s="16" t="s">
        <v>8</v>
      </c>
    </row>
    <row r="5" spans="1:5" ht="25.5" customHeight="1">
      <c r="A5" s="611"/>
      <c r="B5" s="16" t="s">
        <v>1</v>
      </c>
      <c r="C5" s="16" t="s">
        <v>1</v>
      </c>
      <c r="D5" s="16" t="s">
        <v>1</v>
      </c>
      <c r="E5" s="16" t="s">
        <v>1</v>
      </c>
    </row>
    <row r="6" spans="1:5" s="528" customFormat="1" ht="25.5" customHeight="1">
      <c r="A6" s="529" t="s">
        <v>208</v>
      </c>
      <c r="B6" s="530">
        <v>140480640</v>
      </c>
      <c r="C6" s="530">
        <v>59889940</v>
      </c>
      <c r="D6" s="530">
        <v>57219580</v>
      </c>
      <c r="E6" s="530">
        <v>23371120</v>
      </c>
    </row>
    <row r="7" spans="1:5" ht="25.5" customHeight="1">
      <c r="A7" s="531" t="s">
        <v>354</v>
      </c>
      <c r="B7" s="532">
        <v>137765740</v>
      </c>
      <c r="C7" s="532">
        <v>59009300</v>
      </c>
      <c r="D7" s="532">
        <v>56274120</v>
      </c>
      <c r="E7" s="532">
        <v>22482320</v>
      </c>
    </row>
    <row r="8" spans="1:5" ht="25.5" customHeight="1">
      <c r="A8" s="533" t="s">
        <v>361</v>
      </c>
      <c r="B8" s="534">
        <v>2996100</v>
      </c>
      <c r="C8" s="534">
        <v>2996100</v>
      </c>
      <c r="D8" s="534">
        <v>0</v>
      </c>
      <c r="E8" s="534">
        <v>0</v>
      </c>
    </row>
    <row r="9" spans="1:5" ht="25.5" customHeight="1">
      <c r="A9" s="535" t="s">
        <v>269</v>
      </c>
      <c r="B9" s="536">
        <v>2996100</v>
      </c>
      <c r="C9" s="536">
        <v>2996100</v>
      </c>
      <c r="D9" s="536">
        <v>0</v>
      </c>
      <c r="E9" s="536">
        <v>0</v>
      </c>
    </row>
    <row r="10" spans="1:5" ht="25.5" customHeight="1" hidden="1">
      <c r="A10" s="535" t="s">
        <v>270</v>
      </c>
      <c r="B10" s="536">
        <v>0</v>
      </c>
      <c r="C10" s="536">
        <v>0</v>
      </c>
      <c r="D10" s="536">
        <v>0</v>
      </c>
      <c r="E10" s="536">
        <v>0</v>
      </c>
    </row>
    <row r="11" spans="1:5" s="528" customFormat="1" ht="25.5" customHeight="1" hidden="1">
      <c r="A11" s="535" t="s">
        <v>362</v>
      </c>
      <c r="B11" s="536">
        <v>0</v>
      </c>
      <c r="C11" s="536">
        <v>0</v>
      </c>
      <c r="D11" s="536">
        <v>0</v>
      </c>
      <c r="E11" s="536">
        <v>0</v>
      </c>
    </row>
    <row r="12" spans="1:5" ht="25.5" customHeight="1" hidden="1">
      <c r="A12" s="535" t="s">
        <v>363</v>
      </c>
      <c r="B12" s="536">
        <v>0</v>
      </c>
      <c r="C12" s="536">
        <v>0</v>
      </c>
      <c r="D12" s="536">
        <v>0</v>
      </c>
      <c r="E12" s="536">
        <v>0</v>
      </c>
    </row>
    <row r="13" spans="1:5" ht="25.5" customHeight="1">
      <c r="A13" s="533" t="s">
        <v>358</v>
      </c>
      <c r="B13" s="534">
        <v>3242000</v>
      </c>
      <c r="C13" s="534">
        <v>2456480</v>
      </c>
      <c r="D13" s="534">
        <v>608700</v>
      </c>
      <c r="E13" s="534">
        <v>176820</v>
      </c>
    </row>
    <row r="14" spans="1:5" ht="25.5" customHeight="1" hidden="1">
      <c r="A14" s="535" t="s">
        <v>269</v>
      </c>
      <c r="B14" s="536">
        <v>0</v>
      </c>
      <c r="C14" s="536">
        <v>0</v>
      </c>
      <c r="D14" s="536">
        <v>0</v>
      </c>
      <c r="E14" s="536">
        <v>0</v>
      </c>
    </row>
    <row r="15" spans="1:5" s="528" customFormat="1" ht="25.5" customHeight="1">
      <c r="A15" s="535" t="s">
        <v>383</v>
      </c>
      <c r="B15" s="536">
        <v>2870400</v>
      </c>
      <c r="C15" s="536">
        <v>2456480</v>
      </c>
      <c r="D15" s="536">
        <v>237100</v>
      </c>
      <c r="E15" s="536">
        <v>176820</v>
      </c>
    </row>
    <row r="16" spans="1:5" s="528" customFormat="1" ht="25.5" customHeight="1" hidden="1">
      <c r="A16" s="535" t="s">
        <v>362</v>
      </c>
      <c r="B16" s="536">
        <v>0</v>
      </c>
      <c r="C16" s="536">
        <v>0</v>
      </c>
      <c r="D16" s="536">
        <v>0</v>
      </c>
      <c r="E16" s="536">
        <v>0</v>
      </c>
    </row>
    <row r="17" spans="1:5" ht="25.5" customHeight="1">
      <c r="A17" s="535" t="s">
        <v>384</v>
      </c>
      <c r="B17" s="536">
        <v>371600</v>
      </c>
      <c r="C17" s="536">
        <v>0</v>
      </c>
      <c r="D17" s="536">
        <v>371600</v>
      </c>
      <c r="E17" s="536">
        <v>0</v>
      </c>
    </row>
    <row r="18" spans="1:5" ht="25.5" customHeight="1">
      <c r="A18" s="533" t="s">
        <v>359</v>
      </c>
      <c r="B18" s="534">
        <v>573600</v>
      </c>
      <c r="C18" s="534">
        <v>225700</v>
      </c>
      <c r="D18" s="534">
        <v>230300</v>
      </c>
      <c r="E18" s="534">
        <v>117600</v>
      </c>
    </row>
    <row r="19" spans="1:5" ht="25.5" customHeight="1" hidden="1">
      <c r="A19" s="535" t="s">
        <v>269</v>
      </c>
      <c r="B19" s="536">
        <v>0</v>
      </c>
      <c r="C19" s="536">
        <v>0</v>
      </c>
      <c r="D19" s="536">
        <v>0</v>
      </c>
      <c r="E19" s="536">
        <v>0</v>
      </c>
    </row>
    <row r="20" spans="1:5" ht="25.5" customHeight="1">
      <c r="A20" s="535" t="s">
        <v>383</v>
      </c>
      <c r="B20" s="536">
        <v>442300</v>
      </c>
      <c r="C20" s="536">
        <v>118400</v>
      </c>
      <c r="D20" s="536">
        <v>206300</v>
      </c>
      <c r="E20" s="536">
        <v>117600</v>
      </c>
    </row>
    <row r="21" spans="1:5" s="528" customFormat="1" ht="25.5" customHeight="1" hidden="1">
      <c r="A21" s="535" t="s">
        <v>362</v>
      </c>
      <c r="B21" s="536">
        <v>0</v>
      </c>
      <c r="C21" s="536">
        <v>0</v>
      </c>
      <c r="D21" s="536">
        <v>0</v>
      </c>
      <c r="E21" s="536">
        <v>0</v>
      </c>
    </row>
    <row r="22" spans="1:5" s="528" customFormat="1" ht="25.5" customHeight="1">
      <c r="A22" s="535" t="s">
        <v>384</v>
      </c>
      <c r="B22" s="536">
        <v>131300</v>
      </c>
      <c r="C22" s="536">
        <v>107300</v>
      </c>
      <c r="D22" s="536">
        <v>24000</v>
      </c>
      <c r="E22" s="536">
        <v>0</v>
      </c>
    </row>
    <row r="23" spans="1:5" ht="25.5" customHeight="1">
      <c r="A23" s="538" t="s">
        <v>360</v>
      </c>
      <c r="B23" s="534">
        <v>1719300</v>
      </c>
      <c r="C23" s="534">
        <v>1367700</v>
      </c>
      <c r="D23" s="534">
        <v>186800</v>
      </c>
      <c r="E23" s="534">
        <v>164800</v>
      </c>
    </row>
    <row r="24" spans="1:5" ht="25.5" customHeight="1" hidden="1">
      <c r="A24" s="535" t="s">
        <v>269</v>
      </c>
      <c r="B24" s="536">
        <v>0</v>
      </c>
      <c r="C24" s="536">
        <v>0</v>
      </c>
      <c r="D24" s="536">
        <v>0</v>
      </c>
      <c r="E24" s="536">
        <v>0</v>
      </c>
    </row>
    <row r="25" spans="1:5" ht="25.5" customHeight="1">
      <c r="A25" s="535" t="s">
        <v>383</v>
      </c>
      <c r="B25" s="536">
        <v>1719300</v>
      </c>
      <c r="C25" s="536">
        <v>1367700</v>
      </c>
      <c r="D25" s="536">
        <v>186800</v>
      </c>
      <c r="E25" s="536">
        <v>164800</v>
      </c>
    </row>
    <row r="26" spans="1:5" s="528" customFormat="1" ht="25.5" customHeight="1" hidden="1">
      <c r="A26" s="535" t="s">
        <v>362</v>
      </c>
      <c r="B26" s="536">
        <v>0</v>
      </c>
      <c r="C26" s="536">
        <v>0</v>
      </c>
      <c r="D26" s="536">
        <v>0</v>
      </c>
      <c r="E26" s="536">
        <v>0</v>
      </c>
    </row>
    <row r="27" spans="1:5" s="528" customFormat="1" ht="25.5" customHeight="1" hidden="1">
      <c r="A27" s="535" t="s">
        <v>363</v>
      </c>
      <c r="B27" s="536">
        <v>0</v>
      </c>
      <c r="C27" s="536">
        <v>0</v>
      </c>
      <c r="D27" s="536">
        <v>0</v>
      </c>
      <c r="E27" s="536">
        <v>0</v>
      </c>
    </row>
    <row r="28" spans="1:5" ht="25.5" customHeight="1">
      <c r="A28" s="538" t="s">
        <v>364</v>
      </c>
      <c r="B28" s="534">
        <v>589500</v>
      </c>
      <c r="C28" s="534">
        <v>321240</v>
      </c>
      <c r="D28" s="534">
        <v>132000</v>
      </c>
      <c r="E28" s="534">
        <v>136260</v>
      </c>
    </row>
    <row r="29" spans="1:5" s="528" customFormat="1" ht="25.5" customHeight="1" hidden="1">
      <c r="A29" s="535" t="s">
        <v>269</v>
      </c>
      <c r="B29" s="536">
        <v>0</v>
      </c>
      <c r="C29" s="536">
        <v>0</v>
      </c>
      <c r="D29" s="536">
        <v>0</v>
      </c>
      <c r="E29" s="536">
        <v>0</v>
      </c>
    </row>
    <row r="30" spans="1:5" s="528" customFormat="1" ht="25.5" customHeight="1">
      <c r="A30" s="535" t="s">
        <v>383</v>
      </c>
      <c r="B30" s="536">
        <v>589500</v>
      </c>
      <c r="C30" s="536">
        <v>321240</v>
      </c>
      <c r="D30" s="536">
        <v>132000</v>
      </c>
      <c r="E30" s="536">
        <v>136260</v>
      </c>
    </row>
    <row r="31" spans="1:5" ht="25.5" customHeight="1" hidden="1">
      <c r="A31" s="535" t="s">
        <v>362</v>
      </c>
      <c r="B31" s="536">
        <v>0</v>
      </c>
      <c r="C31" s="536">
        <v>0</v>
      </c>
      <c r="D31" s="536">
        <v>0</v>
      </c>
      <c r="E31" s="536">
        <v>0</v>
      </c>
    </row>
    <row r="32" spans="1:5" ht="25.5" customHeight="1" hidden="1">
      <c r="A32" s="535" t="s">
        <v>363</v>
      </c>
      <c r="B32" s="536">
        <v>0</v>
      </c>
      <c r="C32" s="536">
        <v>0</v>
      </c>
      <c r="D32" s="536">
        <v>0</v>
      </c>
      <c r="E32" s="536">
        <v>0</v>
      </c>
    </row>
    <row r="33" spans="1:5" s="528" customFormat="1" ht="25.5" customHeight="1">
      <c r="A33" s="538" t="s">
        <v>365</v>
      </c>
      <c r="B33" s="534">
        <v>912200</v>
      </c>
      <c r="C33" s="534">
        <v>679800</v>
      </c>
      <c r="D33" s="534">
        <v>196200</v>
      </c>
      <c r="E33" s="534">
        <v>36200</v>
      </c>
    </row>
    <row r="34" spans="1:5" ht="25.5" customHeight="1" hidden="1">
      <c r="A34" s="535" t="s">
        <v>269</v>
      </c>
      <c r="B34" s="536">
        <v>0</v>
      </c>
      <c r="C34" s="536">
        <v>0</v>
      </c>
      <c r="D34" s="536">
        <v>0</v>
      </c>
      <c r="E34" s="536">
        <v>0</v>
      </c>
    </row>
    <row r="35" spans="1:5" ht="25.5" customHeight="1">
      <c r="A35" s="535" t="s">
        <v>383</v>
      </c>
      <c r="B35" s="536">
        <v>912200</v>
      </c>
      <c r="C35" s="536">
        <v>679800</v>
      </c>
      <c r="D35" s="536">
        <v>196200</v>
      </c>
      <c r="E35" s="536">
        <v>36200</v>
      </c>
    </row>
    <row r="36" spans="1:5" ht="25.5" customHeight="1" hidden="1">
      <c r="A36" s="535" t="s">
        <v>362</v>
      </c>
      <c r="B36" s="536">
        <v>0</v>
      </c>
      <c r="C36" s="536">
        <v>0</v>
      </c>
      <c r="D36" s="536">
        <v>0</v>
      </c>
      <c r="E36" s="536">
        <v>0</v>
      </c>
    </row>
    <row r="37" spans="1:5" s="528" customFormat="1" ht="25.5" customHeight="1" hidden="1">
      <c r="A37" s="535" t="s">
        <v>363</v>
      </c>
      <c r="B37" s="536">
        <v>0</v>
      </c>
      <c r="C37" s="536">
        <v>0</v>
      </c>
      <c r="D37" s="536">
        <v>0</v>
      </c>
      <c r="E37" s="536">
        <v>0</v>
      </c>
    </row>
    <row r="38" spans="1:5" ht="25.5" customHeight="1">
      <c r="A38" s="538" t="s">
        <v>366</v>
      </c>
      <c r="B38" s="534">
        <v>13316400</v>
      </c>
      <c r="C38" s="534">
        <v>6034540</v>
      </c>
      <c r="D38" s="534">
        <v>3707540</v>
      </c>
      <c r="E38" s="534">
        <v>3574320</v>
      </c>
    </row>
    <row r="39" spans="1:5" ht="25.5" customHeight="1" hidden="1">
      <c r="A39" s="535" t="s">
        <v>269</v>
      </c>
      <c r="B39" s="536">
        <v>0</v>
      </c>
      <c r="C39" s="536">
        <v>0</v>
      </c>
      <c r="D39" s="536">
        <v>0</v>
      </c>
      <c r="E39" s="536">
        <v>0</v>
      </c>
    </row>
    <row r="40" spans="1:5" s="528" customFormat="1" ht="25.5" customHeight="1">
      <c r="A40" s="535" t="s">
        <v>383</v>
      </c>
      <c r="B40" s="536">
        <v>11094200</v>
      </c>
      <c r="C40" s="536">
        <v>3812340</v>
      </c>
      <c r="D40" s="536">
        <v>3707540</v>
      </c>
      <c r="E40" s="536">
        <v>3574320</v>
      </c>
    </row>
    <row r="41" spans="1:5" s="528" customFormat="1" ht="25.5" customHeight="1" hidden="1">
      <c r="A41" s="535" t="s">
        <v>362</v>
      </c>
      <c r="B41" s="536">
        <v>0</v>
      </c>
      <c r="C41" s="536">
        <v>0</v>
      </c>
      <c r="D41" s="536">
        <v>0</v>
      </c>
      <c r="E41" s="536">
        <v>0</v>
      </c>
    </row>
    <row r="42" spans="1:5" ht="25.5" customHeight="1">
      <c r="A42" s="535" t="s">
        <v>384</v>
      </c>
      <c r="B42" s="536">
        <v>2222200</v>
      </c>
      <c r="C42" s="536">
        <v>2222200</v>
      </c>
      <c r="D42" s="536">
        <v>0</v>
      </c>
      <c r="E42" s="536">
        <v>0</v>
      </c>
    </row>
    <row r="43" spans="1:5" ht="25.5" customHeight="1">
      <c r="A43" s="539" t="s">
        <v>367</v>
      </c>
      <c r="B43" s="534">
        <v>750000</v>
      </c>
      <c r="C43" s="534">
        <v>620000</v>
      </c>
      <c r="D43" s="534">
        <v>130000</v>
      </c>
      <c r="E43" s="534">
        <v>0</v>
      </c>
    </row>
    <row r="44" spans="1:5" ht="25.5" customHeight="1" hidden="1">
      <c r="A44" s="535" t="s">
        <v>269</v>
      </c>
      <c r="B44" s="536">
        <v>0</v>
      </c>
      <c r="C44" s="536">
        <v>0</v>
      </c>
      <c r="D44" s="536">
        <v>0</v>
      </c>
      <c r="E44" s="536">
        <v>0</v>
      </c>
    </row>
    <row r="45" spans="1:5" s="528" customFormat="1" ht="25.5" customHeight="1">
      <c r="A45" s="535" t="s">
        <v>383</v>
      </c>
      <c r="B45" s="536">
        <v>750000</v>
      </c>
      <c r="C45" s="536">
        <v>620000</v>
      </c>
      <c r="D45" s="536">
        <v>130000</v>
      </c>
      <c r="E45" s="536">
        <v>0</v>
      </c>
    </row>
    <row r="46" spans="1:5" s="528" customFormat="1" ht="25.5" customHeight="1" hidden="1">
      <c r="A46" s="535" t="s">
        <v>362</v>
      </c>
      <c r="B46" s="536">
        <v>0</v>
      </c>
      <c r="C46" s="536">
        <v>0</v>
      </c>
      <c r="D46" s="536">
        <v>0</v>
      </c>
      <c r="E46" s="536">
        <v>0</v>
      </c>
    </row>
    <row r="47" spans="1:5" ht="25.5" customHeight="1" hidden="1">
      <c r="A47" s="535" t="s">
        <v>363</v>
      </c>
      <c r="B47" s="536">
        <v>0</v>
      </c>
      <c r="C47" s="536">
        <v>0</v>
      </c>
      <c r="D47" s="536">
        <v>0</v>
      </c>
      <c r="E47" s="536">
        <v>0</v>
      </c>
    </row>
    <row r="48" spans="1:5" ht="25.5" customHeight="1">
      <c r="A48" s="539" t="s">
        <v>368</v>
      </c>
      <c r="B48" s="534">
        <v>4323300</v>
      </c>
      <c r="C48" s="534">
        <v>1493100</v>
      </c>
      <c r="D48" s="534">
        <v>1395600</v>
      </c>
      <c r="E48" s="534">
        <v>1434600</v>
      </c>
    </row>
    <row r="49" spans="1:5" ht="25.5" customHeight="1" hidden="1">
      <c r="A49" s="535" t="s">
        <v>269</v>
      </c>
      <c r="B49" s="536">
        <v>0</v>
      </c>
      <c r="C49" s="536">
        <v>0</v>
      </c>
      <c r="D49" s="536">
        <v>0</v>
      </c>
      <c r="E49" s="536">
        <v>0</v>
      </c>
    </row>
    <row r="50" spans="1:5" s="528" customFormat="1" ht="25.5" customHeight="1">
      <c r="A50" s="535" t="s">
        <v>383</v>
      </c>
      <c r="B50" s="536">
        <v>4323300</v>
      </c>
      <c r="C50" s="536">
        <v>1493100</v>
      </c>
      <c r="D50" s="536">
        <v>1395600</v>
      </c>
      <c r="E50" s="536">
        <v>1434600</v>
      </c>
    </row>
    <row r="51" spans="1:5" s="528" customFormat="1" ht="25.5" customHeight="1" hidden="1">
      <c r="A51" s="535" t="s">
        <v>362</v>
      </c>
      <c r="B51" s="536">
        <v>0</v>
      </c>
      <c r="C51" s="536">
        <v>0</v>
      </c>
      <c r="D51" s="536">
        <v>0</v>
      </c>
      <c r="E51" s="536">
        <v>0</v>
      </c>
    </row>
    <row r="52" spans="1:5" ht="25.5" customHeight="1" hidden="1">
      <c r="A52" s="535" t="s">
        <v>384</v>
      </c>
      <c r="B52" s="536">
        <v>0</v>
      </c>
      <c r="C52" s="536"/>
      <c r="D52" s="536">
        <v>0</v>
      </c>
      <c r="E52" s="536">
        <v>0</v>
      </c>
    </row>
    <row r="53" spans="1:5" ht="25.5" customHeight="1">
      <c r="A53" s="12" t="s">
        <v>369</v>
      </c>
      <c r="B53" s="541">
        <v>3132400</v>
      </c>
      <c r="C53" s="541">
        <v>551380</v>
      </c>
      <c r="D53" s="541">
        <v>2366380</v>
      </c>
      <c r="E53" s="541">
        <v>214640</v>
      </c>
    </row>
    <row r="54" spans="1:5" ht="25.5" customHeight="1" hidden="1">
      <c r="A54" s="535" t="s">
        <v>269</v>
      </c>
      <c r="B54" s="536">
        <v>0</v>
      </c>
      <c r="C54" s="536">
        <v>0</v>
      </c>
      <c r="D54" s="536">
        <v>0</v>
      </c>
      <c r="E54" s="536">
        <v>0</v>
      </c>
    </row>
    <row r="55" spans="1:5" ht="25.5" customHeight="1">
      <c r="A55" s="535" t="s">
        <v>383</v>
      </c>
      <c r="B55" s="536">
        <v>3132400</v>
      </c>
      <c r="C55" s="536">
        <v>551380</v>
      </c>
      <c r="D55" s="536">
        <v>2366380</v>
      </c>
      <c r="E55" s="536">
        <v>214640</v>
      </c>
    </row>
    <row r="56" spans="1:5" ht="25.5" customHeight="1" hidden="1">
      <c r="A56" s="535" t="s">
        <v>362</v>
      </c>
      <c r="B56" s="536">
        <v>0</v>
      </c>
      <c r="C56" s="536">
        <v>0</v>
      </c>
      <c r="D56" s="536">
        <v>0</v>
      </c>
      <c r="E56" s="536">
        <v>0</v>
      </c>
    </row>
    <row r="57" spans="1:5" ht="25.5" customHeight="1" hidden="1">
      <c r="A57" s="535" t="s">
        <v>384</v>
      </c>
      <c r="B57" s="536">
        <v>0</v>
      </c>
      <c r="C57" s="536"/>
      <c r="D57" s="536">
        <v>0</v>
      </c>
      <c r="E57" s="536">
        <v>0</v>
      </c>
    </row>
    <row r="58" spans="1:5" ht="25.5" customHeight="1">
      <c r="A58" s="12" t="s">
        <v>370</v>
      </c>
      <c r="B58" s="541">
        <v>3584300</v>
      </c>
      <c r="C58" s="541">
        <v>1472080</v>
      </c>
      <c r="D58" s="541">
        <v>1164670</v>
      </c>
      <c r="E58" s="541">
        <v>947550</v>
      </c>
    </row>
    <row r="59" spans="1:5" ht="25.5" customHeight="1" hidden="1">
      <c r="A59" s="535" t="s">
        <v>269</v>
      </c>
      <c r="B59" s="536">
        <v>0</v>
      </c>
      <c r="C59" s="536">
        <v>0</v>
      </c>
      <c r="D59" s="536">
        <v>0</v>
      </c>
      <c r="E59" s="536">
        <v>0</v>
      </c>
    </row>
    <row r="60" spans="1:5" ht="25.5" customHeight="1">
      <c r="A60" s="535" t="s">
        <v>383</v>
      </c>
      <c r="B60" s="536">
        <v>3021100</v>
      </c>
      <c r="C60" s="536">
        <v>908880</v>
      </c>
      <c r="D60" s="536">
        <v>1164670</v>
      </c>
      <c r="E60" s="536">
        <v>947550</v>
      </c>
    </row>
    <row r="61" spans="1:5" ht="25.5" customHeight="1" hidden="1">
      <c r="A61" s="535" t="s">
        <v>362</v>
      </c>
      <c r="B61" s="536">
        <v>0</v>
      </c>
      <c r="C61" s="536">
        <v>0</v>
      </c>
      <c r="D61" s="536">
        <v>0</v>
      </c>
      <c r="E61" s="536">
        <v>0</v>
      </c>
    </row>
    <row r="62" spans="1:5" ht="25.5" customHeight="1">
      <c r="A62" s="535" t="s">
        <v>384</v>
      </c>
      <c r="B62" s="536">
        <v>563200</v>
      </c>
      <c r="C62" s="536">
        <v>563200</v>
      </c>
      <c r="D62" s="536">
        <v>0</v>
      </c>
      <c r="E62" s="536">
        <v>0</v>
      </c>
    </row>
    <row r="63" spans="1:5" ht="25.5" customHeight="1">
      <c r="A63" s="539" t="s">
        <v>371</v>
      </c>
      <c r="B63" s="534">
        <v>181900</v>
      </c>
      <c r="C63" s="534">
        <v>0</v>
      </c>
      <c r="D63" s="534">
        <v>90950</v>
      </c>
      <c r="E63" s="534">
        <v>90950</v>
      </c>
    </row>
    <row r="64" spans="1:5" ht="25.5" customHeight="1" hidden="1">
      <c r="A64" s="535" t="s">
        <v>269</v>
      </c>
      <c r="B64" s="536">
        <v>0</v>
      </c>
      <c r="C64" s="536">
        <v>0</v>
      </c>
      <c r="D64" s="536">
        <v>0</v>
      </c>
      <c r="E64" s="536">
        <v>0</v>
      </c>
    </row>
    <row r="65" spans="1:5" ht="25.5" customHeight="1">
      <c r="A65" s="535" t="s">
        <v>383</v>
      </c>
      <c r="B65" s="536">
        <v>181900</v>
      </c>
      <c r="C65" s="536">
        <v>0</v>
      </c>
      <c r="D65" s="536">
        <v>90950</v>
      </c>
      <c r="E65" s="536">
        <v>90950</v>
      </c>
    </row>
    <row r="66" spans="1:5" ht="25.5" customHeight="1" hidden="1">
      <c r="A66" s="535" t="s">
        <v>362</v>
      </c>
      <c r="B66" s="536">
        <v>0</v>
      </c>
      <c r="C66" s="536">
        <v>0</v>
      </c>
      <c r="D66" s="536">
        <v>0</v>
      </c>
      <c r="E66" s="536">
        <v>0</v>
      </c>
    </row>
    <row r="67" spans="1:5" ht="25.5" customHeight="1" hidden="1">
      <c r="A67" s="535" t="s">
        <v>363</v>
      </c>
      <c r="B67" s="536">
        <v>0</v>
      </c>
      <c r="C67" s="536">
        <v>0</v>
      </c>
      <c r="D67" s="536">
        <v>0</v>
      </c>
      <c r="E67" s="536">
        <v>0</v>
      </c>
    </row>
    <row r="68" spans="1:5" ht="25.5" customHeight="1">
      <c r="A68" s="539" t="s">
        <v>372</v>
      </c>
      <c r="B68" s="534">
        <v>1052900</v>
      </c>
      <c r="C68" s="534">
        <v>343380</v>
      </c>
      <c r="D68" s="534">
        <v>314340</v>
      </c>
      <c r="E68" s="534">
        <v>395180</v>
      </c>
    </row>
    <row r="69" spans="1:5" ht="25.5" customHeight="1" hidden="1">
      <c r="A69" s="535" t="s">
        <v>269</v>
      </c>
      <c r="B69" s="536">
        <v>0</v>
      </c>
      <c r="C69" s="536">
        <v>0</v>
      </c>
      <c r="D69" s="536">
        <v>0</v>
      </c>
      <c r="E69" s="536">
        <v>0</v>
      </c>
    </row>
    <row r="70" spans="1:5" ht="25.5" customHeight="1">
      <c r="A70" s="535" t="s">
        <v>383</v>
      </c>
      <c r="B70" s="536">
        <v>1052900</v>
      </c>
      <c r="C70" s="536">
        <v>343380</v>
      </c>
      <c r="D70" s="536">
        <v>314340</v>
      </c>
      <c r="E70" s="536">
        <v>395180</v>
      </c>
    </row>
    <row r="71" spans="1:5" ht="25.5" customHeight="1" hidden="1">
      <c r="A71" s="535" t="s">
        <v>362</v>
      </c>
      <c r="B71" s="536">
        <v>0</v>
      </c>
      <c r="C71" s="536">
        <v>0</v>
      </c>
      <c r="D71" s="536">
        <v>0</v>
      </c>
      <c r="E71" s="536">
        <v>0</v>
      </c>
    </row>
    <row r="72" spans="1:5" ht="25.5" customHeight="1" hidden="1">
      <c r="A72" s="535" t="s">
        <v>363</v>
      </c>
      <c r="B72" s="536">
        <v>0</v>
      </c>
      <c r="C72" s="536">
        <v>0</v>
      </c>
      <c r="D72" s="536">
        <v>0</v>
      </c>
      <c r="E72" s="536">
        <v>0</v>
      </c>
    </row>
    <row r="73" spans="1:5" ht="25.5" customHeight="1">
      <c r="A73" s="539" t="s">
        <v>373</v>
      </c>
      <c r="B73" s="534">
        <v>17600</v>
      </c>
      <c r="C73" s="534">
        <v>17600</v>
      </c>
      <c r="D73" s="534">
        <v>0</v>
      </c>
      <c r="E73" s="534">
        <v>0</v>
      </c>
    </row>
    <row r="74" spans="1:5" ht="25.5" customHeight="1" hidden="1">
      <c r="A74" s="535" t="s">
        <v>269</v>
      </c>
      <c r="B74" s="536">
        <v>0</v>
      </c>
      <c r="C74" s="536">
        <v>0</v>
      </c>
      <c r="D74" s="536">
        <v>0</v>
      </c>
      <c r="E74" s="536">
        <v>0</v>
      </c>
    </row>
    <row r="75" spans="1:5" ht="25.5" customHeight="1">
      <c r="A75" s="535" t="s">
        <v>383</v>
      </c>
      <c r="B75" s="536">
        <v>17600</v>
      </c>
      <c r="C75" s="536">
        <v>17600</v>
      </c>
      <c r="D75" s="536">
        <v>0</v>
      </c>
      <c r="E75" s="536">
        <v>0</v>
      </c>
    </row>
    <row r="76" spans="1:5" ht="25.5" customHeight="1" hidden="1">
      <c r="A76" s="535" t="s">
        <v>362</v>
      </c>
      <c r="B76" s="536">
        <v>0</v>
      </c>
      <c r="C76" s="536">
        <v>0</v>
      </c>
      <c r="D76" s="536">
        <v>0</v>
      </c>
      <c r="E76" s="536">
        <v>0</v>
      </c>
    </row>
    <row r="77" spans="1:5" ht="25.5" customHeight="1" hidden="1">
      <c r="A77" s="535" t="s">
        <v>363</v>
      </c>
      <c r="B77" s="536">
        <v>0</v>
      </c>
      <c r="C77" s="536">
        <v>0</v>
      </c>
      <c r="D77" s="536">
        <v>0</v>
      </c>
      <c r="E77" s="536">
        <v>0</v>
      </c>
    </row>
    <row r="78" spans="1:5" ht="25.5" customHeight="1">
      <c r="A78" s="12" t="s">
        <v>374</v>
      </c>
      <c r="B78" s="541">
        <v>6748900</v>
      </c>
      <c r="C78" s="541">
        <v>3661600</v>
      </c>
      <c r="D78" s="541">
        <v>2787300</v>
      </c>
      <c r="E78" s="541">
        <v>300000</v>
      </c>
    </row>
    <row r="79" spans="1:5" ht="25.5" customHeight="1" hidden="1">
      <c r="A79" s="535" t="s">
        <v>269</v>
      </c>
      <c r="B79" s="536">
        <v>0</v>
      </c>
      <c r="C79" s="536">
        <v>0</v>
      </c>
      <c r="D79" s="536">
        <v>0</v>
      </c>
      <c r="E79" s="536">
        <v>0</v>
      </c>
    </row>
    <row r="80" spans="1:5" ht="25.5" customHeight="1">
      <c r="A80" s="535" t="s">
        <v>383</v>
      </c>
      <c r="B80" s="536">
        <v>6748900</v>
      </c>
      <c r="C80" s="536">
        <v>3661600</v>
      </c>
      <c r="D80" s="536">
        <v>2787300</v>
      </c>
      <c r="E80" s="536">
        <v>300000</v>
      </c>
    </row>
    <row r="81" spans="1:5" ht="25.5" customHeight="1" hidden="1">
      <c r="A81" s="535" t="s">
        <v>362</v>
      </c>
      <c r="B81" s="536">
        <v>0</v>
      </c>
      <c r="C81" s="536">
        <v>0</v>
      </c>
      <c r="D81" s="536">
        <v>0</v>
      </c>
      <c r="E81" s="536">
        <v>0</v>
      </c>
    </row>
    <row r="82" spans="1:5" ht="25.5" customHeight="1" hidden="1">
      <c r="A82" s="535" t="s">
        <v>384</v>
      </c>
      <c r="B82" s="536">
        <v>0</v>
      </c>
      <c r="C82" s="536"/>
      <c r="D82" s="536"/>
      <c r="E82" s="536">
        <v>0</v>
      </c>
    </row>
    <row r="83" spans="1:5" ht="25.5" customHeight="1">
      <c r="A83" s="12" t="s">
        <v>375</v>
      </c>
      <c r="B83" s="541">
        <v>3031200</v>
      </c>
      <c r="C83" s="541">
        <v>2635020</v>
      </c>
      <c r="D83" s="541">
        <v>270680</v>
      </c>
      <c r="E83" s="541">
        <v>125500</v>
      </c>
    </row>
    <row r="84" spans="1:5" ht="25.5" customHeight="1" hidden="1">
      <c r="A84" s="535" t="s">
        <v>269</v>
      </c>
      <c r="B84" s="536">
        <v>0</v>
      </c>
      <c r="C84" s="536">
        <v>0</v>
      </c>
      <c r="D84" s="536">
        <v>0</v>
      </c>
      <c r="E84" s="536">
        <v>0</v>
      </c>
    </row>
    <row r="85" spans="1:5" ht="25.5" customHeight="1">
      <c r="A85" s="535" t="s">
        <v>383</v>
      </c>
      <c r="B85" s="536">
        <v>3031200</v>
      </c>
      <c r="C85" s="536">
        <v>2635020</v>
      </c>
      <c r="D85" s="536">
        <v>270680</v>
      </c>
      <c r="E85" s="536">
        <v>125500</v>
      </c>
    </row>
    <row r="86" spans="1:5" ht="25.5" customHeight="1" hidden="1">
      <c r="A86" s="535" t="s">
        <v>362</v>
      </c>
      <c r="B86" s="536">
        <v>0</v>
      </c>
      <c r="C86" s="536">
        <v>0</v>
      </c>
      <c r="D86" s="536">
        <v>0</v>
      </c>
      <c r="E86" s="536">
        <v>0</v>
      </c>
    </row>
    <row r="87" spans="1:5" ht="25.5" customHeight="1" hidden="1">
      <c r="A87" s="535" t="s">
        <v>363</v>
      </c>
      <c r="B87" s="536">
        <v>0</v>
      </c>
      <c r="C87" s="536">
        <v>0</v>
      </c>
      <c r="D87" s="536">
        <v>0</v>
      </c>
      <c r="E87" s="536">
        <v>0</v>
      </c>
    </row>
    <row r="88" spans="1:5" ht="25.5" customHeight="1">
      <c r="A88" s="539" t="s">
        <v>376</v>
      </c>
      <c r="B88" s="534">
        <v>970600</v>
      </c>
      <c r="C88" s="534">
        <v>309800</v>
      </c>
      <c r="D88" s="534">
        <v>357800</v>
      </c>
      <c r="E88" s="534">
        <v>303000</v>
      </c>
    </row>
    <row r="89" spans="1:5" ht="25.5" customHeight="1" hidden="1">
      <c r="A89" s="535" t="s">
        <v>269</v>
      </c>
      <c r="B89" s="536">
        <v>0</v>
      </c>
      <c r="C89" s="536">
        <v>0</v>
      </c>
      <c r="D89" s="536">
        <v>0</v>
      </c>
      <c r="E89" s="536">
        <v>0</v>
      </c>
    </row>
    <row r="90" spans="1:5" ht="25.5" customHeight="1">
      <c r="A90" s="535" t="s">
        <v>383</v>
      </c>
      <c r="B90" s="536">
        <v>970600</v>
      </c>
      <c r="C90" s="536">
        <v>309800</v>
      </c>
      <c r="D90" s="536">
        <v>357800</v>
      </c>
      <c r="E90" s="536">
        <v>303000</v>
      </c>
    </row>
    <row r="91" spans="1:5" ht="25.5" customHeight="1" hidden="1">
      <c r="A91" s="535" t="s">
        <v>362</v>
      </c>
      <c r="B91" s="536">
        <v>0</v>
      </c>
      <c r="C91" s="536">
        <v>0</v>
      </c>
      <c r="D91" s="536">
        <v>0</v>
      </c>
      <c r="E91" s="536">
        <v>0</v>
      </c>
    </row>
    <row r="92" spans="1:5" ht="25.5" customHeight="1" hidden="1">
      <c r="A92" s="535" t="s">
        <v>363</v>
      </c>
      <c r="B92" s="536">
        <v>0</v>
      </c>
      <c r="C92" s="536">
        <v>0</v>
      </c>
      <c r="D92" s="536">
        <v>0</v>
      </c>
      <c r="E92" s="536">
        <v>0</v>
      </c>
    </row>
    <row r="93" spans="1:5" ht="25.5" customHeight="1">
      <c r="A93" s="539" t="s">
        <v>377</v>
      </c>
      <c r="B93" s="534">
        <v>11192940</v>
      </c>
      <c r="C93" s="534">
        <v>3632360</v>
      </c>
      <c r="D93" s="534">
        <v>4341300</v>
      </c>
      <c r="E93" s="534">
        <v>3219280</v>
      </c>
    </row>
    <row r="94" spans="1:5" ht="25.5" customHeight="1" hidden="1">
      <c r="A94" s="535" t="s">
        <v>269</v>
      </c>
      <c r="B94" s="536">
        <v>0</v>
      </c>
      <c r="C94" s="536">
        <v>0</v>
      </c>
      <c r="D94" s="536">
        <v>0</v>
      </c>
      <c r="E94" s="536">
        <v>0</v>
      </c>
    </row>
    <row r="95" spans="1:5" ht="25.5" customHeight="1">
      <c r="A95" s="535" t="s">
        <v>383</v>
      </c>
      <c r="B95" s="536">
        <v>5742640</v>
      </c>
      <c r="C95" s="536">
        <v>2080000</v>
      </c>
      <c r="D95" s="536">
        <v>1997740</v>
      </c>
      <c r="E95" s="536">
        <v>1664900</v>
      </c>
    </row>
    <row r="96" spans="1:5" ht="25.5" customHeight="1" hidden="1">
      <c r="A96" s="535" t="s">
        <v>362</v>
      </c>
      <c r="B96" s="536">
        <v>0</v>
      </c>
      <c r="C96" s="536">
        <v>0</v>
      </c>
      <c r="D96" s="536">
        <v>0</v>
      </c>
      <c r="E96" s="536">
        <v>0</v>
      </c>
    </row>
    <row r="97" spans="1:5" ht="25.5" customHeight="1">
      <c r="A97" s="535" t="s">
        <v>384</v>
      </c>
      <c r="B97" s="536">
        <v>5450300</v>
      </c>
      <c r="C97" s="536">
        <v>1552360</v>
      </c>
      <c r="D97" s="536">
        <v>2343560</v>
      </c>
      <c r="E97" s="536">
        <v>1554380</v>
      </c>
    </row>
    <row r="98" spans="1:5" ht="25.5" customHeight="1">
      <c r="A98" s="539" t="s">
        <v>378</v>
      </c>
      <c r="B98" s="534">
        <v>120400</v>
      </c>
      <c r="C98" s="534">
        <v>10900</v>
      </c>
      <c r="D98" s="534">
        <v>87950</v>
      </c>
      <c r="E98" s="534">
        <v>21550</v>
      </c>
    </row>
    <row r="99" spans="1:5" ht="25.5" customHeight="1" hidden="1">
      <c r="A99" s="535" t="s">
        <v>269</v>
      </c>
      <c r="B99" s="536">
        <v>0</v>
      </c>
      <c r="C99" s="536">
        <v>0</v>
      </c>
      <c r="D99" s="536">
        <v>0</v>
      </c>
      <c r="E99" s="536">
        <v>0</v>
      </c>
    </row>
    <row r="100" spans="1:5" ht="25.5" customHeight="1">
      <c r="A100" s="535" t="s">
        <v>383</v>
      </c>
      <c r="B100" s="536">
        <v>120400</v>
      </c>
      <c r="C100" s="536">
        <v>10900</v>
      </c>
      <c r="D100" s="536">
        <v>87950</v>
      </c>
      <c r="E100" s="536">
        <v>21550</v>
      </c>
    </row>
    <row r="101" spans="1:5" ht="25.5" customHeight="1" hidden="1">
      <c r="A101" s="535" t="s">
        <v>362</v>
      </c>
      <c r="B101" s="536">
        <v>0</v>
      </c>
      <c r="C101" s="536">
        <v>0</v>
      </c>
      <c r="D101" s="536">
        <v>0</v>
      </c>
      <c r="E101" s="536">
        <v>0</v>
      </c>
    </row>
    <row r="102" spans="1:5" ht="25.5" customHeight="1" hidden="1">
      <c r="A102" s="535" t="s">
        <v>363</v>
      </c>
      <c r="B102" s="536">
        <v>0</v>
      </c>
      <c r="C102" s="536">
        <v>0</v>
      </c>
      <c r="D102" s="536">
        <v>0</v>
      </c>
      <c r="E102" s="536">
        <v>0</v>
      </c>
    </row>
    <row r="103" spans="1:5" ht="25.5" customHeight="1">
      <c r="A103" s="539" t="s">
        <v>379</v>
      </c>
      <c r="B103" s="534">
        <v>303000</v>
      </c>
      <c r="C103" s="534">
        <v>235180</v>
      </c>
      <c r="D103" s="534">
        <v>40320</v>
      </c>
      <c r="E103" s="534">
        <v>27500</v>
      </c>
    </row>
    <row r="104" spans="1:5" ht="25.5" customHeight="1" hidden="1">
      <c r="A104" s="535" t="s">
        <v>269</v>
      </c>
      <c r="B104" s="536">
        <v>0</v>
      </c>
      <c r="C104" s="536">
        <v>0</v>
      </c>
      <c r="D104" s="536">
        <v>0</v>
      </c>
      <c r="E104" s="536">
        <v>0</v>
      </c>
    </row>
    <row r="105" spans="1:5" ht="25.5" customHeight="1">
      <c r="A105" s="535" t="s">
        <v>383</v>
      </c>
      <c r="B105" s="536">
        <v>216000</v>
      </c>
      <c r="C105" s="536">
        <v>216000</v>
      </c>
      <c r="D105" s="536">
        <v>0</v>
      </c>
      <c r="E105" s="536">
        <v>0</v>
      </c>
    </row>
    <row r="106" spans="1:5" ht="25.5" customHeight="1" hidden="1">
      <c r="A106" s="535" t="s">
        <v>362</v>
      </c>
      <c r="B106" s="536">
        <v>0</v>
      </c>
      <c r="C106" s="536">
        <v>0</v>
      </c>
      <c r="D106" s="536">
        <v>0</v>
      </c>
      <c r="E106" s="536">
        <v>0</v>
      </c>
    </row>
    <row r="107" spans="1:5" ht="25.5" customHeight="1">
      <c r="A107" s="535" t="s">
        <v>384</v>
      </c>
      <c r="B107" s="536">
        <v>87000</v>
      </c>
      <c r="C107" s="536">
        <v>19180</v>
      </c>
      <c r="D107" s="536">
        <v>40320</v>
      </c>
      <c r="E107" s="536">
        <v>27500</v>
      </c>
    </row>
    <row r="108" spans="1:5" ht="25.5" customHeight="1">
      <c r="A108" s="539" t="s">
        <v>380</v>
      </c>
      <c r="B108" s="534">
        <v>6695100</v>
      </c>
      <c r="C108" s="534">
        <v>6512000</v>
      </c>
      <c r="D108" s="534">
        <v>174050</v>
      </c>
      <c r="E108" s="534">
        <v>9050</v>
      </c>
    </row>
    <row r="109" spans="1:5" ht="25.5" customHeight="1" hidden="1">
      <c r="A109" s="535" t="s">
        <v>269</v>
      </c>
      <c r="B109" s="536">
        <v>0</v>
      </c>
      <c r="C109" s="536">
        <v>0</v>
      </c>
      <c r="D109" s="536">
        <v>0</v>
      </c>
      <c r="E109" s="536">
        <v>0</v>
      </c>
    </row>
    <row r="110" spans="1:5" ht="25.5" customHeight="1">
      <c r="A110" s="535" t="s">
        <v>383</v>
      </c>
      <c r="B110" s="536">
        <v>52900</v>
      </c>
      <c r="C110" s="536">
        <v>28800</v>
      </c>
      <c r="D110" s="536">
        <v>15050</v>
      </c>
      <c r="E110" s="536">
        <v>9050</v>
      </c>
    </row>
    <row r="111" spans="1:5" ht="25.5" customHeight="1" hidden="1">
      <c r="A111" s="535" t="s">
        <v>362</v>
      </c>
      <c r="B111" s="536">
        <v>0</v>
      </c>
      <c r="C111" s="536">
        <v>0</v>
      </c>
      <c r="D111" s="536">
        <v>0</v>
      </c>
      <c r="E111" s="536">
        <v>0</v>
      </c>
    </row>
    <row r="112" spans="1:5" ht="25.5" customHeight="1">
      <c r="A112" s="535" t="s">
        <v>384</v>
      </c>
      <c r="B112" s="536">
        <v>6642200</v>
      </c>
      <c r="C112" s="536">
        <v>6483200</v>
      </c>
      <c r="D112" s="536">
        <v>159000</v>
      </c>
      <c r="E112" s="536">
        <v>0</v>
      </c>
    </row>
    <row r="113" spans="1:5" ht="25.5" customHeight="1">
      <c r="A113" s="539" t="s">
        <v>381</v>
      </c>
      <c r="B113" s="534">
        <v>4735300</v>
      </c>
      <c r="C113" s="534">
        <v>4333400</v>
      </c>
      <c r="D113" s="534">
        <v>245900</v>
      </c>
      <c r="E113" s="534">
        <v>156000</v>
      </c>
    </row>
    <row r="114" spans="1:5" ht="25.5" customHeight="1" hidden="1">
      <c r="A114" s="535" t="s">
        <v>269</v>
      </c>
      <c r="B114" s="536">
        <v>0</v>
      </c>
      <c r="C114" s="536">
        <v>0</v>
      </c>
      <c r="D114" s="536">
        <v>0</v>
      </c>
      <c r="E114" s="536">
        <v>0</v>
      </c>
    </row>
    <row r="115" spans="1:5" ht="25.5" customHeight="1">
      <c r="A115" s="535" t="s">
        <v>383</v>
      </c>
      <c r="B115" s="536">
        <v>4735300</v>
      </c>
      <c r="C115" s="536">
        <v>4333400</v>
      </c>
      <c r="D115" s="536">
        <v>245900</v>
      </c>
      <c r="E115" s="536">
        <v>156000</v>
      </c>
    </row>
    <row r="116" spans="1:5" ht="25.5" customHeight="1" hidden="1">
      <c r="A116" s="535" t="s">
        <v>362</v>
      </c>
      <c r="B116" s="536">
        <v>0</v>
      </c>
      <c r="C116" s="536">
        <v>0</v>
      </c>
      <c r="D116" s="536">
        <v>0</v>
      </c>
      <c r="E116" s="536">
        <v>0</v>
      </c>
    </row>
    <row r="117" spans="1:5" ht="25.5" customHeight="1" hidden="1">
      <c r="A117" s="535" t="s">
        <v>363</v>
      </c>
      <c r="B117" s="536">
        <v>0</v>
      </c>
      <c r="C117" s="536">
        <v>0</v>
      </c>
      <c r="D117" s="536">
        <v>0</v>
      </c>
      <c r="E117" s="536">
        <v>0</v>
      </c>
    </row>
    <row r="118" spans="1:5" ht="25.5" customHeight="1">
      <c r="A118" s="539" t="s">
        <v>382</v>
      </c>
      <c r="B118" s="534">
        <v>67576800</v>
      </c>
      <c r="C118" s="534">
        <v>19099940</v>
      </c>
      <c r="D118" s="534">
        <v>37445340</v>
      </c>
      <c r="E118" s="534">
        <v>11031520</v>
      </c>
    </row>
    <row r="119" spans="1:5" ht="25.5" customHeight="1" hidden="1">
      <c r="A119" s="535" t="s">
        <v>269</v>
      </c>
      <c r="B119" s="536">
        <v>0</v>
      </c>
      <c r="C119" s="536">
        <v>0</v>
      </c>
      <c r="D119" s="536">
        <v>0</v>
      </c>
      <c r="E119" s="536">
        <v>0</v>
      </c>
    </row>
    <row r="120" spans="1:5" ht="25.5" customHeight="1">
      <c r="A120" s="535" t="s">
        <v>383</v>
      </c>
      <c r="B120" s="536">
        <v>20039200</v>
      </c>
      <c r="C120" s="536">
        <v>5574600</v>
      </c>
      <c r="D120" s="536">
        <v>10065400</v>
      </c>
      <c r="E120" s="536">
        <v>4399200</v>
      </c>
    </row>
    <row r="121" spans="1:9" ht="25.5" customHeight="1">
      <c r="A121" s="535" t="s">
        <v>385</v>
      </c>
      <c r="B121" s="536">
        <v>36360100</v>
      </c>
      <c r="C121" s="536">
        <v>12801920</v>
      </c>
      <c r="D121" s="536">
        <v>17157220</v>
      </c>
      <c r="E121" s="536">
        <v>6400960</v>
      </c>
      <c r="I121" s="37"/>
    </row>
    <row r="122" spans="1:5" ht="25.5" customHeight="1">
      <c r="A122" s="535" t="s">
        <v>271</v>
      </c>
      <c r="B122" s="536">
        <v>11177500</v>
      </c>
      <c r="C122" s="536">
        <v>723420</v>
      </c>
      <c r="D122" s="536">
        <v>10222720</v>
      </c>
      <c r="E122" s="536">
        <v>231360</v>
      </c>
    </row>
    <row r="123" spans="1:5" ht="25.5" customHeight="1">
      <c r="A123" s="529" t="s">
        <v>357</v>
      </c>
      <c r="B123" s="542">
        <v>2714900</v>
      </c>
      <c r="C123" s="542">
        <v>880640</v>
      </c>
      <c r="D123" s="542">
        <v>945460</v>
      </c>
      <c r="E123" s="542">
        <v>888800</v>
      </c>
    </row>
    <row r="124" spans="1:5" ht="25.5" customHeight="1">
      <c r="A124" s="529" t="s">
        <v>391</v>
      </c>
      <c r="B124" s="542"/>
      <c r="C124" s="542"/>
      <c r="D124" s="542"/>
      <c r="E124" s="542"/>
    </row>
    <row r="125" spans="1:5" ht="25.5" customHeight="1">
      <c r="A125" s="546" t="s">
        <v>388</v>
      </c>
      <c r="B125" s="547">
        <v>1134000</v>
      </c>
      <c r="C125" s="547">
        <v>378000</v>
      </c>
      <c r="D125" s="547">
        <v>378000</v>
      </c>
      <c r="E125" s="547">
        <v>378000</v>
      </c>
    </row>
    <row r="126" spans="1:5" ht="25.5" customHeight="1">
      <c r="A126" s="537" t="s">
        <v>265</v>
      </c>
      <c r="B126" s="543">
        <v>1134000</v>
      </c>
      <c r="C126" s="543">
        <v>378000</v>
      </c>
      <c r="D126" s="543">
        <v>378000</v>
      </c>
      <c r="E126" s="543">
        <v>378000</v>
      </c>
    </row>
    <row r="127" spans="1:5" ht="25.5" customHeight="1">
      <c r="A127" s="550" t="s">
        <v>390</v>
      </c>
      <c r="B127" s="551">
        <v>50000</v>
      </c>
      <c r="C127" s="551">
        <v>0</v>
      </c>
      <c r="D127" s="551">
        <v>50000</v>
      </c>
      <c r="E127" s="551">
        <v>0</v>
      </c>
    </row>
    <row r="128" spans="1:5" ht="25.5" customHeight="1">
      <c r="A128" s="537" t="s">
        <v>265</v>
      </c>
      <c r="B128" s="543">
        <v>50000</v>
      </c>
      <c r="C128" s="543">
        <v>0</v>
      </c>
      <c r="D128" s="543">
        <v>50000</v>
      </c>
      <c r="E128" s="543">
        <v>0</v>
      </c>
    </row>
    <row r="129" spans="1:5" ht="44.25" customHeight="1">
      <c r="A129" s="552" t="s">
        <v>393</v>
      </c>
      <c r="B129" s="553">
        <v>1350000</v>
      </c>
      <c r="C129" s="553">
        <v>450000</v>
      </c>
      <c r="D129" s="553">
        <v>450000</v>
      </c>
      <c r="E129" s="553">
        <v>450000</v>
      </c>
    </row>
    <row r="130" spans="1:5" ht="25.5" customHeight="1">
      <c r="A130" s="537" t="s">
        <v>265</v>
      </c>
      <c r="B130" s="543">
        <v>1350000</v>
      </c>
      <c r="C130" s="543">
        <v>450000</v>
      </c>
      <c r="D130" s="543">
        <v>450000</v>
      </c>
      <c r="E130" s="543">
        <v>450000</v>
      </c>
    </row>
    <row r="131" spans="1:5" ht="45.75" customHeight="1">
      <c r="A131" s="549" t="s">
        <v>394</v>
      </c>
      <c r="B131" s="548">
        <v>180900</v>
      </c>
      <c r="C131" s="548">
        <v>52640</v>
      </c>
      <c r="D131" s="548">
        <v>67460</v>
      </c>
      <c r="E131" s="548">
        <v>60800</v>
      </c>
    </row>
    <row r="132" spans="1:5" ht="25.5" customHeight="1">
      <c r="A132" s="545" t="s">
        <v>389</v>
      </c>
      <c r="B132" s="543">
        <v>180900</v>
      </c>
      <c r="C132" s="543">
        <v>52640</v>
      </c>
      <c r="D132" s="543">
        <v>67460</v>
      </c>
      <c r="E132" s="543">
        <v>60800</v>
      </c>
    </row>
    <row r="133" spans="1:5" ht="25.5" customHeight="1">
      <c r="A133" s="544" t="s">
        <v>356</v>
      </c>
      <c r="B133" s="540">
        <v>137765740</v>
      </c>
      <c r="C133" s="540">
        <v>59009300</v>
      </c>
      <c r="D133" s="540">
        <v>56274120</v>
      </c>
      <c r="E133" s="540">
        <v>22482320</v>
      </c>
    </row>
    <row r="134" spans="1:5" ht="25.5" customHeight="1">
      <c r="A134" s="544" t="s">
        <v>355</v>
      </c>
      <c r="B134" s="540">
        <v>2714900</v>
      </c>
      <c r="C134" s="540">
        <v>880640</v>
      </c>
      <c r="D134" s="540">
        <v>945460</v>
      </c>
      <c r="E134" s="540">
        <v>888800</v>
      </c>
    </row>
    <row r="135" spans="1:5" ht="25.5" customHeight="1" hidden="1">
      <c r="A135" s="544" t="s">
        <v>387</v>
      </c>
      <c r="B135" s="540">
        <v>0</v>
      </c>
      <c r="C135" s="540">
        <v>0</v>
      </c>
      <c r="D135" s="540">
        <v>0</v>
      </c>
      <c r="E135" s="540">
        <v>0</v>
      </c>
    </row>
    <row r="136" spans="1:5" ht="25.5" customHeight="1">
      <c r="A136" s="544" t="s">
        <v>0</v>
      </c>
      <c r="B136" s="540">
        <v>140480640</v>
      </c>
      <c r="C136" s="540">
        <v>59889940</v>
      </c>
      <c r="D136" s="540">
        <v>57219580</v>
      </c>
      <c r="E136" s="540">
        <v>23371120</v>
      </c>
    </row>
  </sheetData>
  <sheetProtection/>
  <mergeCells count="3">
    <mergeCell ref="A1:E1"/>
    <mergeCell ref="A4:A5"/>
    <mergeCell ref="A2:E2"/>
  </mergeCells>
  <printOptions/>
  <pageMargins left="0" right="0" top="0.3937007874015748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90" zoomScaleNormal="90" zoomScaleSheetLayoutView="90" zoomScalePageLayoutView="0" workbookViewId="0" topLeftCell="A1">
      <selection activeCell="B16" sqref="B16"/>
    </sheetView>
  </sheetViews>
  <sheetFormatPr defaultColWidth="9.140625" defaultRowHeight="15"/>
  <cols>
    <col min="1" max="1" width="45.421875" style="400" bestFit="1" customWidth="1"/>
    <col min="2" max="2" width="11.8515625" style="400" customWidth="1"/>
    <col min="3" max="3" width="21.421875" style="416" customWidth="1"/>
    <col min="4" max="4" width="24.57421875" style="417" customWidth="1"/>
    <col min="5" max="5" width="23.140625" style="417" customWidth="1"/>
    <col min="6" max="6" width="22.421875" style="417" customWidth="1"/>
    <col min="7" max="16384" width="9.140625" style="400" customWidth="1"/>
  </cols>
  <sheetData>
    <row r="1" spans="1:6" s="361" customFormat="1" ht="21">
      <c r="A1" s="356"/>
      <c r="B1" s="357"/>
      <c r="C1" s="358"/>
      <c r="D1" s="359"/>
      <c r="E1" s="359"/>
      <c r="F1" s="360" t="s">
        <v>267</v>
      </c>
    </row>
    <row r="2" spans="1:6" s="361" customFormat="1" ht="21">
      <c r="A2" s="356"/>
      <c r="B2" s="357"/>
      <c r="C2" s="358"/>
      <c r="D2" s="359"/>
      <c r="E2" s="359"/>
      <c r="F2" s="360" t="s">
        <v>268</v>
      </c>
    </row>
    <row r="3" spans="1:6" s="361" customFormat="1" ht="21">
      <c r="A3" s="557" t="s">
        <v>199</v>
      </c>
      <c r="B3" s="557"/>
      <c r="C3" s="557"/>
      <c r="D3" s="557"/>
      <c r="E3" s="557"/>
      <c r="F3" s="557"/>
    </row>
    <row r="4" spans="1:6" s="361" customFormat="1" ht="21">
      <c r="A4" s="71" t="s">
        <v>40</v>
      </c>
      <c r="B4" s="362"/>
      <c r="C4" s="363"/>
      <c r="D4" s="36"/>
      <c r="E4" s="364"/>
      <c r="F4" s="44"/>
    </row>
    <row r="5" spans="1:6" s="361" customFormat="1" ht="21">
      <c r="A5" s="70" t="s">
        <v>232</v>
      </c>
      <c r="B5" s="357"/>
      <c r="C5" s="358"/>
      <c r="D5" s="359"/>
      <c r="E5" s="359"/>
      <c r="F5" s="365"/>
    </row>
    <row r="6" spans="1:6" s="361" customFormat="1" ht="21">
      <c r="A6" s="356"/>
      <c r="B6" s="357"/>
      <c r="C6" s="358"/>
      <c r="D6" s="359"/>
      <c r="E6" s="359"/>
      <c r="F6" s="38" t="s">
        <v>38</v>
      </c>
    </row>
    <row r="7" spans="1:6" s="370" customFormat="1" ht="28.5" customHeight="1">
      <c r="A7" s="366" t="s">
        <v>274</v>
      </c>
      <c r="B7" s="367" t="s">
        <v>153</v>
      </c>
      <c r="C7" s="368" t="s">
        <v>0</v>
      </c>
      <c r="D7" s="369" t="s">
        <v>3</v>
      </c>
      <c r="E7" s="369" t="s">
        <v>4</v>
      </c>
      <c r="F7" s="369" t="s">
        <v>5</v>
      </c>
    </row>
    <row r="8" spans="1:6" s="374" customFormat="1" ht="21">
      <c r="A8" s="274"/>
      <c r="B8" s="371"/>
      <c r="C8" s="372"/>
      <c r="D8" s="373" t="s">
        <v>272</v>
      </c>
      <c r="E8" s="373" t="s">
        <v>266</v>
      </c>
      <c r="F8" s="373" t="s">
        <v>273</v>
      </c>
    </row>
    <row r="9" spans="1:6" s="378" customFormat="1" ht="21">
      <c r="A9" s="375" t="s">
        <v>208</v>
      </c>
      <c r="B9" s="279"/>
      <c r="C9" s="376"/>
      <c r="D9" s="377"/>
      <c r="E9" s="377"/>
      <c r="F9" s="377"/>
    </row>
    <row r="10" spans="1:6" s="383" customFormat="1" ht="21">
      <c r="A10" s="379" t="s">
        <v>275</v>
      </c>
      <c r="B10" s="380" t="s">
        <v>1</v>
      </c>
      <c r="C10" s="381">
        <f>SUM(C12+C22)</f>
        <v>716000</v>
      </c>
      <c r="D10" s="382"/>
      <c r="E10" s="382"/>
      <c r="F10" s="382"/>
    </row>
    <row r="11" spans="1:6" s="383" customFormat="1" ht="21">
      <c r="A11" s="379"/>
      <c r="B11" s="380" t="s">
        <v>2</v>
      </c>
      <c r="C11" s="381"/>
      <c r="D11" s="382"/>
      <c r="E11" s="382"/>
      <c r="F11" s="382"/>
    </row>
    <row r="12" spans="1:6" s="387" customFormat="1" ht="21">
      <c r="A12" s="384" t="s">
        <v>269</v>
      </c>
      <c r="B12" s="279" t="s">
        <v>1</v>
      </c>
      <c r="C12" s="385">
        <f>SUM($C$14)</f>
        <v>64200</v>
      </c>
      <c r="D12" s="386"/>
      <c r="E12" s="386"/>
      <c r="F12" s="386"/>
    </row>
    <row r="13" spans="1:6" s="387" customFormat="1" ht="21">
      <c r="A13" s="384"/>
      <c r="B13" s="279" t="s">
        <v>2</v>
      </c>
      <c r="C13" s="385"/>
      <c r="D13" s="386"/>
      <c r="E13" s="386"/>
      <c r="F13" s="386"/>
    </row>
    <row r="14" spans="1:6" s="391" customFormat="1" ht="21">
      <c r="A14" s="388" t="s">
        <v>42</v>
      </c>
      <c r="B14" s="389" t="s">
        <v>1</v>
      </c>
      <c r="C14" s="390">
        <f>SUM($C$16+$C$18+$C$20)</f>
        <v>64200</v>
      </c>
      <c r="D14" s="390"/>
      <c r="E14" s="390"/>
      <c r="F14" s="390"/>
    </row>
    <row r="15" spans="1:6" s="391" customFormat="1" ht="21">
      <c r="A15" s="392"/>
      <c r="B15" s="389" t="s">
        <v>2</v>
      </c>
      <c r="C15" s="393"/>
      <c r="D15" s="393"/>
      <c r="E15" s="393"/>
      <c r="F15" s="393"/>
    </row>
    <row r="16" spans="1:6" s="397" customFormat="1" ht="21">
      <c r="A16" s="394" t="s">
        <v>46</v>
      </c>
      <c r="B16" s="232" t="s">
        <v>1</v>
      </c>
      <c r="C16" s="395">
        <v>7200</v>
      </c>
      <c r="D16" s="396"/>
      <c r="E16" s="396"/>
      <c r="F16" s="396"/>
    </row>
    <row r="17" spans="1:6" s="397" customFormat="1" ht="21">
      <c r="A17" s="398"/>
      <c r="B17" s="232" t="s">
        <v>2</v>
      </c>
      <c r="C17" s="396"/>
      <c r="D17" s="396"/>
      <c r="E17" s="396"/>
      <c r="F17" s="396"/>
    </row>
    <row r="18" spans="1:6" ht="21">
      <c r="A18" s="394" t="s">
        <v>114</v>
      </c>
      <c r="B18" s="232" t="s">
        <v>1</v>
      </c>
      <c r="C18" s="273">
        <v>55700</v>
      </c>
      <c r="D18" s="399"/>
      <c r="E18" s="399"/>
      <c r="F18" s="399"/>
    </row>
    <row r="19" spans="1:6" ht="21">
      <c r="A19" s="401"/>
      <c r="B19" s="232" t="s">
        <v>2</v>
      </c>
      <c r="C19" s="273"/>
      <c r="D19" s="402"/>
      <c r="E19" s="402"/>
      <c r="F19" s="402"/>
    </row>
    <row r="20" spans="1:6" ht="21">
      <c r="A20" s="403" t="s">
        <v>276</v>
      </c>
      <c r="B20" s="232" t="s">
        <v>1</v>
      </c>
      <c r="C20" s="273">
        <v>1300</v>
      </c>
      <c r="D20" s="402"/>
      <c r="E20" s="402"/>
      <c r="F20" s="402"/>
    </row>
    <row r="21" spans="1:6" ht="21">
      <c r="A21" s="404"/>
      <c r="B21" s="232" t="s">
        <v>2</v>
      </c>
      <c r="C21" s="405"/>
      <c r="D21" s="372"/>
      <c r="E21" s="372"/>
      <c r="F21" s="372"/>
    </row>
    <row r="22" spans="1:6" s="387" customFormat="1" ht="21">
      <c r="A22" s="384" t="s">
        <v>270</v>
      </c>
      <c r="B22" s="280" t="s">
        <v>1</v>
      </c>
      <c r="C22" s="385">
        <f>SUM($C$24)</f>
        <v>651800</v>
      </c>
      <c r="D22" s="386"/>
      <c r="E22" s="386"/>
      <c r="F22" s="386"/>
    </row>
    <row r="23" spans="1:6" s="387" customFormat="1" ht="21">
      <c r="A23" s="384"/>
      <c r="B23" s="280" t="s">
        <v>2</v>
      </c>
      <c r="C23" s="385"/>
      <c r="D23" s="386"/>
      <c r="E23" s="386"/>
      <c r="F23" s="386"/>
    </row>
    <row r="24" spans="1:6" s="391" customFormat="1" ht="21">
      <c r="A24" s="388" t="s">
        <v>42</v>
      </c>
      <c r="B24" s="389" t="s">
        <v>1</v>
      </c>
      <c r="C24" s="390">
        <f>SUM($C$27+$C$30+$C$33+$C$35+$C$40+$C$42+$C$44)</f>
        <v>651800</v>
      </c>
      <c r="D24" s="390"/>
      <c r="E24" s="390"/>
      <c r="F24" s="390"/>
    </row>
    <row r="25" spans="1:6" s="391" customFormat="1" ht="21">
      <c r="A25" s="392"/>
      <c r="B25" s="389" t="s">
        <v>2</v>
      </c>
      <c r="C25" s="393"/>
      <c r="D25" s="393"/>
      <c r="E25" s="393"/>
      <c r="F25" s="393"/>
    </row>
    <row r="26" spans="1:6" ht="21">
      <c r="A26" s="406" t="s">
        <v>213</v>
      </c>
      <c r="B26" s="272"/>
      <c r="C26" s="273"/>
      <c r="D26" s="402"/>
      <c r="E26" s="402"/>
      <c r="F26" s="402"/>
    </row>
    <row r="27" spans="1:6" ht="21">
      <c r="A27" s="394" t="s">
        <v>43</v>
      </c>
      <c r="B27" s="272" t="s">
        <v>1</v>
      </c>
      <c r="C27" s="273">
        <v>267400</v>
      </c>
      <c r="D27" s="402"/>
      <c r="E27" s="402"/>
      <c r="F27" s="402"/>
    </row>
    <row r="28" spans="1:6" ht="21">
      <c r="A28" s="401"/>
      <c r="B28" s="272" t="s">
        <v>2</v>
      </c>
      <c r="C28" s="273"/>
      <c r="D28" s="402"/>
      <c r="E28" s="402"/>
      <c r="F28" s="402"/>
    </row>
    <row r="29" spans="1:6" ht="21">
      <c r="A29" s="41" t="s">
        <v>214</v>
      </c>
      <c r="B29" s="272"/>
      <c r="C29" s="273"/>
      <c r="D29" s="402"/>
      <c r="E29" s="402"/>
      <c r="F29" s="402"/>
    </row>
    <row r="30" spans="1:6" ht="21">
      <c r="A30" s="394" t="s">
        <v>45</v>
      </c>
      <c r="B30" s="272" t="s">
        <v>1</v>
      </c>
      <c r="C30" s="273">
        <v>18100</v>
      </c>
      <c r="D30" s="402"/>
      <c r="E30" s="402"/>
      <c r="F30" s="402"/>
    </row>
    <row r="31" spans="1:6" ht="21">
      <c r="A31" s="41"/>
      <c r="B31" s="272" t="s">
        <v>2</v>
      </c>
      <c r="C31" s="273"/>
      <c r="D31" s="402"/>
      <c r="E31" s="402"/>
      <c r="F31" s="402"/>
    </row>
    <row r="32" spans="1:6" ht="21">
      <c r="A32" s="41"/>
      <c r="B32" s="272"/>
      <c r="C32" s="273"/>
      <c r="D32" s="402"/>
      <c r="E32" s="402"/>
      <c r="F32" s="402"/>
    </row>
    <row r="33" spans="1:6" ht="21">
      <c r="A33" s="394" t="s">
        <v>48</v>
      </c>
      <c r="B33" s="272" t="s">
        <v>1</v>
      </c>
      <c r="C33" s="273">
        <v>22800</v>
      </c>
      <c r="D33" s="402"/>
      <c r="E33" s="402"/>
      <c r="F33" s="402"/>
    </row>
    <row r="34" spans="1:6" ht="21">
      <c r="A34" s="401"/>
      <c r="B34" s="272" t="s">
        <v>2</v>
      </c>
      <c r="C34" s="273"/>
      <c r="D34" s="402"/>
      <c r="E34" s="402"/>
      <c r="F34" s="402"/>
    </row>
    <row r="35" spans="1:6" ht="21">
      <c r="A35" s="394" t="s">
        <v>118</v>
      </c>
      <c r="B35" s="272" t="s">
        <v>1</v>
      </c>
      <c r="C35" s="273">
        <v>143600</v>
      </c>
      <c r="D35" s="402"/>
      <c r="E35" s="402"/>
      <c r="F35" s="402"/>
    </row>
    <row r="36" spans="1:6" ht="21">
      <c r="A36" s="401"/>
      <c r="B36" s="272" t="s">
        <v>2</v>
      </c>
      <c r="C36" s="273"/>
      <c r="D36" s="402"/>
      <c r="E36" s="402"/>
      <c r="F36" s="402"/>
    </row>
    <row r="37" spans="1:6" ht="21">
      <c r="A37" s="41" t="s">
        <v>215</v>
      </c>
      <c r="B37" s="272"/>
      <c r="C37" s="407"/>
      <c r="D37" s="402"/>
      <c r="E37" s="402"/>
      <c r="F37" s="402"/>
    </row>
    <row r="38" spans="1:6" ht="21">
      <c r="A38" s="394" t="s">
        <v>51</v>
      </c>
      <c r="B38" s="272" t="s">
        <v>1</v>
      </c>
      <c r="C38" s="408"/>
      <c r="D38" s="402"/>
      <c r="E38" s="402"/>
      <c r="F38" s="402"/>
    </row>
    <row r="39" spans="1:6" ht="21">
      <c r="A39" s="401"/>
      <c r="B39" s="272" t="s">
        <v>2</v>
      </c>
      <c r="C39" s="407"/>
      <c r="D39" s="402"/>
      <c r="E39" s="402"/>
      <c r="F39" s="402"/>
    </row>
    <row r="40" spans="1:6" ht="21">
      <c r="A40" s="394" t="s">
        <v>53</v>
      </c>
      <c r="B40" s="272" t="s">
        <v>1</v>
      </c>
      <c r="C40" s="273">
        <v>120000</v>
      </c>
      <c r="D40" s="402"/>
      <c r="E40" s="402"/>
      <c r="F40" s="402"/>
    </row>
    <row r="41" spans="1:6" ht="21">
      <c r="A41" s="394"/>
      <c r="B41" s="272" t="s">
        <v>2</v>
      </c>
      <c r="C41" s="273"/>
      <c r="D41" s="402"/>
      <c r="E41" s="402"/>
      <c r="F41" s="402"/>
    </row>
    <row r="42" spans="1:6" ht="21">
      <c r="A42" s="403" t="s">
        <v>115</v>
      </c>
      <c r="B42" s="272" t="s">
        <v>1</v>
      </c>
      <c r="C42" s="273">
        <v>12000</v>
      </c>
      <c r="D42" s="402"/>
      <c r="E42" s="402"/>
      <c r="F42" s="402"/>
    </row>
    <row r="43" spans="1:6" ht="21">
      <c r="A43" s="394"/>
      <c r="B43" s="272" t="s">
        <v>2</v>
      </c>
      <c r="C43" s="273"/>
      <c r="D43" s="402"/>
      <c r="E43" s="402"/>
      <c r="F43" s="402"/>
    </row>
    <row r="44" spans="1:6" ht="21">
      <c r="A44" s="394" t="s">
        <v>52</v>
      </c>
      <c r="B44" s="272" t="s">
        <v>1</v>
      </c>
      <c r="C44" s="273">
        <f>71900-4000</f>
        <v>67900</v>
      </c>
      <c r="D44" s="402"/>
      <c r="E44" s="402"/>
      <c r="F44" s="402"/>
    </row>
    <row r="45" spans="1:6" ht="21">
      <c r="A45" s="394"/>
      <c r="B45" s="272" t="s">
        <v>2</v>
      </c>
      <c r="C45" s="273"/>
      <c r="D45" s="402"/>
      <c r="E45" s="402"/>
      <c r="F45" s="402"/>
    </row>
    <row r="46" spans="1:6" ht="21">
      <c r="A46" s="394"/>
      <c r="B46" s="272"/>
      <c r="C46" s="273"/>
      <c r="D46" s="402"/>
      <c r="E46" s="402"/>
      <c r="F46" s="402"/>
    </row>
    <row r="47" spans="1:6" ht="21">
      <c r="A47" s="394"/>
      <c r="B47" s="272"/>
      <c r="C47" s="273"/>
      <c r="D47" s="402"/>
      <c r="E47" s="402"/>
      <c r="F47" s="402"/>
    </row>
    <row r="48" spans="1:6" ht="21">
      <c r="A48" s="394"/>
      <c r="B48" s="272"/>
      <c r="C48" s="273"/>
      <c r="D48" s="402"/>
      <c r="E48" s="402"/>
      <c r="F48" s="402"/>
    </row>
    <row r="49" spans="1:6" ht="21">
      <c r="A49" s="394"/>
      <c r="B49" s="272"/>
      <c r="C49" s="273"/>
      <c r="D49" s="402"/>
      <c r="E49" s="402"/>
      <c r="F49" s="402"/>
    </row>
    <row r="50" spans="1:6" s="409" customFormat="1" ht="21">
      <c r="A50" s="375" t="s">
        <v>277</v>
      </c>
      <c r="B50" s="279" t="s">
        <v>1</v>
      </c>
      <c r="C50" s="377">
        <f>SUM(C54:C57)</f>
        <v>11553100</v>
      </c>
      <c r="D50" s="377"/>
      <c r="E50" s="377"/>
      <c r="F50" s="377"/>
    </row>
    <row r="51" spans="1:6" s="409" customFormat="1" ht="21">
      <c r="A51" s="375"/>
      <c r="B51" s="279" t="s">
        <v>2</v>
      </c>
      <c r="C51" s="377"/>
      <c r="D51" s="377"/>
      <c r="E51" s="377"/>
      <c r="F51" s="377"/>
    </row>
    <row r="52" spans="1:6" s="411" customFormat="1" ht="21">
      <c r="A52" s="388" t="s">
        <v>265</v>
      </c>
      <c r="B52" s="389" t="s">
        <v>1</v>
      </c>
      <c r="C52" s="410">
        <f>SUM($C$54)</f>
        <v>11553100</v>
      </c>
      <c r="D52" s="410"/>
      <c r="E52" s="410"/>
      <c r="F52" s="410"/>
    </row>
    <row r="53" spans="1:6" s="411" customFormat="1" ht="21">
      <c r="A53" s="388"/>
      <c r="B53" s="389" t="s">
        <v>2</v>
      </c>
      <c r="C53" s="410"/>
      <c r="D53" s="410"/>
      <c r="E53" s="410"/>
      <c r="F53" s="410"/>
    </row>
    <row r="54" spans="1:6" s="412" customFormat="1" ht="21">
      <c r="A54" s="231" t="s">
        <v>278</v>
      </c>
      <c r="B54" s="232" t="s">
        <v>1</v>
      </c>
      <c r="C54" s="399">
        <v>11553100</v>
      </c>
      <c r="D54" s="399"/>
      <c r="E54" s="399"/>
      <c r="F54" s="399"/>
    </row>
    <row r="55" spans="1:6" s="413" customFormat="1" ht="21">
      <c r="A55" s="231" t="s">
        <v>279</v>
      </c>
      <c r="B55" s="232" t="s">
        <v>2</v>
      </c>
      <c r="C55" s="399"/>
      <c r="D55" s="399"/>
      <c r="E55" s="399"/>
      <c r="F55" s="399"/>
    </row>
    <row r="56" spans="1:6" s="361" customFormat="1" ht="19.5" customHeight="1">
      <c r="A56" s="231" t="s">
        <v>280</v>
      </c>
      <c r="B56" s="232"/>
      <c r="C56" s="399"/>
      <c r="D56" s="399"/>
      <c r="E56" s="399"/>
      <c r="F56" s="399"/>
    </row>
    <row r="57" spans="1:6" s="361" customFormat="1" ht="21">
      <c r="A57" s="231" t="s">
        <v>281</v>
      </c>
      <c r="B57" s="232"/>
      <c r="C57" s="399"/>
      <c r="D57" s="399"/>
      <c r="E57" s="399"/>
      <c r="F57" s="399"/>
    </row>
    <row r="58" spans="1:6" s="378" customFormat="1" ht="21">
      <c r="A58" s="414" t="s">
        <v>208</v>
      </c>
      <c r="B58" s="279" t="s">
        <v>1</v>
      </c>
      <c r="C58" s="377">
        <f>SUM($C$10)</f>
        <v>716000</v>
      </c>
      <c r="D58" s="377"/>
      <c r="E58" s="377"/>
      <c r="F58" s="377"/>
    </row>
    <row r="59" spans="1:6" s="378" customFormat="1" ht="21">
      <c r="A59" s="414"/>
      <c r="B59" s="279" t="s">
        <v>2</v>
      </c>
      <c r="C59" s="377"/>
      <c r="D59" s="377"/>
      <c r="E59" s="377"/>
      <c r="F59" s="377"/>
    </row>
    <row r="60" spans="1:6" s="378" customFormat="1" ht="21">
      <c r="A60" s="414" t="s">
        <v>277</v>
      </c>
      <c r="B60" s="279" t="s">
        <v>1</v>
      </c>
      <c r="C60" s="377">
        <f>SUM($C$50)</f>
        <v>11553100</v>
      </c>
      <c r="D60" s="377"/>
      <c r="E60" s="377"/>
      <c r="F60" s="377"/>
    </row>
    <row r="61" spans="1:6" s="378" customFormat="1" ht="21">
      <c r="A61" s="414"/>
      <c r="B61" s="279" t="s">
        <v>2</v>
      </c>
      <c r="C61" s="377"/>
      <c r="D61" s="377"/>
      <c r="E61" s="377"/>
      <c r="F61" s="377"/>
    </row>
    <row r="62" spans="1:6" s="415" customFormat="1" ht="21">
      <c r="A62" s="613" t="s">
        <v>24</v>
      </c>
      <c r="B62" s="279" t="s">
        <v>1</v>
      </c>
      <c r="C62" s="377">
        <f>SUM($C$58+$C$60)</f>
        <v>12269100</v>
      </c>
      <c r="D62" s="377"/>
      <c r="E62" s="377"/>
      <c r="F62" s="377"/>
    </row>
    <row r="63" spans="1:6" s="415" customFormat="1" ht="21">
      <c r="A63" s="612"/>
      <c r="B63" s="279" t="s">
        <v>2</v>
      </c>
      <c r="C63" s="377"/>
      <c r="D63" s="377"/>
      <c r="E63" s="377"/>
      <c r="F63" s="377"/>
    </row>
    <row r="64" ht="35.25" customHeight="1"/>
    <row r="65" ht="35.25" customHeight="1">
      <c r="A65" s="21" t="s">
        <v>25</v>
      </c>
    </row>
    <row r="66" ht="35.25" customHeight="1"/>
    <row r="67" ht="35.25" customHeight="1"/>
  </sheetData>
  <sheetProtection/>
  <mergeCells count="2">
    <mergeCell ref="A62:A63"/>
    <mergeCell ref="A3:F3"/>
  </mergeCells>
  <printOptions/>
  <pageMargins left="0.3937007874015748" right="0.07874015748031496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bma04568</cp:lastModifiedBy>
  <cp:lastPrinted>2023-09-23T09:48:38Z</cp:lastPrinted>
  <dcterms:created xsi:type="dcterms:W3CDTF">2019-08-18T06:05:51Z</dcterms:created>
  <dcterms:modified xsi:type="dcterms:W3CDTF">2024-03-31T10:05:47Z</dcterms:modified>
  <cp:category/>
  <cp:version/>
  <cp:contentType/>
  <cp:contentStatus/>
</cp:coreProperties>
</file>