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สงม. 1 และ สงม. 2\"/>
    </mc:Choice>
  </mc:AlternateContent>
  <xr:revisionPtr revIDLastSave="0" documentId="13_ncr:1_{AC7DD2FA-246C-4876-BAA1-CA6836F0F3EC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สงม. 2 " sheetId="7" r:id="rId1"/>
    <sheet name="พัฒนา" sheetId="11" r:id="rId2"/>
    <sheet name="งวดที่ 1" sheetId="9" r:id="rId3"/>
    <sheet name="งวดที่ 2" sheetId="10" r:id="rId4"/>
    <sheet name="งวดที่ 3" sheetId="12" r:id="rId5"/>
  </sheets>
  <definedNames>
    <definedName name="_xlnm.Print_Area" localSheetId="0">'สงม. 2 '!$A$1:$R$58</definedName>
    <definedName name="_xlnm.Print_Titles" localSheetId="2">'งวดที่ 1'!$1:$6</definedName>
    <definedName name="_xlnm.Print_Titles" localSheetId="3">'งวดที่ 2'!$1:$6</definedName>
    <definedName name="_xlnm.Print_Titles" localSheetId="4">'งวดที่ 3'!$1:$6</definedName>
    <definedName name="_xlnm.Print_Titles" localSheetId="1">พัฒนา!$1:$5</definedName>
    <definedName name="_xlnm.Print_Titles" localSheetId="0">'สงม. 2 '!$1:$5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35" i="12" l="1"/>
  <c r="H34" i="7"/>
  <c r="E34" i="11"/>
  <c r="F34" i="11"/>
  <c r="D34" i="11"/>
  <c r="D56" i="7"/>
  <c r="E56" i="11"/>
  <c r="E33" i="11"/>
  <c r="F33" i="11"/>
  <c r="F56" i="11" s="1"/>
  <c r="D33" i="11"/>
  <c r="D56" i="11" s="1"/>
  <c r="E9" i="11"/>
  <c r="E7" i="11" s="1"/>
  <c r="F9" i="11"/>
  <c r="F7" i="11" s="1"/>
  <c r="D9" i="11"/>
  <c r="D7" i="11" s="1"/>
  <c r="R22" i="12"/>
  <c r="M22" i="12"/>
  <c r="H22" i="12"/>
  <c r="R21" i="12"/>
  <c r="M21" i="12"/>
  <c r="H21" i="12"/>
  <c r="R22" i="10"/>
  <c r="M22" i="10"/>
  <c r="H22" i="10"/>
  <c r="S22" i="10" s="1"/>
  <c r="T22" i="10" s="1"/>
  <c r="R21" i="10"/>
  <c r="M21" i="10"/>
  <c r="H21" i="10"/>
  <c r="S21" i="10" s="1"/>
  <c r="T21" i="10" s="1"/>
  <c r="R22" i="9"/>
  <c r="M22" i="9"/>
  <c r="R21" i="9"/>
  <c r="M21" i="9"/>
  <c r="S21" i="9"/>
  <c r="T21" i="9" s="1"/>
  <c r="C21" i="11"/>
  <c r="C20" i="11"/>
  <c r="O34" i="7"/>
  <c r="O33" i="7" s="1"/>
  <c r="P34" i="7"/>
  <c r="P33" i="7" s="1"/>
  <c r="Q34" i="7"/>
  <c r="Q33" i="7" s="1"/>
  <c r="N33" i="7"/>
  <c r="N34" i="7"/>
  <c r="J34" i="7"/>
  <c r="J33" i="7" s="1"/>
  <c r="K34" i="7"/>
  <c r="L34" i="7"/>
  <c r="L33" i="7" s="1"/>
  <c r="I33" i="7"/>
  <c r="I34" i="7"/>
  <c r="H33" i="7"/>
  <c r="E33" i="7"/>
  <c r="E34" i="7"/>
  <c r="F34" i="7"/>
  <c r="F33" i="7" s="1"/>
  <c r="G34" i="7"/>
  <c r="G33" i="7" s="1"/>
  <c r="D34" i="7"/>
  <c r="D33" i="7" s="1"/>
  <c r="R34" i="7" l="1"/>
  <c r="M34" i="7"/>
  <c r="K33" i="7"/>
  <c r="C34" i="7"/>
  <c r="C56" i="11"/>
  <c r="S22" i="12"/>
  <c r="T22" i="12" s="1"/>
  <c r="S21" i="12"/>
  <c r="T21" i="12" s="1"/>
  <c r="S22" i="9"/>
  <c r="T22" i="9" s="1"/>
  <c r="R20" i="7"/>
  <c r="M20" i="7"/>
  <c r="H20" i="7"/>
  <c r="R21" i="7"/>
  <c r="M21" i="7"/>
  <c r="H21" i="7"/>
  <c r="R55" i="12"/>
  <c r="M55" i="12"/>
  <c r="S53" i="12"/>
  <c r="T53" i="12" s="1"/>
  <c r="R49" i="12"/>
  <c r="M49" i="12"/>
  <c r="D49" i="12"/>
  <c r="R51" i="12"/>
  <c r="M51" i="12"/>
  <c r="R47" i="12"/>
  <c r="M47" i="12"/>
  <c r="S47" i="12" s="1"/>
  <c r="T47" i="12" s="1"/>
  <c r="R45" i="12"/>
  <c r="M45" i="12"/>
  <c r="R43" i="12"/>
  <c r="M43" i="12"/>
  <c r="R41" i="12"/>
  <c r="M41" i="12"/>
  <c r="Q39" i="12"/>
  <c r="Q35" i="12" s="1"/>
  <c r="Q34" i="12" s="1"/>
  <c r="P39" i="12"/>
  <c r="P35" i="12" s="1"/>
  <c r="P34" i="12" s="1"/>
  <c r="O39" i="12"/>
  <c r="O35" i="12" s="1"/>
  <c r="O34" i="12" s="1"/>
  <c r="N39" i="12"/>
  <c r="N35" i="12" s="1"/>
  <c r="L39" i="12"/>
  <c r="L35" i="12" s="1"/>
  <c r="K39" i="12"/>
  <c r="K35" i="12" s="1"/>
  <c r="J39" i="12"/>
  <c r="I39" i="12"/>
  <c r="G39" i="12"/>
  <c r="G35" i="12" s="1"/>
  <c r="G34" i="12" s="1"/>
  <c r="F39" i="12"/>
  <c r="F35" i="12" s="1"/>
  <c r="F34" i="12" s="1"/>
  <c r="E39" i="12"/>
  <c r="E35" i="12" s="1"/>
  <c r="D39" i="12"/>
  <c r="R37" i="12"/>
  <c r="M37" i="12"/>
  <c r="C35" i="12"/>
  <c r="R33" i="12"/>
  <c r="M33" i="12"/>
  <c r="M32" i="12"/>
  <c r="S32" i="12" s="1"/>
  <c r="T32" i="12" s="1"/>
  <c r="M31" i="12"/>
  <c r="S31" i="12" s="1"/>
  <c r="T31" i="12" s="1"/>
  <c r="M30" i="12"/>
  <c r="S30" i="12" s="1"/>
  <c r="C30" i="12"/>
  <c r="C10" i="12" s="1"/>
  <c r="H29" i="12"/>
  <c r="S29" i="12" s="1"/>
  <c r="R28" i="12"/>
  <c r="S28" i="12" s="1"/>
  <c r="T28" i="12" s="1"/>
  <c r="R27" i="12"/>
  <c r="M27" i="12"/>
  <c r="R26" i="12"/>
  <c r="M26" i="12"/>
  <c r="R25" i="12"/>
  <c r="M25" i="12"/>
  <c r="R24" i="12"/>
  <c r="M24" i="12"/>
  <c r="S23" i="12"/>
  <c r="T23" i="12" s="1"/>
  <c r="R19" i="12"/>
  <c r="M19" i="12"/>
  <c r="R18" i="12"/>
  <c r="M18" i="12"/>
  <c r="R17" i="12"/>
  <c r="M17" i="12"/>
  <c r="R15" i="12"/>
  <c r="M15" i="12"/>
  <c r="R14" i="12"/>
  <c r="M14" i="12"/>
  <c r="Q10" i="12"/>
  <c r="Q8" i="12" s="1"/>
  <c r="P10" i="12"/>
  <c r="P8" i="12" s="1"/>
  <c r="O10" i="12"/>
  <c r="O8" i="12" s="1"/>
  <c r="N10" i="12"/>
  <c r="N8" i="12" s="1"/>
  <c r="L10" i="12"/>
  <c r="L8" i="12" s="1"/>
  <c r="K10" i="12"/>
  <c r="K8" i="12" s="1"/>
  <c r="J10" i="12"/>
  <c r="J8" i="12" s="1"/>
  <c r="I10" i="12"/>
  <c r="I8" i="12" s="1"/>
  <c r="G10" i="12"/>
  <c r="G8" i="12" s="1"/>
  <c r="F10" i="12"/>
  <c r="F8" i="12" s="1"/>
  <c r="E10" i="12"/>
  <c r="E8" i="12" s="1"/>
  <c r="D10" i="12"/>
  <c r="D8" i="12" s="1"/>
  <c r="S14" i="12" l="1"/>
  <c r="T14" i="12" s="1"/>
  <c r="S19" i="12"/>
  <c r="T19" i="12" s="1"/>
  <c r="O57" i="12"/>
  <c r="S41" i="12"/>
  <c r="T41" i="12" s="1"/>
  <c r="S37" i="12"/>
  <c r="S27" i="12"/>
  <c r="T27" i="12" s="1"/>
  <c r="D35" i="12"/>
  <c r="D34" i="12" s="1"/>
  <c r="D57" i="12" s="1"/>
  <c r="S18" i="12"/>
  <c r="T18" i="12" s="1"/>
  <c r="R39" i="12"/>
  <c r="R35" i="12" s="1"/>
  <c r="R34" i="12" s="1"/>
  <c r="G57" i="12"/>
  <c r="S17" i="12"/>
  <c r="T17" i="12" s="1"/>
  <c r="F57" i="12"/>
  <c r="S24" i="12"/>
  <c r="T24" i="12" s="1"/>
  <c r="P57" i="12"/>
  <c r="Q57" i="12"/>
  <c r="S26" i="12"/>
  <c r="T26" i="12" s="1"/>
  <c r="S49" i="12"/>
  <c r="T49" i="12" s="1"/>
  <c r="S55" i="12"/>
  <c r="S21" i="7"/>
  <c r="S20" i="7"/>
  <c r="C20" i="7"/>
  <c r="C21" i="7"/>
  <c r="C8" i="12"/>
  <c r="H3" i="12"/>
  <c r="I3" i="12" s="1"/>
  <c r="J3" i="12" s="1"/>
  <c r="R10" i="12"/>
  <c r="R8" i="12" s="1"/>
  <c r="R57" i="12" s="1"/>
  <c r="S15" i="12"/>
  <c r="T15" i="12" s="1"/>
  <c r="T30" i="12"/>
  <c r="M39" i="12"/>
  <c r="C34" i="12"/>
  <c r="K34" i="12"/>
  <c r="K57" i="12" s="1"/>
  <c r="I35" i="12"/>
  <c r="I34" i="12" s="1"/>
  <c r="I57" i="12" s="1"/>
  <c r="L34" i="12"/>
  <c r="L57" i="12" s="1"/>
  <c r="N34" i="12"/>
  <c r="N57" i="12" s="1"/>
  <c r="S43" i="12"/>
  <c r="T43" i="12" s="1"/>
  <c r="S51" i="12"/>
  <c r="T51" i="12" s="1"/>
  <c r="S33" i="12"/>
  <c r="E34" i="12"/>
  <c r="E57" i="12" s="1"/>
  <c r="S45" i="12"/>
  <c r="T45" i="12" s="1"/>
  <c r="S25" i="12"/>
  <c r="J35" i="12"/>
  <c r="J34" i="12" s="1"/>
  <c r="J57" i="12" s="1"/>
  <c r="M10" i="12"/>
  <c r="M8" i="12" s="1"/>
  <c r="H10" i="12"/>
  <c r="C54" i="11"/>
  <c r="C52" i="11"/>
  <c r="C48" i="11"/>
  <c r="C50" i="11"/>
  <c r="C46" i="11"/>
  <c r="C44" i="11"/>
  <c r="C42" i="11"/>
  <c r="C40" i="11"/>
  <c r="C38" i="11"/>
  <c r="C36" i="11"/>
  <c r="C34" i="11"/>
  <c r="C32" i="11"/>
  <c r="C31" i="11"/>
  <c r="C30" i="11"/>
  <c r="C29" i="11"/>
  <c r="C28" i="11"/>
  <c r="C26" i="11"/>
  <c r="C25" i="11"/>
  <c r="C24" i="11"/>
  <c r="C23" i="11"/>
  <c r="C18" i="11"/>
  <c r="C17" i="11"/>
  <c r="C16" i="11"/>
  <c r="C14" i="11"/>
  <c r="C13" i="11"/>
  <c r="C7" i="11"/>
  <c r="F2" i="11"/>
  <c r="E2" i="11"/>
  <c r="D2" i="11"/>
  <c r="R55" i="10"/>
  <c r="M55" i="10"/>
  <c r="H55" i="10"/>
  <c r="S53" i="10"/>
  <c r="T53" i="10" s="1"/>
  <c r="R49" i="10"/>
  <c r="M49" i="10"/>
  <c r="D49" i="10"/>
  <c r="R51" i="10"/>
  <c r="M51" i="10"/>
  <c r="R47" i="10"/>
  <c r="M47" i="10"/>
  <c r="R45" i="10"/>
  <c r="M45" i="10"/>
  <c r="R43" i="10"/>
  <c r="M43" i="10"/>
  <c r="S43" i="10" s="1"/>
  <c r="T43" i="10" s="1"/>
  <c r="R41" i="10"/>
  <c r="M41" i="10"/>
  <c r="S41" i="10" s="1"/>
  <c r="T41" i="10" s="1"/>
  <c r="Q39" i="10"/>
  <c r="Q35" i="10" s="1"/>
  <c r="P39" i="10"/>
  <c r="P35" i="10" s="1"/>
  <c r="P34" i="10" s="1"/>
  <c r="O39" i="10"/>
  <c r="O35" i="10" s="1"/>
  <c r="O34" i="10" s="1"/>
  <c r="N39" i="10"/>
  <c r="N35" i="10" s="1"/>
  <c r="N34" i="10" s="1"/>
  <c r="L39" i="10"/>
  <c r="L35" i="10" s="1"/>
  <c r="K39" i="10"/>
  <c r="K35" i="10" s="1"/>
  <c r="K34" i="10" s="1"/>
  <c r="J39" i="10"/>
  <c r="J35" i="10" s="1"/>
  <c r="I39" i="10"/>
  <c r="G39" i="10"/>
  <c r="F39" i="10"/>
  <c r="E39" i="10"/>
  <c r="E35" i="10" s="1"/>
  <c r="E34" i="10" s="1"/>
  <c r="D39" i="10"/>
  <c r="R37" i="10"/>
  <c r="M37" i="10"/>
  <c r="H37" i="10"/>
  <c r="G35" i="10"/>
  <c r="G34" i="10" s="1"/>
  <c r="C35" i="10"/>
  <c r="R33" i="10"/>
  <c r="M33" i="10"/>
  <c r="M32" i="10"/>
  <c r="S32" i="10" s="1"/>
  <c r="T32" i="10" s="1"/>
  <c r="M31" i="10"/>
  <c r="S31" i="10" s="1"/>
  <c r="T31" i="10" s="1"/>
  <c r="M30" i="10"/>
  <c r="S30" i="10" s="1"/>
  <c r="C30" i="10"/>
  <c r="H29" i="10"/>
  <c r="S29" i="10" s="1"/>
  <c r="R28" i="10"/>
  <c r="S28" i="10" s="1"/>
  <c r="T28" i="10" s="1"/>
  <c r="R27" i="10"/>
  <c r="S27" i="10" s="1"/>
  <c r="T27" i="10" s="1"/>
  <c r="M27" i="10"/>
  <c r="R26" i="10"/>
  <c r="M26" i="10"/>
  <c r="R25" i="10"/>
  <c r="M25" i="10"/>
  <c r="R24" i="10"/>
  <c r="M24" i="10"/>
  <c r="S23" i="10"/>
  <c r="T23" i="10" s="1"/>
  <c r="R19" i="10"/>
  <c r="M19" i="10"/>
  <c r="H19" i="10"/>
  <c r="R18" i="10"/>
  <c r="M18" i="10"/>
  <c r="H18" i="10"/>
  <c r="R17" i="10"/>
  <c r="M17" i="10"/>
  <c r="R15" i="10"/>
  <c r="M15" i="10"/>
  <c r="S15" i="10" s="1"/>
  <c r="T15" i="10" s="1"/>
  <c r="R14" i="10"/>
  <c r="M14" i="10"/>
  <c r="Q10" i="10"/>
  <c r="Q8" i="10" s="1"/>
  <c r="P10" i="10"/>
  <c r="P8" i="10" s="1"/>
  <c r="O10" i="10"/>
  <c r="O8" i="10" s="1"/>
  <c r="N10" i="10"/>
  <c r="N8" i="10" s="1"/>
  <c r="L10" i="10"/>
  <c r="L8" i="10" s="1"/>
  <c r="K10" i="10"/>
  <c r="K8" i="10" s="1"/>
  <c r="J10" i="10"/>
  <c r="J8" i="10" s="1"/>
  <c r="I10" i="10"/>
  <c r="I8" i="10" s="1"/>
  <c r="G10" i="10"/>
  <c r="G8" i="10" s="1"/>
  <c r="F10" i="10"/>
  <c r="F8" i="10" s="1"/>
  <c r="E10" i="10"/>
  <c r="E8" i="10" s="1"/>
  <c r="D10" i="10"/>
  <c r="D8" i="10" s="1"/>
  <c r="D9" i="7"/>
  <c r="D7" i="7" s="1"/>
  <c r="S19" i="10" l="1"/>
  <c r="T19" i="10" s="1"/>
  <c r="S26" i="10"/>
  <c r="T26" i="10" s="1"/>
  <c r="S25" i="10"/>
  <c r="H35" i="10"/>
  <c r="H34" i="10" s="1"/>
  <c r="S51" i="10"/>
  <c r="T51" i="10" s="1"/>
  <c r="K3" i="12"/>
  <c r="S39" i="12"/>
  <c r="T39" i="12" s="1"/>
  <c r="I35" i="10"/>
  <c r="I34" i="10" s="1"/>
  <c r="I57" i="10" s="1"/>
  <c r="S45" i="10"/>
  <c r="T45" i="10" s="1"/>
  <c r="S55" i="10"/>
  <c r="S24" i="10"/>
  <c r="T24" i="10" s="1"/>
  <c r="S33" i="10"/>
  <c r="J34" i="10"/>
  <c r="J57" i="10" s="1"/>
  <c r="K57" i="10"/>
  <c r="G57" i="10"/>
  <c r="S14" i="10"/>
  <c r="T14" i="10" s="1"/>
  <c r="C34" i="10"/>
  <c r="D35" i="10"/>
  <c r="D34" i="10" s="1"/>
  <c r="D57" i="10" s="1"/>
  <c r="C57" i="12"/>
  <c r="M10" i="10"/>
  <c r="M8" i="10" s="1"/>
  <c r="N57" i="10"/>
  <c r="S47" i="10"/>
  <c r="T47" i="10" s="1"/>
  <c r="L34" i="10"/>
  <c r="L57" i="10" s="1"/>
  <c r="O57" i="10"/>
  <c r="R10" i="10"/>
  <c r="R8" i="10" s="1"/>
  <c r="S17" i="10"/>
  <c r="T17" i="10" s="1"/>
  <c r="Q34" i="10"/>
  <c r="Q57" i="10" s="1"/>
  <c r="P57" i="10"/>
  <c r="S18" i="10"/>
  <c r="T18" i="10" s="1"/>
  <c r="S37" i="10"/>
  <c r="M39" i="10"/>
  <c r="R39" i="10"/>
  <c r="R35" i="10" s="1"/>
  <c r="R34" i="10" s="1"/>
  <c r="T21" i="7"/>
  <c r="T20" i="7"/>
  <c r="C9" i="11"/>
  <c r="M35" i="12"/>
  <c r="S10" i="12"/>
  <c r="T10" i="12" s="1"/>
  <c r="L3" i="12"/>
  <c r="H8" i="12"/>
  <c r="S8" i="12" s="1"/>
  <c r="T8" i="12" s="1"/>
  <c r="T30" i="10"/>
  <c r="E57" i="10"/>
  <c r="C10" i="10"/>
  <c r="S49" i="10"/>
  <c r="T49" i="10" s="1"/>
  <c r="F35" i="10"/>
  <c r="F34" i="10" s="1"/>
  <c r="F57" i="10" s="1"/>
  <c r="H10" i="10"/>
  <c r="R57" i="10" l="1"/>
  <c r="S39" i="10"/>
  <c r="T39" i="10" s="1"/>
  <c r="M35" i="10"/>
  <c r="M34" i="10" s="1"/>
  <c r="M57" i="10" s="1"/>
  <c r="M34" i="12"/>
  <c r="C33" i="11"/>
  <c r="L3" i="10"/>
  <c r="H8" i="10"/>
  <c r="S8" i="10" s="1"/>
  <c r="S10" i="10"/>
  <c r="T10" i="10" s="1"/>
  <c r="H3" i="10"/>
  <c r="I3" i="10" s="1"/>
  <c r="J3" i="10" s="1"/>
  <c r="K3" i="10" s="1"/>
  <c r="C8" i="10"/>
  <c r="R55" i="9"/>
  <c r="M55" i="9"/>
  <c r="H55" i="9"/>
  <c r="H53" i="9"/>
  <c r="S53" i="9" s="1"/>
  <c r="T53" i="9" s="1"/>
  <c r="R49" i="9"/>
  <c r="M49" i="9"/>
  <c r="D49" i="9"/>
  <c r="R51" i="9"/>
  <c r="M51" i="9"/>
  <c r="H51" i="9"/>
  <c r="R47" i="9"/>
  <c r="M47" i="9"/>
  <c r="R45" i="9"/>
  <c r="M45" i="9"/>
  <c r="H45" i="9"/>
  <c r="R43" i="9"/>
  <c r="M43" i="9"/>
  <c r="H43" i="9"/>
  <c r="R41" i="9"/>
  <c r="M41" i="9"/>
  <c r="H41" i="9"/>
  <c r="H35" i="9" s="1"/>
  <c r="H34" i="9" s="1"/>
  <c r="Q39" i="9"/>
  <c r="Q35" i="9" s="1"/>
  <c r="P39" i="9"/>
  <c r="P35" i="9" s="1"/>
  <c r="O39" i="9"/>
  <c r="O35" i="9" s="1"/>
  <c r="N39" i="9"/>
  <c r="N35" i="9" s="1"/>
  <c r="L39" i="9"/>
  <c r="L35" i="9" s="1"/>
  <c r="K39" i="9"/>
  <c r="K35" i="9" s="1"/>
  <c r="J39" i="9"/>
  <c r="J35" i="9" s="1"/>
  <c r="I39" i="9"/>
  <c r="G39" i="9"/>
  <c r="G35" i="9" s="1"/>
  <c r="F39" i="9"/>
  <c r="F35" i="9" s="1"/>
  <c r="E39" i="9"/>
  <c r="E35" i="9" s="1"/>
  <c r="E34" i="9" s="1"/>
  <c r="D39" i="9"/>
  <c r="D35" i="9" s="1"/>
  <c r="D34" i="9" s="1"/>
  <c r="R37" i="9"/>
  <c r="M37" i="9"/>
  <c r="C35" i="9"/>
  <c r="R33" i="9"/>
  <c r="M33" i="9"/>
  <c r="H33" i="9"/>
  <c r="M32" i="9"/>
  <c r="H32" i="9"/>
  <c r="M31" i="9"/>
  <c r="H31" i="9"/>
  <c r="M30" i="9"/>
  <c r="H30" i="9"/>
  <c r="C30" i="9"/>
  <c r="C10" i="9" s="1"/>
  <c r="C8" i="9" s="1"/>
  <c r="H29" i="9"/>
  <c r="S29" i="9" s="1"/>
  <c r="R28" i="9"/>
  <c r="H28" i="9"/>
  <c r="R27" i="9"/>
  <c r="M27" i="9"/>
  <c r="H27" i="9"/>
  <c r="R26" i="9"/>
  <c r="M26" i="9"/>
  <c r="H26" i="9"/>
  <c r="R25" i="9"/>
  <c r="M25" i="9"/>
  <c r="R24" i="9"/>
  <c r="M24" i="9"/>
  <c r="H24" i="9"/>
  <c r="H10" i="9" s="1"/>
  <c r="S23" i="9"/>
  <c r="T23" i="9" s="1"/>
  <c r="R19" i="9"/>
  <c r="M19" i="9"/>
  <c r="R18" i="9"/>
  <c r="M18" i="9"/>
  <c r="R17" i="9"/>
  <c r="M17" i="9"/>
  <c r="R15" i="9"/>
  <c r="M15" i="9"/>
  <c r="R14" i="9"/>
  <c r="M14" i="9"/>
  <c r="Q10" i="9"/>
  <c r="Q8" i="9" s="1"/>
  <c r="P10" i="9"/>
  <c r="O10" i="9"/>
  <c r="N10" i="9"/>
  <c r="L10" i="9"/>
  <c r="K10" i="9"/>
  <c r="J10" i="9"/>
  <c r="I10" i="9"/>
  <c r="I8" i="9" s="1"/>
  <c r="G10" i="9"/>
  <c r="G8" i="9" s="1"/>
  <c r="F10" i="9"/>
  <c r="E10" i="9"/>
  <c r="E8" i="9" s="1"/>
  <c r="D10" i="9"/>
  <c r="L34" i="9" l="1"/>
  <c r="J34" i="9"/>
  <c r="K34" i="9"/>
  <c r="M57" i="12"/>
  <c r="S35" i="10"/>
  <c r="T8" i="10"/>
  <c r="C57" i="10"/>
  <c r="F34" i="9"/>
  <c r="G34" i="9"/>
  <c r="H8" i="9"/>
  <c r="H57" i="9" s="1"/>
  <c r="N34" i="9"/>
  <c r="S14" i="9"/>
  <c r="T14" i="9" s="1"/>
  <c r="S15" i="9"/>
  <c r="T15" i="9" s="1"/>
  <c r="S18" i="9"/>
  <c r="T18" i="9" s="1"/>
  <c r="S19" i="9"/>
  <c r="T19" i="9" s="1"/>
  <c r="O8" i="9"/>
  <c r="C34" i="9"/>
  <c r="K8" i="9"/>
  <c r="S37" i="9"/>
  <c r="M39" i="9"/>
  <c r="R39" i="9"/>
  <c r="R35" i="9" s="1"/>
  <c r="R34" i="9" s="1"/>
  <c r="P34" i="9"/>
  <c r="S41" i="9"/>
  <c r="T41" i="9" s="1"/>
  <c r="S43" i="9"/>
  <c r="T43" i="9" s="1"/>
  <c r="S45" i="9"/>
  <c r="T45" i="9" s="1"/>
  <c r="S47" i="9"/>
  <c r="T47" i="9" s="1"/>
  <c r="S51" i="9"/>
  <c r="T51" i="9" s="1"/>
  <c r="S49" i="9"/>
  <c r="T49" i="9" s="1"/>
  <c r="R10" i="9"/>
  <c r="R8" i="9" s="1"/>
  <c r="S17" i="9"/>
  <c r="T17" i="9" s="1"/>
  <c r="S24" i="9"/>
  <c r="T24" i="9" s="1"/>
  <c r="S25" i="9"/>
  <c r="S33" i="9"/>
  <c r="S55" i="9"/>
  <c r="N8" i="9"/>
  <c r="N57" i="9" s="1"/>
  <c r="P8" i="9"/>
  <c r="C57" i="9"/>
  <c r="M10" i="9"/>
  <c r="M8" i="9" s="1"/>
  <c r="S26" i="9"/>
  <c r="T26" i="9" s="1"/>
  <c r="S27" i="9"/>
  <c r="T27" i="9" s="1"/>
  <c r="S28" i="9"/>
  <c r="T28" i="9" s="1"/>
  <c r="S30" i="9"/>
  <c r="T30" i="9" s="1"/>
  <c r="S31" i="9"/>
  <c r="T31" i="9" s="1"/>
  <c r="S32" i="9"/>
  <c r="T32" i="9" s="1"/>
  <c r="D8" i="9"/>
  <c r="D57" i="9" s="1"/>
  <c r="F8" i="9"/>
  <c r="J8" i="9"/>
  <c r="J57" i="9" s="1"/>
  <c r="L8" i="9"/>
  <c r="L57" i="9" s="1"/>
  <c r="E57" i="9"/>
  <c r="G57" i="9"/>
  <c r="O34" i="9"/>
  <c r="Q34" i="9"/>
  <c r="Q57" i="9" s="1"/>
  <c r="H3" i="9"/>
  <c r="I3" i="9" s="1"/>
  <c r="J3" i="9" s="1"/>
  <c r="I35" i="9"/>
  <c r="I34" i="9" s="1"/>
  <c r="I57" i="9" s="1"/>
  <c r="K57" i="9" l="1"/>
  <c r="F57" i="9"/>
  <c r="H57" i="10"/>
  <c r="S57" i="10" s="1"/>
  <c r="T57" i="10" s="1"/>
  <c r="S34" i="10"/>
  <c r="R57" i="9"/>
  <c r="P57" i="9"/>
  <c r="S39" i="9"/>
  <c r="T39" i="9" s="1"/>
  <c r="M35" i="9"/>
  <c r="M34" i="9" s="1"/>
  <c r="M57" i="9" s="1"/>
  <c r="O57" i="9"/>
  <c r="K3" i="9"/>
  <c r="S10" i="9"/>
  <c r="T10" i="9" s="1"/>
  <c r="S8" i="9"/>
  <c r="T8" i="9" s="1"/>
  <c r="L3" i="9"/>
  <c r="H36" i="7"/>
  <c r="M36" i="7"/>
  <c r="R36" i="7"/>
  <c r="C36" i="7" l="1"/>
  <c r="S35" i="9"/>
  <c r="S57" i="9"/>
  <c r="T57" i="9" s="1"/>
  <c r="S34" i="9"/>
  <c r="R42" i="7"/>
  <c r="M42" i="7"/>
  <c r="H42" i="7"/>
  <c r="R16" i="7"/>
  <c r="R14" i="7"/>
  <c r="H14" i="7"/>
  <c r="M14" i="7"/>
  <c r="M16" i="7"/>
  <c r="H16" i="7"/>
  <c r="C42" i="7" l="1"/>
  <c r="C16" i="7"/>
  <c r="C14" i="7"/>
  <c r="S42" i="7"/>
  <c r="T42" i="7" s="1"/>
  <c r="S16" i="7"/>
  <c r="S14" i="7"/>
  <c r="M48" i="7"/>
  <c r="R18" i="7"/>
  <c r="M18" i="7"/>
  <c r="H18" i="7"/>
  <c r="C18" i="7" l="1"/>
  <c r="T16" i="7"/>
  <c r="S18" i="7"/>
  <c r="R54" i="7"/>
  <c r="M54" i="7"/>
  <c r="H54" i="7"/>
  <c r="R38" i="7"/>
  <c r="M38" i="7"/>
  <c r="H38" i="7"/>
  <c r="T14" i="7"/>
  <c r="C54" i="7" l="1"/>
  <c r="C38" i="7"/>
  <c r="T18" i="7"/>
  <c r="S54" i="7"/>
  <c r="H48" i="7"/>
  <c r="R48" i="7"/>
  <c r="S38" i="7"/>
  <c r="T38" i="7" s="1"/>
  <c r="C48" i="7" l="1"/>
  <c r="S48" i="7"/>
  <c r="T48" i="7" s="1"/>
  <c r="H24" i="7" l="1"/>
  <c r="M32" i="7" l="1"/>
  <c r="R44" i="7" l="1"/>
  <c r="M44" i="7"/>
  <c r="H44" i="7"/>
  <c r="H52" i="7"/>
  <c r="C44" i="7" l="1"/>
  <c r="C52" i="7"/>
  <c r="H32" i="7"/>
  <c r="M17" i="7"/>
  <c r="R17" i="7"/>
  <c r="R13" i="7"/>
  <c r="R32" i="7"/>
  <c r="C32" i="7" l="1"/>
  <c r="S32" i="7"/>
  <c r="I9" i="7"/>
  <c r="I7" i="7" s="1"/>
  <c r="J9" i="7"/>
  <c r="J7" i="7" s="1"/>
  <c r="K9" i="7"/>
  <c r="K7" i="7" s="1"/>
  <c r="L9" i="7"/>
  <c r="L7" i="7" s="1"/>
  <c r="N9" i="7"/>
  <c r="N7" i="7" s="1"/>
  <c r="O9" i="7"/>
  <c r="O7" i="7" s="1"/>
  <c r="P9" i="7"/>
  <c r="P7" i="7" s="1"/>
  <c r="Q9" i="7"/>
  <c r="Q7" i="7" s="1"/>
  <c r="E9" i="7"/>
  <c r="E7" i="7" s="1"/>
  <c r="F9" i="7"/>
  <c r="F7" i="7" s="1"/>
  <c r="G9" i="7"/>
  <c r="G7" i="7" s="1"/>
  <c r="H13" i="7" l="1"/>
  <c r="M13" i="7"/>
  <c r="R50" i="7"/>
  <c r="M50" i="7"/>
  <c r="H50" i="7"/>
  <c r="C50" i="7" s="1"/>
  <c r="R33" i="7"/>
  <c r="R46" i="7"/>
  <c r="M46" i="7"/>
  <c r="H46" i="7"/>
  <c r="R40" i="7"/>
  <c r="M40" i="7"/>
  <c r="H40" i="7"/>
  <c r="C40" i="7" s="1"/>
  <c r="M29" i="7"/>
  <c r="H29" i="7"/>
  <c r="C29" i="7" s="1"/>
  <c r="R24" i="7"/>
  <c r="M24" i="7"/>
  <c r="H17" i="7"/>
  <c r="C17" i="7" s="1"/>
  <c r="C46" i="7" l="1"/>
  <c r="C24" i="7"/>
  <c r="C13" i="7"/>
  <c r="S46" i="7"/>
  <c r="T46" i="7" s="1"/>
  <c r="S40" i="7"/>
  <c r="T40" i="7" s="1"/>
  <c r="S44" i="7"/>
  <c r="T44" i="7" s="1"/>
  <c r="S50" i="7"/>
  <c r="T50" i="7" s="1"/>
  <c r="S29" i="7"/>
  <c r="T29" i="7" s="1"/>
  <c r="S24" i="7"/>
  <c r="Q56" i="7" l="1"/>
  <c r="P56" i="7"/>
  <c r="O56" i="7"/>
  <c r="N56" i="7"/>
  <c r="K56" i="7"/>
  <c r="J56" i="7"/>
  <c r="G56" i="7"/>
  <c r="E56" i="7"/>
  <c r="M31" i="7"/>
  <c r="H31" i="7"/>
  <c r="M30" i="7"/>
  <c r="H30" i="7"/>
  <c r="H28" i="7"/>
  <c r="R27" i="7"/>
  <c r="H27" i="7"/>
  <c r="R26" i="7"/>
  <c r="M26" i="7"/>
  <c r="H26" i="7"/>
  <c r="R25" i="7"/>
  <c r="M25" i="7"/>
  <c r="H25" i="7"/>
  <c r="C25" i="7" s="1"/>
  <c r="R23" i="7"/>
  <c r="M23" i="7"/>
  <c r="H23" i="7"/>
  <c r="C23" i="7" s="1"/>
  <c r="S22" i="7"/>
  <c r="T22" i="7" s="1"/>
  <c r="S13" i="7"/>
  <c r="C30" i="7" l="1"/>
  <c r="S28" i="7"/>
  <c r="C28" i="7"/>
  <c r="C26" i="7"/>
  <c r="C31" i="7"/>
  <c r="H9" i="7"/>
  <c r="H7" i="7" s="1"/>
  <c r="R9" i="7"/>
  <c r="M9" i="7"/>
  <c r="M7" i="7" s="1"/>
  <c r="S17" i="7"/>
  <c r="T17" i="7" s="1"/>
  <c r="L56" i="7"/>
  <c r="F56" i="7"/>
  <c r="S36" i="7"/>
  <c r="S52" i="7"/>
  <c r="T52" i="7" s="1"/>
  <c r="S31" i="7"/>
  <c r="T31" i="7" s="1"/>
  <c r="S30" i="7"/>
  <c r="T30" i="7" s="1"/>
  <c r="S23" i="7"/>
  <c r="T23" i="7" s="1"/>
  <c r="S25" i="7"/>
  <c r="T25" i="7" s="1"/>
  <c r="S26" i="7"/>
  <c r="S27" i="7"/>
  <c r="T27" i="7" s="1"/>
  <c r="T26" i="7" l="1"/>
  <c r="R7" i="7"/>
  <c r="C7" i="7" s="1"/>
  <c r="C9" i="7"/>
  <c r="H3" i="7" s="1"/>
  <c r="I3" i="7" s="1"/>
  <c r="J3" i="7" s="1"/>
  <c r="K3" i="7" s="1"/>
  <c r="L3" i="7"/>
  <c r="S9" i="7"/>
  <c r="T13" i="7"/>
  <c r="S7" i="7" l="1"/>
  <c r="R56" i="7"/>
  <c r="T9" i="7"/>
  <c r="H56" i="7"/>
  <c r="T7" i="7"/>
  <c r="I56" i="7" l="1"/>
  <c r="M33" i="7"/>
  <c r="S34" i="7"/>
  <c r="M56" i="7" l="1"/>
  <c r="S33" i="7"/>
  <c r="C33" i="7"/>
  <c r="S56" i="7" l="1"/>
  <c r="C56" i="7"/>
  <c r="T56" i="7" l="1"/>
  <c r="H34" i="12"/>
  <c r="S34" i="12" s="1"/>
  <c r="S35" i="12"/>
  <c r="H57" i="12" l="1"/>
  <c r="S57" i="12" s="1"/>
  <c r="T57" i="12" s="1"/>
</calcChain>
</file>

<file path=xl/sharedStrings.xml><?xml version="1.0" encoding="utf-8"?>
<sst xmlns="http://schemas.openxmlformats.org/spreadsheetml/2006/main" count="997" uniqueCount="96">
  <si>
    <t>รวมทั้งสิ้น</t>
  </si>
  <si>
    <t>แผน</t>
  </si>
  <si>
    <t>ผล</t>
  </si>
  <si>
    <t>งวดที่ 1</t>
  </si>
  <si>
    <t>งวดที่ 2</t>
  </si>
  <si>
    <t>งวดที่ 3</t>
  </si>
  <si>
    <t>ต.ค.</t>
  </si>
  <si>
    <t>พ.ย.</t>
  </si>
  <si>
    <t>ธ.ค.</t>
  </si>
  <si>
    <t>ม.ค.</t>
  </si>
  <si>
    <t>ก.พ.</t>
  </si>
  <si>
    <t>มี.ค.</t>
  </si>
  <si>
    <t>เม.ย.</t>
  </si>
  <si>
    <t>พ.ค.</t>
  </si>
  <si>
    <t>มิ.ย.</t>
  </si>
  <si>
    <t>ก.ค.</t>
  </si>
  <si>
    <t>ส.ค.</t>
  </si>
  <si>
    <t>ก.ย.</t>
  </si>
  <si>
    <t>แผน/</t>
  </si>
  <si>
    <t>รวม</t>
  </si>
  <si>
    <t>ผู้รายงาน..........................................................................</t>
  </si>
  <si>
    <t>หน่วยงาน : สำนักงานเขตสัมพันธวงศ์</t>
  </si>
  <si>
    <t>ค่าตอบแทน</t>
  </si>
  <si>
    <t>-  ค่าอาหารทำการนอกเวลา</t>
  </si>
  <si>
    <t>ค่าใช้สอย</t>
  </si>
  <si>
    <t>-  ค่าซ่อมแซมยานพาหนะ</t>
  </si>
  <si>
    <t>-  ค่าซ่อมแซมครุภัณฑ์</t>
  </si>
  <si>
    <t>ค่าวัสดุ</t>
  </si>
  <si>
    <t>-  ค่าวัสดุน้ำมันเชื้อเพลิงและน้ำมันหล่อลื่น</t>
  </si>
  <si>
    <t>-  ค่าวัสดุสำนักงาน</t>
  </si>
  <si>
    <t>-  ค่าวัสดุยานพาหนะ</t>
  </si>
  <si>
    <t>แผนงาน : พัฒนาชุมชน</t>
  </si>
  <si>
    <t>-</t>
  </si>
  <si>
    <t>รวมทั้งสิ้น
(2)</t>
  </si>
  <si>
    <t>(3)</t>
  </si>
  <si>
    <t>(4)</t>
  </si>
  <si>
    <t>(5)</t>
  </si>
  <si>
    <t>(6)</t>
  </si>
  <si>
    <t>(7)</t>
  </si>
  <si>
    <t>(8)</t>
  </si>
  <si>
    <t>(9)</t>
  </si>
  <si>
    <t>(10)</t>
  </si>
  <si>
    <t>(11)</t>
  </si>
  <si>
    <t>(12)</t>
  </si>
  <si>
    <t>(13)</t>
  </si>
  <si>
    <t>(14)</t>
  </si>
  <si>
    <t>*ค่าสาธารณูปโภค 30,000 ไม่ได้เบิก</t>
  </si>
  <si>
    <t>หน่วย : บาท</t>
  </si>
  <si>
    <t>ยุบชุมชนเลื่อนฤทธิ์ เบิก7,500 /เดือน</t>
  </si>
  <si>
    <t>งบประมาณตามโครงสร้างงาน</t>
  </si>
  <si>
    <t>ค่าตอบแทน ใช้สอยและวัสดุ</t>
  </si>
  <si>
    <t xml:space="preserve">           -  ค่าใช้จ่ายในการจัดงานตรุษจีนเยาวราช</t>
  </si>
  <si>
    <t xml:space="preserve">            -  ค่าใช้จ่ายในการสนับสนุนการดำเนินงานของ
คณะกรรมการชุมชน</t>
  </si>
  <si>
    <t xml:space="preserve">           -  ค่าใช้จ่ายในการบริหารจัดการพิพิธภัณฑ์ท้องถิ่น
กรุงเทพมหานคร</t>
  </si>
  <si>
    <t xml:space="preserve">          -  ค่าใช้จ่ายในการจัดงานวันสำคัญ อนุรักษ์สืบสาน
วัฒนธรรมประเพณี</t>
  </si>
  <si>
    <t>- ค่าเครื่องแต่งกาย</t>
  </si>
  <si>
    <t>-  ค่ารับรอง</t>
  </si>
  <si>
    <t>-  ค่าวัสดุอุปกรณ์คอมพิวเตอร์</t>
  </si>
  <si>
    <t xml:space="preserve">         -  ค่าใช้จ่ายโครงการรู้ใช้ รู้เก็บ คนกรุงเทพฯ 
ชีวิตมั่นคง</t>
  </si>
  <si>
    <t xml:space="preserve">         -  ค่าใช้จ่ายในการจัดสวัสดิการ การสงเคราะห์ช่วยเหลือเด็ก สตรี ครอบครัว ผู้ด้อยโอกาส ผู้สูงอายุและคนพิการ</t>
  </si>
  <si>
    <t xml:space="preserve"> งบดำเนินงาน</t>
  </si>
  <si>
    <t xml:space="preserve"> รายจ่ายอื่น</t>
  </si>
  <si>
    <t>แผน/ผลการปฏิบัติงานและการใช้จ่ายงบประมาณรายจ่ายประจำปีงบประมาณ พ.ศ. 2567</t>
  </si>
  <si>
    <t>- ค่าตอบแทนอาสาสมัครปฏิบัติงานด้านเด็ก สตรี</t>
  </si>
  <si>
    <t>- ค่าตอบแทนอาสาสมัครปฏิบัติงานด้านพัฒนาสังคม</t>
  </si>
  <si>
    <t>-  ค่าตอบแทนผู้นำกิจกรรมที่มีความเชี่ยวชาญ</t>
  </si>
  <si>
    <t xml:space="preserve">   ด้านการกีฬาและนันทนาการ</t>
  </si>
  <si>
    <t>-  ค่าตอบแทนกรรมการชุมชน</t>
  </si>
  <si>
    <t xml:space="preserve">         -  ค่าใช้จ่ายในการจ้างงานคนพิการเพื่อปฏิบัติงาน</t>
  </si>
  <si>
    <t xml:space="preserve">           -  ค่าใช้จ่ายในการจัดงานประเพณีงานเจเยาวราช</t>
  </si>
  <si>
    <t>1) งบดำเนินงาน</t>
  </si>
  <si>
    <t xml:space="preserve"> 2) รายจ่ายอื่น</t>
  </si>
  <si>
    <t xml:space="preserve">  ผู้สูงอายุ คนพิการ และผู้ด้อยโอกาส</t>
  </si>
  <si>
    <t>-  ค่าจ้างเหมาบริการเป็นรายบุคคล</t>
  </si>
  <si>
    <t xml:space="preserve">          -  ค่าใช้จ่ายในการส่งเสริมกิจการสภาเด็กและเยาวชนเขต
</t>
  </si>
  <si>
    <t xml:space="preserve">         -  ค่าใช้จ่ายในการส่งเสริมกิจการสภาเด็กและเยาวชนเขต
</t>
  </si>
  <si>
    <t xml:space="preserve">          -  ค่าใช้จ่ายในการส่งเสริมกิจกรรมสโมสรและลานกีฬา</t>
  </si>
  <si>
    <t>งวดที่ 3 (มิถุนายน 2567 - กันยายน 2567)</t>
  </si>
  <si>
    <t xml:space="preserve">            -  ค่าใช้จ่ายในการสนับสนุนการดำเนินงานของคณะกรรมการชุมชน
</t>
  </si>
  <si>
    <t xml:space="preserve">           -  ค่าใช้จ่ายในการบริหารจัดการพิพิธภัณฑ์ท้องถิ่นกรุงเทพมหานคร
</t>
  </si>
  <si>
    <t xml:space="preserve">          -  ค่าใช้จ่ายในการจัดงานวันสำคัญ อนุรักษ์สืบสานวัฒนธรรมประเพณี
</t>
  </si>
  <si>
    <t xml:space="preserve">         -  ค่าใช้จ่ายโครงการรู้ใช้ รู้เก็บ คนกรุงเทพฯ ชีวิตมั่นคง
</t>
  </si>
  <si>
    <t>งานบริหารทั่วไปฝ่ายพัฒนาชุมชน</t>
  </si>
  <si>
    <t>งานพัฒนาชุมชนและบริการสังคม</t>
  </si>
  <si>
    <t>งานที่ 1 : งานบริหารทั่วไปฝ่ายพัฒนาชุมชน</t>
  </si>
  <si>
    <t>งานที่ 2 : งานพัฒนาชุมชนและบริการสังคม</t>
  </si>
  <si>
    <t>(ตุลาคม 2566 - มกราคม 2567)</t>
  </si>
  <si>
    <t>(กุมภาพันธ์ 2567 - พฤษภาคม 2567)</t>
  </si>
  <si>
    <t>(มิถุนายน 2567 - กันยายน 2567)</t>
  </si>
  <si>
    <t>งาน/โครงการตามยุทธศาสตร์/งบรายจ่าย/รายการ</t>
  </si>
  <si>
    <t>แผน/ผลการปฏิบัติงานและการใช้จ่ายงบประมาณรายจ่ายประจำปีงบประมาณ พ.ศ. 2568</t>
  </si>
  <si>
    <t>-  ค่าตอบแทนการประชุมของคณะกรรมการชุมชน</t>
  </si>
  <si>
    <t>-  ค่าชุดปฏิบัติงานคณะกรรมการชุมชน</t>
  </si>
  <si>
    <t>(ตุลาคม 2567 - มกราคม 2568)</t>
  </si>
  <si>
    <t>(กุมภาพันธ์ 2568 - พฤษภาคม 2568)</t>
  </si>
  <si>
    <t>(มิถุนายน 2568 - กันยายน 2568)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</si>
</sst>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_-* #,##0_-;\-* #,##0_-;_-* &quot;-&quot;??_-;_-@_-"/>
    <numFmt numFmtId="165" formatCode="#,##0_ ;\-#,##0\ "/>
  </numFmts>
  <fonts count="11">
    <font>
      <sz val="11"/>
      <color theme="1"/>
      <name val="Calibri"/>
      <family val="2"/>
      <charset val="222"/>
      <scheme val="minor"/>
    </font>
    <font>
      <b/>
      <sz val="16"/>
      <color theme="1"/>
      <name val="TH SarabunPSK"/>
      <family val="2"/>
    </font>
    <font>
      <sz val="11"/>
      <color theme="1"/>
      <name val="Calibri"/>
      <family val="2"/>
      <charset val="222"/>
      <scheme val="minor"/>
    </font>
    <font>
      <sz val="14"/>
      <color theme="1"/>
      <name val="Calibri"/>
      <family val="2"/>
      <charset val="222"/>
      <scheme val="minor"/>
    </font>
    <font>
      <b/>
      <sz val="14"/>
      <color theme="1"/>
      <name val="TH SarabunPSK"/>
      <family val="2"/>
    </font>
    <font>
      <sz val="14"/>
      <color theme="1"/>
      <name val="TH SarabunPSK"/>
      <family val="2"/>
    </font>
    <font>
      <b/>
      <sz val="14"/>
      <name val="TH SarabunPSK"/>
      <family val="2"/>
    </font>
    <font>
      <sz val="14"/>
      <name val="TH SarabunPSK"/>
      <family val="2"/>
    </font>
    <font>
      <b/>
      <sz val="14"/>
      <color theme="0"/>
      <name val="TH SarabunPSK"/>
      <family val="2"/>
    </font>
    <font>
      <b/>
      <sz val="14"/>
      <color theme="1"/>
      <name val="TH SarabunPSK"/>
      <family val="2"/>
      <charset val="222"/>
    </font>
    <font>
      <b/>
      <sz val="14"/>
      <color theme="1"/>
      <name val="Calibri"/>
      <family val="2"/>
      <charset val="22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91">
    <xf numFmtId="0" fontId="0" fillId="0" borderId="0" xfId="0"/>
    <xf numFmtId="0" fontId="3" fillId="0" borderId="0" xfId="0" applyFont="1"/>
    <xf numFmtId="164" fontId="3" fillId="0" borderId="0" xfId="1" applyNumberFormat="1" applyFont="1"/>
    <xf numFmtId="164" fontId="3" fillId="0" borderId="0" xfId="0" applyNumberFormat="1" applyFont="1"/>
    <xf numFmtId="0" fontId="4" fillId="0" borderId="0" xfId="0" applyFont="1" applyAlignment="1">
      <alignment vertical="center"/>
    </xf>
    <xf numFmtId="164" fontId="4" fillId="0" borderId="0" xfId="1" applyNumberFormat="1" applyFont="1" applyAlignment="1">
      <alignment vertical="center"/>
    </xf>
    <xf numFmtId="164" fontId="4" fillId="0" borderId="0" xfId="0" applyNumberFormat="1" applyFont="1" applyAlignment="1">
      <alignment vertical="center"/>
    </xf>
    <xf numFmtId="0" fontId="5" fillId="0" borderId="0" xfId="0" applyFont="1" applyAlignment="1">
      <alignment horizontal="right" vertical="center"/>
    </xf>
    <xf numFmtId="0" fontId="4" fillId="0" borderId="0" xfId="0" applyFont="1" applyAlignment="1">
      <alignment horizontal="left" vertical="center"/>
    </xf>
    <xf numFmtId="164" fontId="5" fillId="0" borderId="0" xfId="1" applyNumberFormat="1" applyFont="1" applyAlignment="1">
      <alignment horizontal="center" vertical="center"/>
    </xf>
    <xf numFmtId="49" fontId="5" fillId="0" borderId="0" xfId="0" applyNumberFormat="1" applyFont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164" fontId="4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2" borderId="2" xfId="0" applyFont="1" applyFill="1" applyBorder="1" applyAlignment="1">
      <alignment horizontal="left" vertical="center" indent="2"/>
    </xf>
    <xf numFmtId="0" fontId="4" fillId="2" borderId="1" xfId="0" applyFont="1" applyFill="1" applyBorder="1" applyAlignment="1">
      <alignment horizontal="center" vertical="center"/>
    </xf>
    <xf numFmtId="164" fontId="5" fillId="2" borderId="1" xfId="1" applyNumberFormat="1" applyFont="1" applyFill="1" applyBorder="1" applyAlignment="1">
      <alignment horizontal="center" vertical="center"/>
    </xf>
    <xf numFmtId="164" fontId="5" fillId="2" borderId="1" xfId="0" applyNumberFormat="1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4" fillId="0" borderId="2" xfId="0" applyFont="1" applyBorder="1" applyAlignment="1">
      <alignment horizontal="left" vertical="center" indent="4"/>
    </xf>
    <xf numFmtId="0" fontId="5" fillId="0" borderId="1" xfId="0" applyFont="1" applyBorder="1" applyAlignment="1">
      <alignment horizontal="center" vertical="center"/>
    </xf>
    <xf numFmtId="164" fontId="5" fillId="0" borderId="1" xfId="1" applyNumberFormat="1" applyFont="1" applyBorder="1" applyAlignment="1">
      <alignment horizontal="center" vertical="center"/>
    </xf>
    <xf numFmtId="164" fontId="5" fillId="0" borderId="1" xfId="0" applyNumberFormat="1" applyFont="1" applyBorder="1" applyAlignment="1">
      <alignment horizontal="center" vertical="center"/>
    </xf>
    <xf numFmtId="164" fontId="4" fillId="0" borderId="1" xfId="0" applyNumberFormat="1" applyFont="1" applyBorder="1"/>
    <xf numFmtId="0" fontId="4" fillId="0" borderId="8" xfId="0" applyFont="1" applyBorder="1" applyAlignment="1">
      <alignment horizontal="left" vertical="center" indent="4"/>
    </xf>
    <xf numFmtId="0" fontId="4" fillId="0" borderId="1" xfId="0" applyFont="1" applyBorder="1"/>
    <xf numFmtId="164" fontId="5" fillId="0" borderId="1" xfId="1" applyNumberFormat="1" applyFont="1" applyFill="1" applyBorder="1" applyAlignment="1">
      <alignment horizontal="center" vertical="center"/>
    </xf>
    <xf numFmtId="0" fontId="5" fillId="0" borderId="9" xfId="0" quotePrefix="1" applyFont="1" applyBorder="1" applyAlignment="1">
      <alignment horizontal="left" vertical="center" indent="4"/>
    </xf>
    <xf numFmtId="165" fontId="5" fillId="0" borderId="1" xfId="1" applyNumberFormat="1" applyFont="1" applyFill="1" applyBorder="1" applyAlignment="1">
      <alignment horizontal="right" vertical="center"/>
    </xf>
    <xf numFmtId="0" fontId="4" fillId="0" borderId="9" xfId="0" applyFont="1" applyBorder="1" applyAlignment="1">
      <alignment horizontal="left" vertical="center" indent="2"/>
    </xf>
    <xf numFmtId="165" fontId="5" fillId="0" borderId="1" xfId="1" applyNumberFormat="1" applyFont="1" applyBorder="1" applyAlignment="1">
      <alignment horizontal="right" vertical="center"/>
    </xf>
    <xf numFmtId="0" fontId="5" fillId="0" borderId="0" xfId="0" applyFont="1"/>
    <xf numFmtId="164" fontId="4" fillId="0" borderId="1" xfId="0" applyNumberFormat="1" applyFont="1" applyBorder="1" applyAlignment="1">
      <alignment vertical="center"/>
    </xf>
    <xf numFmtId="164" fontId="3" fillId="0" borderId="0" xfId="0" applyNumberFormat="1" applyFont="1" applyAlignment="1">
      <alignment vertical="center"/>
    </xf>
    <xf numFmtId="0" fontId="4" fillId="0" borderId="0" xfId="0" applyFont="1" applyAlignment="1">
      <alignment horizontal="left" vertical="center" indent="4"/>
    </xf>
    <xf numFmtId="164" fontId="5" fillId="0" borderId="0" xfId="1" applyNumberFormat="1" applyFont="1" applyBorder="1" applyAlignment="1">
      <alignment horizontal="center" vertical="center"/>
    </xf>
    <xf numFmtId="164" fontId="5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left"/>
    </xf>
    <xf numFmtId="0" fontId="3" fillId="0" borderId="0" xfId="0" applyFont="1" applyAlignment="1">
      <alignment vertical="center"/>
    </xf>
    <xf numFmtId="164" fontId="4" fillId="0" borderId="1" xfId="1" applyNumberFormat="1" applyFont="1" applyBorder="1" applyAlignment="1">
      <alignment horizontal="center" vertical="center"/>
    </xf>
    <xf numFmtId="0" fontId="4" fillId="2" borderId="2" xfId="0" applyFont="1" applyFill="1" applyBorder="1" applyAlignment="1">
      <alignment horizontal="left" vertical="center"/>
    </xf>
    <xf numFmtId="164" fontId="4" fillId="2" borderId="1" xfId="1" applyNumberFormat="1" applyFont="1" applyFill="1" applyBorder="1" applyAlignment="1">
      <alignment horizontal="center" vertical="center"/>
    </xf>
    <xf numFmtId="164" fontId="6" fillId="0" borderId="1" xfId="0" applyNumberFormat="1" applyFont="1" applyBorder="1" applyAlignment="1">
      <alignment horizontal="center" vertical="center"/>
    </xf>
    <xf numFmtId="164" fontId="7" fillId="0" borderId="1" xfId="0" applyNumberFormat="1" applyFont="1" applyBorder="1" applyAlignment="1">
      <alignment horizontal="center" vertical="center"/>
    </xf>
    <xf numFmtId="164" fontId="7" fillId="0" borderId="1" xfId="1" applyNumberFormat="1" applyFont="1" applyBorder="1" applyAlignment="1">
      <alignment horizontal="center" vertical="center"/>
    </xf>
    <xf numFmtId="0" fontId="4" fillId="2" borderId="1" xfId="0" applyFont="1" applyFill="1" applyBorder="1" applyAlignment="1">
      <alignment horizontal="left" vertical="center" indent="2"/>
    </xf>
    <xf numFmtId="0" fontId="4" fillId="0" borderId="8" xfId="0" applyFont="1" applyBorder="1" applyAlignment="1">
      <alignment horizontal="center" vertical="center"/>
    </xf>
    <xf numFmtId="164" fontId="8" fillId="0" borderId="0" xfId="0" applyNumberFormat="1" applyFont="1" applyAlignment="1">
      <alignment vertical="center"/>
    </xf>
    <xf numFmtId="0" fontId="4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43" fontId="4" fillId="0" borderId="1" xfId="1" applyFont="1" applyBorder="1" applyAlignment="1">
      <alignment vertical="center"/>
    </xf>
    <xf numFmtId="43" fontId="4" fillId="0" borderId="1" xfId="1" applyFont="1" applyBorder="1"/>
    <xf numFmtId="0" fontId="9" fillId="0" borderId="0" xfId="0" applyFont="1" applyAlignment="1">
      <alignment vertical="center"/>
    </xf>
    <xf numFmtId="164" fontId="9" fillId="0" borderId="0" xfId="1" applyNumberFormat="1" applyFont="1" applyAlignment="1">
      <alignment vertical="center"/>
    </xf>
    <xf numFmtId="0" fontId="9" fillId="2" borderId="2" xfId="0" applyFont="1" applyFill="1" applyBorder="1" applyAlignment="1">
      <alignment horizontal="left" vertical="center"/>
    </xf>
    <xf numFmtId="164" fontId="9" fillId="2" borderId="1" xfId="1" applyNumberFormat="1" applyFont="1" applyFill="1" applyBorder="1" applyAlignment="1">
      <alignment horizontal="center" vertical="center"/>
    </xf>
    <xf numFmtId="164" fontId="9" fillId="0" borderId="1" xfId="1" applyNumberFormat="1" applyFont="1" applyBorder="1" applyAlignment="1">
      <alignment horizontal="center" vertical="center"/>
    </xf>
    <xf numFmtId="164" fontId="9" fillId="0" borderId="1" xfId="1" applyNumberFormat="1" applyFont="1" applyFill="1" applyBorder="1" applyAlignment="1">
      <alignment horizontal="center" vertical="center"/>
    </xf>
    <xf numFmtId="165" fontId="9" fillId="0" borderId="1" xfId="1" applyNumberFormat="1" applyFont="1" applyFill="1" applyBorder="1" applyAlignment="1">
      <alignment horizontal="right" vertical="center"/>
    </xf>
    <xf numFmtId="165" fontId="9" fillId="0" borderId="1" xfId="1" applyNumberFormat="1" applyFont="1" applyBorder="1" applyAlignment="1">
      <alignment horizontal="right" vertical="center"/>
    </xf>
    <xf numFmtId="43" fontId="9" fillId="0" borderId="1" xfId="1" applyFont="1" applyFill="1" applyBorder="1" applyAlignment="1">
      <alignment horizontal="right" vertical="center"/>
    </xf>
    <xf numFmtId="164" fontId="9" fillId="0" borderId="1" xfId="1" applyNumberFormat="1" applyFont="1" applyFill="1" applyBorder="1" applyAlignment="1">
      <alignment horizontal="right" vertical="center"/>
    </xf>
    <xf numFmtId="164" fontId="9" fillId="0" borderId="0" xfId="1" applyNumberFormat="1" applyFont="1" applyBorder="1" applyAlignment="1">
      <alignment horizontal="center" vertical="center"/>
    </xf>
    <xf numFmtId="164" fontId="10" fillId="0" borderId="0" xfId="1" applyNumberFormat="1" applyFont="1"/>
    <xf numFmtId="164" fontId="9" fillId="0" borderId="0" xfId="1" applyNumberFormat="1" applyFont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/>
    </xf>
    <xf numFmtId="0" fontId="5" fillId="0" borderId="2" xfId="0" quotePrefix="1" applyFont="1" applyBorder="1" applyAlignment="1">
      <alignment horizontal="left" vertical="top" wrapText="1"/>
    </xf>
    <xf numFmtId="0" fontId="5" fillId="0" borderId="8" xfId="0" quotePrefix="1" applyFont="1" applyBorder="1" applyAlignment="1">
      <alignment horizontal="left" vertical="top" wrapText="1"/>
    </xf>
    <xf numFmtId="0" fontId="5" fillId="0" borderId="2" xfId="0" quotePrefix="1" applyFont="1" applyBorder="1" applyAlignment="1">
      <alignment horizontal="left" vertical="top"/>
    </xf>
    <xf numFmtId="0" fontId="5" fillId="0" borderId="8" xfId="0" quotePrefix="1" applyFont="1" applyBorder="1" applyAlignment="1">
      <alignment horizontal="left" vertical="top"/>
    </xf>
    <xf numFmtId="0" fontId="5" fillId="0" borderId="2" xfId="0" quotePrefix="1" applyFont="1" applyBorder="1" applyAlignment="1">
      <alignment horizontal="left" vertical="center" wrapText="1"/>
    </xf>
    <xf numFmtId="0" fontId="5" fillId="0" borderId="8" xfId="0" quotePrefix="1" applyFont="1" applyBorder="1" applyAlignment="1">
      <alignment horizontal="left" vertical="center" wrapText="1"/>
    </xf>
    <xf numFmtId="0" fontId="4" fillId="0" borderId="0" xfId="0" applyFont="1" applyAlignment="1">
      <alignment horizontal="center" vertical="center"/>
    </xf>
    <xf numFmtId="164" fontId="4" fillId="0" borderId="0" xfId="0" applyNumberFormat="1" applyFont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/>
    </xf>
    <xf numFmtId="164" fontId="9" fillId="0" borderId="2" xfId="1" applyNumberFormat="1" applyFont="1" applyBorder="1" applyAlignment="1">
      <alignment horizontal="center" vertical="center" wrapText="1"/>
    </xf>
    <xf numFmtId="164" fontId="9" fillId="0" borderId="8" xfId="1" applyNumberFormat="1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164" fontId="4" fillId="0" borderId="3" xfId="0" applyNumberFormat="1" applyFont="1" applyBorder="1" applyAlignment="1">
      <alignment horizontal="center" vertical="center"/>
    </xf>
    <xf numFmtId="164" fontId="4" fillId="0" borderId="6" xfId="0" applyNumberFormat="1" applyFont="1" applyBorder="1" applyAlignment="1">
      <alignment horizontal="center" vertical="center"/>
    </xf>
    <xf numFmtId="164" fontId="4" fillId="0" borderId="4" xfId="0" applyNumberFormat="1" applyFont="1" applyBorder="1" applyAlignment="1">
      <alignment horizontal="center" vertical="center"/>
    </xf>
    <xf numFmtId="164" fontId="4" fillId="0" borderId="2" xfId="1" applyNumberFormat="1" applyFont="1" applyBorder="1" applyAlignment="1">
      <alignment horizontal="center" vertical="center" wrapText="1"/>
    </xf>
    <xf numFmtId="164" fontId="4" fillId="0" borderId="8" xfId="1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76198</xdr:colOff>
      <xdr:row>0</xdr:row>
      <xdr:rowOff>104774</xdr:rowOff>
    </xdr:from>
    <xdr:to>
      <xdr:col>17</xdr:col>
      <xdr:colOff>654502</xdr:colOff>
      <xdr:row>2</xdr:row>
      <xdr:rowOff>38099</xdr:rowOff>
    </xdr:to>
    <xdr:sp macro="" textlink="">
      <xdr:nvSpPr>
        <xdr:cNvPr id="3" name="TextBox 5">
          <a:extLst>
            <a:ext uri="{FF2B5EF4-FFF2-40B4-BE49-F238E27FC236}">
              <a16:creationId xmlns:a16="http://schemas.microsoft.com/office/drawing/2014/main" id="{F0F1FE10-6D8E-4867-9178-2CC0CFF49DD5}"/>
            </a:ext>
          </a:extLst>
        </xdr:cNvPr>
        <xdr:cNvSpPr txBox="1"/>
      </xdr:nvSpPr>
      <xdr:spPr>
        <a:xfrm flipH="1">
          <a:off x="12782548" y="104774"/>
          <a:ext cx="1235529" cy="581025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r"/>
          <a:r>
            <a:rPr lang="th-TH" sz="1600" baseline="0">
              <a:latin typeface="TH SarabunPSK" pitchFamily="34" charset="-34"/>
              <a:cs typeface="TH SarabunPSK" pitchFamily="34" charset="-34"/>
            </a:rPr>
            <a:t>แบบ สงม. 2</a:t>
          </a:r>
        </a:p>
        <a:p>
          <a:pPr algn="r"/>
          <a:r>
            <a:rPr lang="th-TH" sz="1600" baseline="0">
              <a:latin typeface="TH SarabunPSK" pitchFamily="34" charset="-34"/>
              <a:cs typeface="TH SarabunPSK" pitchFamily="34" charset="-34"/>
            </a:rPr>
            <a:t>(สำนักงานเขต)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1114425</xdr:colOff>
      <xdr:row>0</xdr:row>
      <xdr:rowOff>181908</xdr:rowOff>
    </xdr:from>
    <xdr:to>
      <xdr:col>6</xdr:col>
      <xdr:colOff>0</xdr:colOff>
      <xdr:row>2</xdr:row>
      <xdr:rowOff>258108</xdr:rowOff>
    </xdr:to>
    <xdr:sp macro="" textlink="">
      <xdr:nvSpPr>
        <xdr:cNvPr id="2" name="TextBox 5">
          <a:extLst>
            <a:ext uri="{FF2B5EF4-FFF2-40B4-BE49-F238E27FC236}">
              <a16:creationId xmlns:a16="http://schemas.microsoft.com/office/drawing/2014/main" id="{00A0CD40-AFCE-40C7-BCDE-7070F5E11B11}"/>
            </a:ext>
          </a:extLst>
        </xdr:cNvPr>
        <xdr:cNvSpPr txBox="1"/>
      </xdr:nvSpPr>
      <xdr:spPr>
        <a:xfrm flipH="1">
          <a:off x="11134725" y="181908"/>
          <a:ext cx="1143000" cy="647700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th-TH" sz="1600" baseline="0">
              <a:latin typeface="TH SarabunPSK" pitchFamily="34" charset="-34"/>
              <a:cs typeface="TH SarabunPSK" pitchFamily="34" charset="-34"/>
            </a:rPr>
            <a:t>แบบ สงม. 2</a:t>
          </a:r>
        </a:p>
        <a:p>
          <a:pPr algn="ctr"/>
          <a:r>
            <a:rPr lang="th-TH" sz="1600" baseline="0">
              <a:latin typeface="TH SarabunPSK" pitchFamily="34" charset="-34"/>
              <a:cs typeface="TH SarabunPSK" pitchFamily="34" charset="-34"/>
            </a:rPr>
            <a:t>(สำนักงานเขต)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493060</xdr:colOff>
      <xdr:row>0</xdr:row>
      <xdr:rowOff>112058</xdr:rowOff>
    </xdr:from>
    <xdr:to>
      <xdr:col>17</xdr:col>
      <xdr:colOff>750794</xdr:colOff>
      <xdr:row>1</xdr:row>
      <xdr:rowOff>246529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/>
      </xdr:nvSpPr>
      <xdr:spPr>
        <a:xfrm>
          <a:off x="14285260" y="112058"/>
          <a:ext cx="905434" cy="477371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th-TH" sz="1600" baseline="0">
              <a:latin typeface="TH SarabunPSK" pitchFamily="34" charset="-34"/>
              <a:cs typeface="TH SarabunPSK" pitchFamily="34" charset="-34"/>
            </a:rPr>
            <a:t>แบบ สงม. 2</a:t>
          </a:r>
        </a:p>
      </xdr:txBody>
    </xdr:sp>
    <xdr:clientData/>
  </xdr:twoCellAnchor>
  <xdr:twoCellAnchor>
    <xdr:from>
      <xdr:col>7</xdr:col>
      <xdr:colOff>1847849</xdr:colOff>
      <xdr:row>1</xdr:row>
      <xdr:rowOff>143808</xdr:rowOff>
    </xdr:from>
    <xdr:to>
      <xdr:col>7</xdr:col>
      <xdr:colOff>2971800</xdr:colOff>
      <xdr:row>3</xdr:row>
      <xdr:rowOff>220008</xdr:rowOff>
    </xdr:to>
    <xdr:sp macro="" textlink="">
      <xdr:nvSpPr>
        <xdr:cNvPr id="3" name="TextBox 5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 txBox="1"/>
      </xdr:nvSpPr>
      <xdr:spPr>
        <a:xfrm flipH="1">
          <a:off x="6200774" y="334308"/>
          <a:ext cx="1123951" cy="647700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th-TH" sz="1600" baseline="0">
              <a:latin typeface="TH SarabunPSK" pitchFamily="34" charset="-34"/>
              <a:cs typeface="TH SarabunPSK" pitchFamily="34" charset="-34"/>
            </a:rPr>
            <a:t>แบบ สงม. 2</a:t>
          </a:r>
        </a:p>
        <a:p>
          <a:pPr algn="ctr"/>
          <a:r>
            <a:rPr lang="th-TH" sz="1600" baseline="0">
              <a:latin typeface="TH SarabunPSK" pitchFamily="34" charset="-34"/>
              <a:cs typeface="TH SarabunPSK" pitchFamily="34" charset="-34"/>
            </a:rPr>
            <a:t>(สำนักงานเขต)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493060</xdr:colOff>
      <xdr:row>0</xdr:row>
      <xdr:rowOff>112058</xdr:rowOff>
    </xdr:from>
    <xdr:to>
      <xdr:col>17</xdr:col>
      <xdr:colOff>750794</xdr:colOff>
      <xdr:row>1</xdr:row>
      <xdr:rowOff>246529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C18A6CDF-36A7-41A7-8DD5-593C49858B0A}"/>
            </a:ext>
          </a:extLst>
        </xdr:cNvPr>
        <xdr:cNvSpPr txBox="1"/>
      </xdr:nvSpPr>
      <xdr:spPr>
        <a:xfrm>
          <a:off x="7381875" y="112058"/>
          <a:ext cx="0" cy="324971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th-TH" sz="1600" baseline="0">
              <a:latin typeface="TH SarabunPSK" pitchFamily="34" charset="-34"/>
              <a:cs typeface="TH SarabunPSK" pitchFamily="34" charset="-34"/>
            </a:rPr>
            <a:t>แบบ สงม. 2</a:t>
          </a:r>
        </a:p>
      </xdr:txBody>
    </xdr:sp>
    <xdr:clientData/>
  </xdr:twoCellAnchor>
  <xdr:twoCellAnchor>
    <xdr:from>
      <xdr:col>7</xdr:col>
      <xdr:colOff>1495425</xdr:colOff>
      <xdr:row>1</xdr:row>
      <xdr:rowOff>181908</xdr:rowOff>
    </xdr:from>
    <xdr:to>
      <xdr:col>7</xdr:col>
      <xdr:colOff>2971800</xdr:colOff>
      <xdr:row>3</xdr:row>
      <xdr:rowOff>258108</xdr:rowOff>
    </xdr:to>
    <xdr:sp macro="" textlink="">
      <xdr:nvSpPr>
        <xdr:cNvPr id="3" name="TextBox 5">
          <a:extLst>
            <a:ext uri="{FF2B5EF4-FFF2-40B4-BE49-F238E27FC236}">
              <a16:creationId xmlns:a16="http://schemas.microsoft.com/office/drawing/2014/main" id="{8A2122C2-7928-45C9-88B4-45E72A2047AB}"/>
            </a:ext>
          </a:extLst>
        </xdr:cNvPr>
        <xdr:cNvSpPr txBox="1"/>
      </xdr:nvSpPr>
      <xdr:spPr>
        <a:xfrm flipH="1">
          <a:off x="5848350" y="372408"/>
          <a:ext cx="1476375" cy="647700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th-TH" sz="1600" baseline="0">
              <a:latin typeface="TH SarabunPSK" pitchFamily="34" charset="-34"/>
              <a:cs typeface="TH SarabunPSK" pitchFamily="34" charset="-34"/>
            </a:rPr>
            <a:t>แบบ สงม. 2</a:t>
          </a:r>
        </a:p>
        <a:p>
          <a:pPr algn="ctr"/>
          <a:r>
            <a:rPr lang="th-TH" sz="1600" baseline="0">
              <a:latin typeface="TH SarabunPSK" pitchFamily="34" charset="-34"/>
              <a:cs typeface="TH SarabunPSK" pitchFamily="34" charset="-34"/>
            </a:rPr>
            <a:t>(สำนักงานเขต)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493060</xdr:colOff>
      <xdr:row>0</xdr:row>
      <xdr:rowOff>112058</xdr:rowOff>
    </xdr:from>
    <xdr:to>
      <xdr:col>17</xdr:col>
      <xdr:colOff>750794</xdr:colOff>
      <xdr:row>1</xdr:row>
      <xdr:rowOff>246529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3902344C-7D90-4833-8398-BB9E43BA2FF2}"/>
            </a:ext>
          </a:extLst>
        </xdr:cNvPr>
        <xdr:cNvSpPr txBox="1"/>
      </xdr:nvSpPr>
      <xdr:spPr>
        <a:xfrm>
          <a:off x="7381875" y="112058"/>
          <a:ext cx="0" cy="324971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th-TH" sz="1600" baseline="0">
              <a:latin typeface="TH SarabunPSK" pitchFamily="34" charset="-34"/>
              <a:cs typeface="TH SarabunPSK" pitchFamily="34" charset="-34"/>
            </a:rPr>
            <a:t>แบบ สงม. 2</a:t>
          </a:r>
        </a:p>
      </xdr:txBody>
    </xdr:sp>
    <xdr:clientData/>
  </xdr:twoCellAnchor>
  <xdr:twoCellAnchor>
    <xdr:from>
      <xdr:col>7</xdr:col>
      <xdr:colOff>1495425</xdr:colOff>
      <xdr:row>1</xdr:row>
      <xdr:rowOff>181908</xdr:rowOff>
    </xdr:from>
    <xdr:to>
      <xdr:col>7</xdr:col>
      <xdr:colOff>2971800</xdr:colOff>
      <xdr:row>3</xdr:row>
      <xdr:rowOff>258108</xdr:rowOff>
    </xdr:to>
    <xdr:sp macro="" textlink="">
      <xdr:nvSpPr>
        <xdr:cNvPr id="3" name="TextBox 5">
          <a:extLst>
            <a:ext uri="{FF2B5EF4-FFF2-40B4-BE49-F238E27FC236}">
              <a16:creationId xmlns:a16="http://schemas.microsoft.com/office/drawing/2014/main" id="{29656E10-FBAA-4C58-B778-1E17C57A4F51}"/>
            </a:ext>
          </a:extLst>
        </xdr:cNvPr>
        <xdr:cNvSpPr txBox="1"/>
      </xdr:nvSpPr>
      <xdr:spPr>
        <a:xfrm flipH="1">
          <a:off x="5848350" y="372408"/>
          <a:ext cx="1476375" cy="647700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th-TH" sz="1600" baseline="0">
              <a:latin typeface="TH SarabunPSK" pitchFamily="34" charset="-34"/>
              <a:cs typeface="TH SarabunPSK" pitchFamily="34" charset="-34"/>
            </a:rPr>
            <a:t>แบบ สงม. 2</a:t>
          </a:r>
        </a:p>
        <a:p>
          <a:pPr algn="ctr"/>
          <a:r>
            <a:rPr lang="th-TH" sz="1600" baseline="0">
              <a:latin typeface="TH SarabunPSK" pitchFamily="34" charset="-34"/>
              <a:cs typeface="TH SarabunPSK" pitchFamily="34" charset="-34"/>
            </a:rPr>
            <a:t>(สำนักงานเขต)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0.59999389629810485"/>
  </sheetPr>
  <dimension ref="A1:V58"/>
  <sheetViews>
    <sheetView tabSelected="1" view="pageBreakPreview" zoomScale="70" zoomScaleNormal="70" zoomScaleSheetLayoutView="70" workbookViewId="0">
      <pane ySplit="5" topLeftCell="A40" activePane="bottomLeft" state="frozen"/>
      <selection activeCell="A49" sqref="A49:XFD50"/>
      <selection pane="bottomLeft" activeCell="Q56" sqref="Q56"/>
    </sheetView>
  </sheetViews>
  <sheetFormatPr defaultColWidth="9" defaultRowHeight="18.75"/>
  <cols>
    <col min="1" max="1" width="43.28515625" style="1" customWidth="1"/>
    <col min="2" max="2" width="6.5703125" style="1" customWidth="1"/>
    <col min="3" max="3" width="11.28515625" style="66" customWidth="1"/>
    <col min="4" max="7" width="11.28515625" style="3" customWidth="1"/>
    <col min="8" max="8" width="12.5703125" style="3" customWidth="1"/>
    <col min="9" max="17" width="11.28515625" style="3" customWidth="1"/>
    <col min="18" max="18" width="11.28515625" style="1" customWidth="1"/>
    <col min="19" max="19" width="15.85546875" style="40" customWidth="1"/>
    <col min="20" max="20" width="14.42578125" style="40" customWidth="1"/>
    <col min="21" max="21" width="9" style="1"/>
    <col min="22" max="22" width="11.42578125" style="1" bestFit="1" customWidth="1"/>
    <col min="23" max="16384" width="9" style="1"/>
  </cols>
  <sheetData>
    <row r="1" spans="1:22" ht="27" customHeight="1">
      <c r="A1" s="76" t="s">
        <v>90</v>
      </c>
      <c r="B1" s="76"/>
      <c r="C1" s="76"/>
      <c r="D1" s="76"/>
      <c r="E1" s="76"/>
      <c r="F1" s="76"/>
      <c r="G1" s="77"/>
      <c r="H1" s="77"/>
      <c r="I1" s="77"/>
      <c r="J1" s="77"/>
      <c r="K1" s="77"/>
      <c r="L1" s="77"/>
      <c r="M1" s="77"/>
      <c r="N1" s="77"/>
      <c r="O1" s="77"/>
      <c r="P1" s="77"/>
      <c r="Q1" s="77"/>
      <c r="R1" s="76"/>
    </row>
    <row r="2" spans="1:22" ht="24" customHeight="1">
      <c r="A2" s="4" t="s">
        <v>21</v>
      </c>
      <c r="B2" s="4"/>
      <c r="C2" s="55"/>
      <c r="D2" s="4"/>
      <c r="E2" s="4"/>
      <c r="F2" s="4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4"/>
    </row>
    <row r="3" spans="1:22" ht="21" customHeight="1">
      <c r="A3" s="8" t="s">
        <v>31</v>
      </c>
      <c r="B3" s="4"/>
      <c r="C3" s="56"/>
      <c r="D3" s="6"/>
      <c r="E3" s="6"/>
      <c r="F3" s="6"/>
      <c r="G3" s="6"/>
      <c r="H3" s="49">
        <f>+C9-C26</f>
        <v>4084200</v>
      </c>
      <c r="I3" s="49">
        <f>+H3*0.3</f>
        <v>1225260</v>
      </c>
      <c r="J3" s="49">
        <f>+I3+H26</f>
        <v>1657260</v>
      </c>
      <c r="K3" s="49">
        <f>+J3-H9</f>
        <v>-152056</v>
      </c>
      <c r="L3" s="49">
        <f>+H9-H26</f>
        <v>1377316</v>
      </c>
      <c r="M3" s="6"/>
      <c r="N3" s="6"/>
      <c r="O3" s="6"/>
      <c r="P3" s="6"/>
      <c r="Q3" s="6"/>
      <c r="R3" s="7" t="s">
        <v>47</v>
      </c>
    </row>
    <row r="4" spans="1:22" ht="22.5" customHeight="1">
      <c r="A4" s="78" t="s">
        <v>89</v>
      </c>
      <c r="B4" s="11" t="s">
        <v>18</v>
      </c>
      <c r="C4" s="80" t="s">
        <v>0</v>
      </c>
      <c r="D4" s="82" t="s">
        <v>3</v>
      </c>
      <c r="E4" s="83"/>
      <c r="F4" s="83"/>
      <c r="G4" s="83"/>
      <c r="H4" s="84"/>
      <c r="I4" s="85" t="s">
        <v>4</v>
      </c>
      <c r="J4" s="86"/>
      <c r="K4" s="86"/>
      <c r="L4" s="86"/>
      <c r="M4" s="87"/>
      <c r="N4" s="85" t="s">
        <v>5</v>
      </c>
      <c r="O4" s="86"/>
      <c r="P4" s="86"/>
      <c r="Q4" s="86"/>
      <c r="R4" s="84"/>
    </row>
    <row r="5" spans="1:22" ht="22.5" customHeight="1">
      <c r="A5" s="79"/>
      <c r="B5" s="12" t="s">
        <v>2</v>
      </c>
      <c r="C5" s="81"/>
      <c r="D5" s="13" t="s">
        <v>6</v>
      </c>
      <c r="E5" s="13" t="s">
        <v>7</v>
      </c>
      <c r="F5" s="13" t="s">
        <v>8</v>
      </c>
      <c r="G5" s="13" t="s">
        <v>9</v>
      </c>
      <c r="H5" s="13" t="s">
        <v>19</v>
      </c>
      <c r="I5" s="13" t="s">
        <v>10</v>
      </c>
      <c r="J5" s="13" t="s">
        <v>11</v>
      </c>
      <c r="K5" s="13" t="s">
        <v>12</v>
      </c>
      <c r="L5" s="13" t="s">
        <v>13</v>
      </c>
      <c r="M5" s="13" t="s">
        <v>19</v>
      </c>
      <c r="N5" s="13" t="s">
        <v>14</v>
      </c>
      <c r="O5" s="13" t="s">
        <v>15</v>
      </c>
      <c r="P5" s="13" t="s">
        <v>16</v>
      </c>
      <c r="Q5" s="13" t="s">
        <v>17</v>
      </c>
      <c r="R5" s="14" t="s">
        <v>19</v>
      </c>
    </row>
    <row r="6" spans="1:22" ht="21" customHeight="1">
      <c r="A6" s="42" t="s">
        <v>49</v>
      </c>
      <c r="B6" s="42"/>
      <c r="C6" s="57"/>
      <c r="D6" s="42"/>
      <c r="E6" s="42"/>
      <c r="F6" s="42"/>
      <c r="G6" s="42"/>
      <c r="H6" s="42"/>
      <c r="I6" s="42"/>
      <c r="J6" s="42"/>
      <c r="K6" s="42"/>
      <c r="L6" s="42"/>
      <c r="M6" s="42"/>
      <c r="N6" s="42"/>
      <c r="O6" s="42"/>
      <c r="P6" s="42"/>
      <c r="Q6" s="42"/>
      <c r="R6" s="42"/>
    </row>
    <row r="7" spans="1:22" ht="21" customHeight="1">
      <c r="A7" s="15" t="s">
        <v>84</v>
      </c>
      <c r="B7" s="16" t="s">
        <v>1</v>
      </c>
      <c r="C7" s="58">
        <f>H7+M7+R7</f>
        <v>4516200</v>
      </c>
      <c r="D7" s="43">
        <f t="shared" ref="D7:R7" si="0">D9</f>
        <v>779154</v>
      </c>
      <c r="E7" s="43">
        <f t="shared" si="0"/>
        <v>312896</v>
      </c>
      <c r="F7" s="43">
        <f t="shared" si="0"/>
        <v>396606</v>
      </c>
      <c r="G7" s="43">
        <f t="shared" si="0"/>
        <v>320660</v>
      </c>
      <c r="H7" s="43">
        <f t="shared" si="0"/>
        <v>1809316</v>
      </c>
      <c r="I7" s="43">
        <f t="shared" si="0"/>
        <v>445486</v>
      </c>
      <c r="J7" s="43">
        <f t="shared" si="0"/>
        <v>324500</v>
      </c>
      <c r="K7" s="43">
        <f t="shared" si="0"/>
        <v>319450</v>
      </c>
      <c r="L7" s="43">
        <f t="shared" si="0"/>
        <v>332664</v>
      </c>
      <c r="M7" s="43">
        <f t="shared" si="0"/>
        <v>1422100</v>
      </c>
      <c r="N7" s="43">
        <f t="shared" si="0"/>
        <v>318250</v>
      </c>
      <c r="O7" s="43">
        <f t="shared" si="0"/>
        <v>328340</v>
      </c>
      <c r="P7" s="43">
        <f t="shared" si="0"/>
        <v>322976</v>
      </c>
      <c r="Q7" s="43">
        <f t="shared" si="0"/>
        <v>315218</v>
      </c>
      <c r="R7" s="43">
        <f t="shared" si="0"/>
        <v>1284784</v>
      </c>
      <c r="S7" s="34">
        <f>SUM(H7+M7+R7)</f>
        <v>4516200</v>
      </c>
      <c r="T7" s="34">
        <f>SUM(C7-S7)</f>
        <v>0</v>
      </c>
      <c r="V7" s="3"/>
    </row>
    <row r="8" spans="1:22" ht="21" customHeight="1">
      <c r="A8" s="15"/>
      <c r="B8" s="16" t="s">
        <v>2</v>
      </c>
      <c r="C8" s="5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9"/>
      <c r="S8" s="34"/>
      <c r="T8" s="34"/>
    </row>
    <row r="9" spans="1:22">
      <c r="A9" s="20" t="s">
        <v>60</v>
      </c>
      <c r="B9" s="21" t="s">
        <v>1</v>
      </c>
      <c r="C9" s="59">
        <f>H9+M9+R9</f>
        <v>4516200</v>
      </c>
      <c r="D9" s="41">
        <f t="shared" ref="D9:R9" si="1">SUM(D13:D32)</f>
        <v>779154</v>
      </c>
      <c r="E9" s="41">
        <f t="shared" si="1"/>
        <v>312896</v>
      </c>
      <c r="F9" s="41">
        <f t="shared" si="1"/>
        <v>396606</v>
      </c>
      <c r="G9" s="41">
        <f t="shared" si="1"/>
        <v>320660</v>
      </c>
      <c r="H9" s="41">
        <f t="shared" si="1"/>
        <v>1809316</v>
      </c>
      <c r="I9" s="41">
        <f t="shared" si="1"/>
        <v>445486</v>
      </c>
      <c r="J9" s="41">
        <f t="shared" si="1"/>
        <v>324500</v>
      </c>
      <c r="K9" s="41">
        <f t="shared" si="1"/>
        <v>319450</v>
      </c>
      <c r="L9" s="41">
        <f t="shared" si="1"/>
        <v>332664</v>
      </c>
      <c r="M9" s="41">
        <f t="shared" si="1"/>
        <v>1422100</v>
      </c>
      <c r="N9" s="41">
        <f t="shared" si="1"/>
        <v>318250</v>
      </c>
      <c r="O9" s="41">
        <f t="shared" si="1"/>
        <v>328340</v>
      </c>
      <c r="P9" s="41">
        <f t="shared" si="1"/>
        <v>322976</v>
      </c>
      <c r="Q9" s="41">
        <f t="shared" si="1"/>
        <v>315218</v>
      </c>
      <c r="R9" s="41">
        <f t="shared" si="1"/>
        <v>1284784</v>
      </c>
      <c r="S9" s="34">
        <f>SUM(H9+M9+R9)</f>
        <v>4516200</v>
      </c>
      <c r="T9" s="34">
        <f>SUM(C9-S9)</f>
        <v>0</v>
      </c>
    </row>
    <row r="10" spans="1:22">
      <c r="A10" s="25"/>
      <c r="B10" s="21" t="s">
        <v>2</v>
      </c>
      <c r="C10" s="59"/>
      <c r="D10" s="23"/>
      <c r="E10" s="23"/>
      <c r="F10" s="23"/>
      <c r="G10" s="23"/>
      <c r="H10" s="13"/>
      <c r="I10" s="23"/>
      <c r="J10" s="23"/>
      <c r="K10" s="23"/>
      <c r="L10" s="23"/>
      <c r="M10" s="13"/>
      <c r="N10" s="23"/>
      <c r="O10" s="23"/>
      <c r="P10" s="23"/>
      <c r="Q10" s="23"/>
      <c r="R10" s="26"/>
    </row>
    <row r="11" spans="1:22">
      <c r="A11" s="20" t="s">
        <v>50</v>
      </c>
      <c r="B11" s="21"/>
      <c r="C11" s="59"/>
      <c r="D11" s="22"/>
      <c r="E11" s="22"/>
      <c r="F11" s="22"/>
      <c r="G11" s="22"/>
      <c r="H11" s="41"/>
      <c r="I11" s="22"/>
      <c r="J11" s="22"/>
      <c r="K11" s="22"/>
      <c r="L11" s="22"/>
      <c r="M11" s="41"/>
      <c r="N11" s="22"/>
      <c r="O11" s="22"/>
      <c r="P11" s="22"/>
      <c r="Q11" s="22"/>
      <c r="R11" s="41"/>
      <c r="S11" s="34"/>
      <c r="T11" s="34"/>
    </row>
    <row r="12" spans="1:22">
      <c r="A12" s="30" t="s">
        <v>22</v>
      </c>
      <c r="B12" s="14"/>
      <c r="C12" s="60"/>
      <c r="D12" s="23"/>
      <c r="E12" s="23"/>
      <c r="F12" s="23"/>
      <c r="G12" s="23"/>
      <c r="H12" s="13"/>
      <c r="I12" s="23"/>
      <c r="J12" s="23"/>
      <c r="K12" s="23"/>
      <c r="L12" s="23"/>
      <c r="M12" s="13"/>
      <c r="N12" s="23"/>
      <c r="O12" s="23"/>
      <c r="P12" s="23"/>
      <c r="Q12" s="23"/>
      <c r="R12" s="26"/>
    </row>
    <row r="13" spans="1:22">
      <c r="A13" s="28" t="s">
        <v>23</v>
      </c>
      <c r="B13" s="21" t="s">
        <v>1</v>
      </c>
      <c r="C13" s="61">
        <f>H13+M13+R13</f>
        <v>895000</v>
      </c>
      <c r="D13" s="27">
        <v>75600</v>
      </c>
      <c r="E13" s="27">
        <v>70560</v>
      </c>
      <c r="F13" s="27">
        <v>83280</v>
      </c>
      <c r="G13" s="27">
        <v>71760</v>
      </c>
      <c r="H13" s="13">
        <f>SUM(D13:G13)</f>
        <v>301200</v>
      </c>
      <c r="I13" s="27">
        <v>68160</v>
      </c>
      <c r="J13" s="27">
        <v>75600</v>
      </c>
      <c r="K13" s="27">
        <v>75600</v>
      </c>
      <c r="L13" s="27">
        <v>78240</v>
      </c>
      <c r="M13" s="13">
        <f>SUM(I13:L13)</f>
        <v>297600</v>
      </c>
      <c r="N13" s="23">
        <v>74400</v>
      </c>
      <c r="O13" s="23">
        <v>79440</v>
      </c>
      <c r="P13" s="23">
        <v>75600</v>
      </c>
      <c r="Q13" s="23">
        <v>66760</v>
      </c>
      <c r="R13" s="24">
        <f>SUM(N13:Q13)</f>
        <v>296200</v>
      </c>
      <c r="S13" s="34">
        <f>SUM(H13+M13+R13)</f>
        <v>895000</v>
      </c>
      <c r="T13" s="34">
        <f>SUM(C13-S13)</f>
        <v>0</v>
      </c>
    </row>
    <row r="14" spans="1:22">
      <c r="A14" s="28" t="s">
        <v>63</v>
      </c>
      <c r="B14" s="21" t="s">
        <v>1</v>
      </c>
      <c r="C14" s="61">
        <f>H14+M14+R14</f>
        <v>534600</v>
      </c>
      <c r="D14" s="27">
        <v>43909</v>
      </c>
      <c r="E14" s="27">
        <v>43153</v>
      </c>
      <c r="F14" s="27">
        <v>43153</v>
      </c>
      <c r="G14" s="27">
        <v>45440</v>
      </c>
      <c r="H14" s="13">
        <f>SUM(D14:G14)</f>
        <v>175655</v>
      </c>
      <c r="I14" s="27">
        <v>43153</v>
      </c>
      <c r="J14" s="27">
        <v>45440</v>
      </c>
      <c r="K14" s="27">
        <v>43915</v>
      </c>
      <c r="L14" s="27">
        <v>46202</v>
      </c>
      <c r="M14" s="13">
        <f t="shared" ref="M14:M16" si="2">SUM(I14:L14)</f>
        <v>178710</v>
      </c>
      <c r="N14" s="23">
        <v>43915</v>
      </c>
      <c r="O14" s="23">
        <v>45440</v>
      </c>
      <c r="P14" s="23">
        <v>44678</v>
      </c>
      <c r="Q14" s="23">
        <v>46202</v>
      </c>
      <c r="R14" s="24">
        <f>SUM(N14:Q14)</f>
        <v>180235</v>
      </c>
      <c r="S14" s="34">
        <f>SUM(H14+M14+R14)</f>
        <v>534600</v>
      </c>
      <c r="T14" s="34">
        <f>SUM(C14-S14)</f>
        <v>0</v>
      </c>
    </row>
    <row r="15" spans="1:22">
      <c r="A15" s="28" t="s">
        <v>72</v>
      </c>
      <c r="B15" s="21"/>
      <c r="C15" s="61"/>
      <c r="D15" s="27"/>
      <c r="E15" s="27"/>
      <c r="F15" s="27"/>
      <c r="G15" s="27"/>
      <c r="H15" s="13"/>
      <c r="I15" s="27"/>
      <c r="J15" s="27"/>
      <c r="K15" s="27"/>
      <c r="L15" s="27"/>
      <c r="M15" s="13"/>
      <c r="N15" s="23"/>
      <c r="O15" s="23"/>
      <c r="P15" s="23"/>
      <c r="Q15" s="23"/>
      <c r="R15" s="24"/>
      <c r="S15" s="34"/>
      <c r="T15" s="34"/>
    </row>
    <row r="16" spans="1:22">
      <c r="A16" s="28" t="s">
        <v>64</v>
      </c>
      <c r="B16" s="21" t="s">
        <v>1</v>
      </c>
      <c r="C16" s="61">
        <f t="shared" ref="C16:C18" si="3">H16+M16+R16</f>
        <v>605200</v>
      </c>
      <c r="D16" s="27">
        <v>49795</v>
      </c>
      <c r="E16" s="27">
        <v>49033</v>
      </c>
      <c r="F16" s="27">
        <v>49033</v>
      </c>
      <c r="G16" s="27">
        <v>51320</v>
      </c>
      <c r="H16" s="13">
        <f t="shared" ref="H16" si="4">SUM(D16:G16)</f>
        <v>199181</v>
      </c>
      <c r="I16" s="27">
        <v>49033</v>
      </c>
      <c r="J16" s="27">
        <v>51320</v>
      </c>
      <c r="K16" s="27">
        <v>49795</v>
      </c>
      <c r="L16" s="27">
        <v>52082</v>
      </c>
      <c r="M16" s="13">
        <f t="shared" si="2"/>
        <v>202230</v>
      </c>
      <c r="N16" s="23">
        <v>49795</v>
      </c>
      <c r="O16" s="23">
        <v>51320</v>
      </c>
      <c r="P16" s="23">
        <v>50558</v>
      </c>
      <c r="Q16" s="23">
        <v>52116</v>
      </c>
      <c r="R16" s="24">
        <f>SUM(N16:Q16)</f>
        <v>203789</v>
      </c>
      <c r="S16" s="34">
        <f>SUM(H16+M16+R16)</f>
        <v>605200</v>
      </c>
      <c r="T16" s="34">
        <f>SUM(C16-S16)</f>
        <v>0</v>
      </c>
    </row>
    <row r="17" spans="1:20">
      <c r="A17" s="28" t="s">
        <v>67</v>
      </c>
      <c r="B17" s="21" t="s">
        <v>1</v>
      </c>
      <c r="C17" s="61">
        <f t="shared" si="3"/>
        <v>384000</v>
      </c>
      <c r="D17" s="27">
        <v>32000</v>
      </c>
      <c r="E17" s="27">
        <v>32000</v>
      </c>
      <c r="F17" s="27">
        <v>32000</v>
      </c>
      <c r="G17" s="27">
        <v>32000</v>
      </c>
      <c r="H17" s="13">
        <f>SUM(D17:G17)</f>
        <v>128000</v>
      </c>
      <c r="I17" s="27">
        <v>32000</v>
      </c>
      <c r="J17" s="27">
        <v>32000</v>
      </c>
      <c r="K17" s="27">
        <v>32000</v>
      </c>
      <c r="L17" s="27">
        <v>32000</v>
      </c>
      <c r="M17" s="13">
        <f>SUM(I17:L17)</f>
        <v>128000</v>
      </c>
      <c r="N17" s="27">
        <v>32000</v>
      </c>
      <c r="O17" s="27">
        <v>32000</v>
      </c>
      <c r="P17" s="27">
        <v>32000</v>
      </c>
      <c r="Q17" s="27">
        <v>32000</v>
      </c>
      <c r="R17" s="24">
        <f>SUM(N17:Q17)</f>
        <v>128000</v>
      </c>
      <c r="S17" s="34">
        <f>SUM(H17+M17+R17)</f>
        <v>384000</v>
      </c>
      <c r="T17" s="34">
        <f>SUM(C17-S17)</f>
        <v>0</v>
      </c>
    </row>
    <row r="18" spans="1:20">
      <c r="A18" s="28" t="s">
        <v>65</v>
      </c>
      <c r="B18" s="21" t="s">
        <v>1</v>
      </c>
      <c r="C18" s="61">
        <f t="shared" si="3"/>
        <v>730000</v>
      </c>
      <c r="D18" s="27">
        <v>62000</v>
      </c>
      <c r="E18" s="27">
        <v>60000</v>
      </c>
      <c r="F18" s="27">
        <v>62000</v>
      </c>
      <c r="G18" s="27">
        <v>62000</v>
      </c>
      <c r="H18" s="13">
        <f>SUM(D18:G18)</f>
        <v>246000</v>
      </c>
      <c r="I18" s="27">
        <v>56000</v>
      </c>
      <c r="J18" s="27">
        <v>62000</v>
      </c>
      <c r="K18" s="27">
        <v>60000</v>
      </c>
      <c r="L18" s="27">
        <v>62000</v>
      </c>
      <c r="M18" s="13">
        <f>SUM(I18:L18)</f>
        <v>240000</v>
      </c>
      <c r="N18" s="27">
        <v>60000</v>
      </c>
      <c r="O18" s="27">
        <v>62000</v>
      </c>
      <c r="P18" s="27">
        <v>62000</v>
      </c>
      <c r="Q18" s="27">
        <v>60000</v>
      </c>
      <c r="R18" s="24">
        <f>SUM(N18:Q18)</f>
        <v>244000</v>
      </c>
      <c r="S18" s="34">
        <f>SUM(H18+M18+R18)</f>
        <v>730000</v>
      </c>
      <c r="T18" s="34">
        <f>SUM(C18-S18)</f>
        <v>0</v>
      </c>
    </row>
    <row r="19" spans="1:20">
      <c r="A19" s="28" t="s">
        <v>66</v>
      </c>
      <c r="B19" s="21"/>
      <c r="C19" s="61"/>
      <c r="D19" s="27"/>
      <c r="E19" s="27"/>
      <c r="F19" s="27"/>
      <c r="G19" s="27"/>
      <c r="H19" s="13"/>
      <c r="I19" s="27"/>
      <c r="J19" s="27"/>
      <c r="K19" s="27"/>
      <c r="L19" s="27"/>
      <c r="M19" s="13"/>
      <c r="N19" s="27"/>
      <c r="O19" s="27"/>
      <c r="P19" s="27"/>
      <c r="Q19" s="27"/>
      <c r="R19" s="24"/>
      <c r="S19" s="34"/>
      <c r="T19" s="34"/>
    </row>
    <row r="20" spans="1:20">
      <c r="A20" s="28" t="s">
        <v>91</v>
      </c>
      <c r="B20" s="21" t="s">
        <v>1</v>
      </c>
      <c r="C20" s="61">
        <f t="shared" ref="C20" si="5">H20+M20+R20</f>
        <v>690000</v>
      </c>
      <c r="D20" s="27">
        <v>57500</v>
      </c>
      <c r="E20" s="27">
        <v>57500</v>
      </c>
      <c r="F20" s="27">
        <v>57500</v>
      </c>
      <c r="G20" s="27">
        <v>57500</v>
      </c>
      <c r="H20" s="13">
        <f>SUM(D20:G20)</f>
        <v>230000</v>
      </c>
      <c r="I20" s="27">
        <v>57500</v>
      </c>
      <c r="J20" s="27">
        <v>57500</v>
      </c>
      <c r="K20" s="27">
        <v>57500</v>
      </c>
      <c r="L20" s="27">
        <v>57500</v>
      </c>
      <c r="M20" s="13">
        <f>SUM(I20:L20)</f>
        <v>230000</v>
      </c>
      <c r="N20" s="27">
        <v>57500</v>
      </c>
      <c r="O20" s="27">
        <v>57500</v>
      </c>
      <c r="P20" s="27">
        <v>57500</v>
      </c>
      <c r="Q20" s="27">
        <v>57500</v>
      </c>
      <c r="R20" s="24">
        <f>SUM(N20:Q20)</f>
        <v>230000</v>
      </c>
      <c r="S20" s="34">
        <f>SUM(H20+M20+R20)</f>
        <v>690000</v>
      </c>
      <c r="T20" s="34">
        <f>SUM(C20-S20)</f>
        <v>0</v>
      </c>
    </row>
    <row r="21" spans="1:20">
      <c r="A21" s="28" t="s">
        <v>92</v>
      </c>
      <c r="B21" s="21" t="s">
        <v>1</v>
      </c>
      <c r="C21" s="61">
        <f t="shared" ref="C21" si="6">H21+M21+R21</f>
        <v>69000</v>
      </c>
      <c r="D21" s="27"/>
      <c r="E21" s="27"/>
      <c r="F21" s="27">
        <v>69000</v>
      </c>
      <c r="G21" s="27"/>
      <c r="H21" s="13">
        <f>SUM(D21:G21)</f>
        <v>69000</v>
      </c>
      <c r="I21" s="27"/>
      <c r="J21" s="27"/>
      <c r="K21" s="27"/>
      <c r="L21" s="27"/>
      <c r="M21" s="13">
        <f>SUM(I21:L21)</f>
        <v>0</v>
      </c>
      <c r="N21" s="27"/>
      <c r="O21" s="27"/>
      <c r="P21" s="27"/>
      <c r="Q21" s="27"/>
      <c r="R21" s="24">
        <f>SUM(N21:Q21)</f>
        <v>0</v>
      </c>
      <c r="S21" s="34">
        <f>SUM(H21+M21+R21)</f>
        <v>69000</v>
      </c>
      <c r="T21" s="34">
        <f>SUM(C21-S21)</f>
        <v>0</v>
      </c>
    </row>
    <row r="22" spans="1:20">
      <c r="A22" s="30" t="s">
        <v>24</v>
      </c>
      <c r="B22" s="21"/>
      <c r="C22" s="62"/>
      <c r="D22" s="23"/>
      <c r="E22" s="23"/>
      <c r="F22" s="23"/>
      <c r="G22" s="23"/>
      <c r="H22" s="13"/>
      <c r="I22" s="23"/>
      <c r="J22" s="23"/>
      <c r="K22" s="23"/>
      <c r="L22" s="23"/>
      <c r="M22" s="13"/>
      <c r="N22" s="23"/>
      <c r="O22" s="23"/>
      <c r="P22" s="23"/>
      <c r="Q22" s="23"/>
      <c r="R22" s="24"/>
      <c r="S22" s="34">
        <f t="shared" ref="S22:S27" si="7">SUM(H22+M22+R22)</f>
        <v>0</v>
      </c>
      <c r="T22" s="34">
        <f t="shared" ref="T22:T27" si="8">SUM(C22-S22)</f>
        <v>0</v>
      </c>
    </row>
    <row r="23" spans="1:20">
      <c r="A23" s="28" t="s">
        <v>25</v>
      </c>
      <c r="B23" s="21" t="s">
        <v>1</v>
      </c>
      <c r="C23" s="61">
        <f t="shared" ref="C23:C26" si="9">H23+M23+R23</f>
        <v>39000</v>
      </c>
      <c r="D23" s="45" t="s">
        <v>32</v>
      </c>
      <c r="E23" s="45" t="s">
        <v>32</v>
      </c>
      <c r="F23" s="45" t="s">
        <v>32</v>
      </c>
      <c r="G23" s="46">
        <v>0</v>
      </c>
      <c r="H23" s="44">
        <f t="shared" ref="H23:H28" si="10">SUM(D23:G23)</f>
        <v>0</v>
      </c>
      <c r="I23" s="23">
        <v>39000</v>
      </c>
      <c r="J23" s="23" t="s">
        <v>32</v>
      </c>
      <c r="K23" s="23" t="s">
        <v>32</v>
      </c>
      <c r="L23" s="23" t="s">
        <v>32</v>
      </c>
      <c r="M23" s="13">
        <f t="shared" ref="M23:M26" si="11">SUM(I23:L23)</f>
        <v>39000</v>
      </c>
      <c r="N23" s="23" t="s">
        <v>32</v>
      </c>
      <c r="O23" s="23" t="s">
        <v>32</v>
      </c>
      <c r="P23" s="23" t="s">
        <v>32</v>
      </c>
      <c r="Q23" s="23" t="s">
        <v>32</v>
      </c>
      <c r="R23" s="24">
        <f t="shared" ref="R23:R27" si="12">SUM(N23:Q23)</f>
        <v>0</v>
      </c>
      <c r="S23" s="34">
        <f t="shared" si="7"/>
        <v>39000</v>
      </c>
      <c r="T23" s="34">
        <f t="shared" si="8"/>
        <v>0</v>
      </c>
    </row>
    <row r="24" spans="1:20">
      <c r="A24" s="28" t="s">
        <v>56</v>
      </c>
      <c r="B24" s="21" t="s">
        <v>1</v>
      </c>
      <c r="C24" s="61">
        <f t="shared" si="9"/>
        <v>7500</v>
      </c>
      <c r="D24" s="45">
        <v>450</v>
      </c>
      <c r="E24" s="45">
        <v>650</v>
      </c>
      <c r="F24" s="45">
        <v>640</v>
      </c>
      <c r="G24" s="46">
        <v>640</v>
      </c>
      <c r="H24" s="44">
        <f>SUM(D24:G24)</f>
        <v>2380</v>
      </c>
      <c r="I24" s="23">
        <v>640</v>
      </c>
      <c r="J24" s="23">
        <v>640</v>
      </c>
      <c r="K24" s="23">
        <v>640</v>
      </c>
      <c r="L24" s="23">
        <v>640</v>
      </c>
      <c r="M24" s="13">
        <f t="shared" si="11"/>
        <v>2560</v>
      </c>
      <c r="N24" s="23">
        <v>640</v>
      </c>
      <c r="O24" s="23">
        <v>640</v>
      </c>
      <c r="P24" s="23">
        <v>640</v>
      </c>
      <c r="Q24" s="23">
        <v>640</v>
      </c>
      <c r="R24" s="24">
        <f t="shared" si="12"/>
        <v>2560</v>
      </c>
      <c r="S24" s="34">
        <f t="shared" si="7"/>
        <v>7500</v>
      </c>
      <c r="T24" s="34"/>
    </row>
    <row r="25" spans="1:20">
      <c r="A25" s="28" t="s">
        <v>26</v>
      </c>
      <c r="B25" s="21" t="s">
        <v>1</v>
      </c>
      <c r="C25" s="61">
        <f t="shared" si="9"/>
        <v>42000</v>
      </c>
      <c r="D25" s="23" t="s">
        <v>32</v>
      </c>
      <c r="E25" s="23" t="s">
        <v>32</v>
      </c>
      <c r="F25" s="23" t="s">
        <v>32</v>
      </c>
      <c r="G25" s="22">
        <v>0</v>
      </c>
      <c r="H25" s="13">
        <f t="shared" si="10"/>
        <v>0</v>
      </c>
      <c r="I25" s="23">
        <v>42000</v>
      </c>
      <c r="J25" s="23" t="s">
        <v>32</v>
      </c>
      <c r="K25" s="23" t="s">
        <v>32</v>
      </c>
      <c r="L25" s="23" t="s">
        <v>32</v>
      </c>
      <c r="M25" s="13">
        <f t="shared" si="11"/>
        <v>42000</v>
      </c>
      <c r="N25" s="23" t="s">
        <v>32</v>
      </c>
      <c r="O25" s="23" t="s">
        <v>32</v>
      </c>
      <c r="P25" s="23" t="s">
        <v>32</v>
      </c>
      <c r="Q25" s="23" t="s">
        <v>32</v>
      </c>
      <c r="R25" s="24">
        <f>SUM(N25:Q25)</f>
        <v>0</v>
      </c>
      <c r="S25" s="34">
        <f t="shared" si="7"/>
        <v>42000</v>
      </c>
      <c r="T25" s="34">
        <f t="shared" si="8"/>
        <v>0</v>
      </c>
    </row>
    <row r="26" spans="1:20">
      <c r="A26" s="28" t="s">
        <v>73</v>
      </c>
      <c r="B26" s="21" t="s">
        <v>1</v>
      </c>
      <c r="C26" s="61">
        <f t="shared" si="9"/>
        <v>432000</v>
      </c>
      <c r="D26" s="22">
        <v>432000</v>
      </c>
      <c r="E26" s="23" t="s">
        <v>32</v>
      </c>
      <c r="F26" s="23" t="s">
        <v>32</v>
      </c>
      <c r="G26" s="23" t="s">
        <v>32</v>
      </c>
      <c r="H26" s="13">
        <f t="shared" si="10"/>
        <v>432000</v>
      </c>
      <c r="I26" s="23" t="s">
        <v>32</v>
      </c>
      <c r="J26" s="23" t="s">
        <v>32</v>
      </c>
      <c r="K26" s="23" t="s">
        <v>32</v>
      </c>
      <c r="L26" s="23" t="s">
        <v>32</v>
      </c>
      <c r="M26" s="13">
        <f t="shared" si="11"/>
        <v>0</v>
      </c>
      <c r="N26" s="23" t="s">
        <v>32</v>
      </c>
      <c r="O26" s="23" t="s">
        <v>32</v>
      </c>
      <c r="P26" s="23" t="s">
        <v>32</v>
      </c>
      <c r="Q26" s="23" t="s">
        <v>32</v>
      </c>
      <c r="R26" s="24">
        <f t="shared" si="12"/>
        <v>0</v>
      </c>
      <c r="S26" s="34">
        <f t="shared" si="7"/>
        <v>432000</v>
      </c>
      <c r="T26" s="34">
        <f t="shared" si="8"/>
        <v>0</v>
      </c>
    </row>
    <row r="27" spans="1:20">
      <c r="A27" s="30" t="s">
        <v>27</v>
      </c>
      <c r="B27" s="21"/>
      <c r="C27" s="62"/>
      <c r="D27" s="23"/>
      <c r="E27" s="23"/>
      <c r="F27" s="23"/>
      <c r="G27" s="23"/>
      <c r="H27" s="13">
        <f t="shared" si="10"/>
        <v>0</v>
      </c>
      <c r="I27" s="23"/>
      <c r="J27" s="23"/>
      <c r="K27" s="23"/>
      <c r="L27" s="23"/>
      <c r="M27" s="13"/>
      <c r="N27" s="23"/>
      <c r="O27" s="23"/>
      <c r="P27" s="23"/>
      <c r="Q27" s="23"/>
      <c r="R27" s="24">
        <f t="shared" si="12"/>
        <v>0</v>
      </c>
      <c r="S27" s="34">
        <f t="shared" si="7"/>
        <v>0</v>
      </c>
      <c r="T27" s="34">
        <f t="shared" si="8"/>
        <v>0</v>
      </c>
    </row>
    <row r="28" spans="1:20">
      <c r="A28" s="28" t="s">
        <v>28</v>
      </c>
      <c r="B28" s="21" t="s">
        <v>1</v>
      </c>
      <c r="C28" s="63">
        <f t="shared" ref="C28:C32" si="13">H28+M28+R28</f>
        <v>0</v>
      </c>
      <c r="D28" s="23" t="s">
        <v>32</v>
      </c>
      <c r="E28" s="23" t="s">
        <v>32</v>
      </c>
      <c r="F28" s="23" t="s">
        <v>32</v>
      </c>
      <c r="G28" s="23" t="s">
        <v>32</v>
      </c>
      <c r="H28" s="13">
        <f t="shared" si="10"/>
        <v>0</v>
      </c>
      <c r="I28" s="23" t="s">
        <v>32</v>
      </c>
      <c r="J28" s="23" t="s">
        <v>32</v>
      </c>
      <c r="K28" s="23" t="s">
        <v>32</v>
      </c>
      <c r="L28" s="23" t="s">
        <v>32</v>
      </c>
      <c r="M28" s="23">
        <v>0</v>
      </c>
      <c r="N28" s="23">
        <v>0</v>
      </c>
      <c r="O28" s="23">
        <v>0</v>
      </c>
      <c r="P28" s="23">
        <v>0</v>
      </c>
      <c r="Q28" s="23">
        <v>0</v>
      </c>
      <c r="R28" s="23">
        <v>0</v>
      </c>
      <c r="S28" s="34">
        <f>SUM(H28)</f>
        <v>0</v>
      </c>
      <c r="T28" s="34"/>
    </row>
    <row r="29" spans="1:20">
      <c r="A29" s="28" t="s">
        <v>29</v>
      </c>
      <c r="B29" s="21" t="s">
        <v>1</v>
      </c>
      <c r="C29" s="61">
        <f t="shared" si="13"/>
        <v>33000</v>
      </c>
      <c r="D29" s="23" t="s">
        <v>32</v>
      </c>
      <c r="E29" s="23" t="s">
        <v>32</v>
      </c>
      <c r="F29" s="23" t="s">
        <v>32</v>
      </c>
      <c r="G29" s="23" t="s">
        <v>32</v>
      </c>
      <c r="H29" s="13">
        <f t="shared" ref="H29" si="14">SUM(D29:G29)</f>
        <v>0</v>
      </c>
      <c r="I29" s="23">
        <v>33000</v>
      </c>
      <c r="J29" s="23" t="s">
        <v>32</v>
      </c>
      <c r="K29" s="23" t="s">
        <v>32</v>
      </c>
      <c r="L29" s="23" t="s">
        <v>32</v>
      </c>
      <c r="M29" s="13">
        <f t="shared" ref="M29" si="15">SUM(I29:L29)</f>
        <v>33000</v>
      </c>
      <c r="N29" s="13">
        <v>0</v>
      </c>
      <c r="O29" s="23">
        <v>0</v>
      </c>
      <c r="P29" s="23">
        <v>0</v>
      </c>
      <c r="Q29" s="23">
        <v>0</v>
      </c>
      <c r="R29" s="23">
        <v>0</v>
      </c>
      <c r="S29" s="34">
        <f t="shared" ref="S29" si="16">SUM(H29+M29+R29)</f>
        <v>33000</v>
      </c>
      <c r="T29" s="34">
        <f t="shared" ref="T29" si="17">SUM(C29-S29)</f>
        <v>0</v>
      </c>
    </row>
    <row r="30" spans="1:20">
      <c r="A30" s="28" t="s">
        <v>57</v>
      </c>
      <c r="B30" s="21" t="s">
        <v>1</v>
      </c>
      <c r="C30" s="61">
        <f t="shared" si="13"/>
        <v>25000</v>
      </c>
      <c r="D30" s="23" t="s">
        <v>32</v>
      </c>
      <c r="E30" s="23" t="s">
        <v>32</v>
      </c>
      <c r="F30" s="23" t="s">
        <v>32</v>
      </c>
      <c r="G30" s="23" t="s">
        <v>32</v>
      </c>
      <c r="H30" s="13">
        <f t="shared" ref="H30:H32" si="18">SUM(D30:G30)</f>
        <v>0</v>
      </c>
      <c r="I30" s="23">
        <v>25000</v>
      </c>
      <c r="J30" s="23" t="s">
        <v>32</v>
      </c>
      <c r="K30" s="23" t="s">
        <v>32</v>
      </c>
      <c r="L30" s="23" t="s">
        <v>32</v>
      </c>
      <c r="M30" s="13">
        <f t="shared" ref="M30:M32" si="19">SUM(I30:L30)</f>
        <v>25000</v>
      </c>
      <c r="N30" s="22">
        <v>0</v>
      </c>
      <c r="O30" s="23">
        <v>0</v>
      </c>
      <c r="P30" s="23">
        <v>0</v>
      </c>
      <c r="Q30" s="23">
        <v>0</v>
      </c>
      <c r="R30" s="23">
        <v>0</v>
      </c>
      <c r="S30" s="34">
        <f>SUM(H30+M30+R30)</f>
        <v>25000</v>
      </c>
      <c r="T30" s="34">
        <f t="shared" ref="T30:T31" si="20">SUM(C30-S30)</f>
        <v>0</v>
      </c>
    </row>
    <row r="31" spans="1:20">
      <c r="A31" s="28" t="s">
        <v>30</v>
      </c>
      <c r="B31" s="21" t="s">
        <v>1</v>
      </c>
      <c r="C31" s="61">
        <f t="shared" si="13"/>
        <v>25900</v>
      </c>
      <c r="D31" s="23">
        <v>25900</v>
      </c>
      <c r="E31" s="23" t="s">
        <v>32</v>
      </c>
      <c r="F31" s="23" t="s">
        <v>32</v>
      </c>
      <c r="G31" s="23">
        <v>0</v>
      </c>
      <c r="H31" s="13">
        <f t="shared" si="18"/>
        <v>25900</v>
      </c>
      <c r="I31" s="23">
        <v>0</v>
      </c>
      <c r="J31" s="23" t="s">
        <v>32</v>
      </c>
      <c r="K31" s="23" t="s">
        <v>32</v>
      </c>
      <c r="L31" s="23" t="s">
        <v>32</v>
      </c>
      <c r="M31" s="13">
        <f t="shared" si="19"/>
        <v>0</v>
      </c>
      <c r="N31" s="23">
        <v>0</v>
      </c>
      <c r="O31" s="23">
        <v>0</v>
      </c>
      <c r="P31" s="23">
        <v>0</v>
      </c>
      <c r="Q31" s="23">
        <v>0</v>
      </c>
      <c r="R31" s="23">
        <v>0</v>
      </c>
      <c r="S31" s="34">
        <f t="shared" ref="S31" si="21">SUM(H31+M31+R31)</f>
        <v>25900</v>
      </c>
      <c r="T31" s="34">
        <f t="shared" si="20"/>
        <v>0</v>
      </c>
    </row>
    <row r="32" spans="1:20">
      <c r="A32" s="28" t="s">
        <v>55</v>
      </c>
      <c r="B32" s="21" t="s">
        <v>1</v>
      </c>
      <c r="C32" s="61">
        <f t="shared" si="13"/>
        <v>4000</v>
      </c>
      <c r="D32" s="23" t="s">
        <v>32</v>
      </c>
      <c r="E32" s="23" t="s">
        <v>32</v>
      </c>
      <c r="F32" s="23" t="s">
        <v>32</v>
      </c>
      <c r="G32" s="23" t="s">
        <v>32</v>
      </c>
      <c r="H32" s="13">
        <f t="shared" si="18"/>
        <v>0</v>
      </c>
      <c r="I32" s="23">
        <v>0</v>
      </c>
      <c r="J32" s="23" t="s">
        <v>32</v>
      </c>
      <c r="K32" s="23" t="s">
        <v>32</v>
      </c>
      <c r="L32" s="23">
        <v>4000</v>
      </c>
      <c r="M32" s="13">
        <f t="shared" si="19"/>
        <v>4000</v>
      </c>
      <c r="N32" s="13">
        <v>0</v>
      </c>
      <c r="O32" s="23">
        <v>0</v>
      </c>
      <c r="P32" s="23">
        <v>0</v>
      </c>
      <c r="Q32" s="23">
        <v>0</v>
      </c>
      <c r="R32" s="24">
        <f t="shared" ref="R32" si="22">SUM(N32:Q32)</f>
        <v>0</v>
      </c>
      <c r="S32" s="34">
        <f>SUM(H32+M32+R32)</f>
        <v>4000</v>
      </c>
      <c r="T32" s="34"/>
    </row>
    <row r="33" spans="1:22">
      <c r="A33" s="47" t="s">
        <v>85</v>
      </c>
      <c r="B33" s="16" t="s">
        <v>1</v>
      </c>
      <c r="C33" s="58">
        <f>H33+M33+R33</f>
        <v>12741100</v>
      </c>
      <c r="D33" s="43">
        <f>D34</f>
        <v>1380070</v>
      </c>
      <c r="E33" s="43">
        <f t="shared" ref="E33:G33" si="23">E34</f>
        <v>254012</v>
      </c>
      <c r="F33" s="43">
        <f t="shared" si="23"/>
        <v>370922</v>
      </c>
      <c r="G33" s="43">
        <f t="shared" si="23"/>
        <v>8256028</v>
      </c>
      <c r="H33" s="43">
        <f>SUM(D33:G33)</f>
        <v>10261032</v>
      </c>
      <c r="I33" s="43">
        <f>I34</f>
        <v>279030</v>
      </c>
      <c r="J33" s="43">
        <f t="shared" ref="J33:L33" si="24">J34</f>
        <v>366012</v>
      </c>
      <c r="K33" s="43">
        <f t="shared" si="24"/>
        <v>373542</v>
      </c>
      <c r="L33" s="43">
        <f t="shared" si="24"/>
        <v>310800</v>
      </c>
      <c r="M33" s="43">
        <f>SUM(I33:L33)</f>
        <v>1329384</v>
      </c>
      <c r="N33" s="43">
        <f>N34</f>
        <v>244054</v>
      </c>
      <c r="O33" s="43">
        <f t="shared" ref="O33:Q33" si="25">O34</f>
        <v>312238</v>
      </c>
      <c r="P33" s="43">
        <f t="shared" si="25"/>
        <v>319672</v>
      </c>
      <c r="Q33" s="43">
        <f t="shared" si="25"/>
        <v>274720</v>
      </c>
      <c r="R33" s="43">
        <f>SUM(N33:Q33)</f>
        <v>1150684</v>
      </c>
      <c r="S33" s="34">
        <f>SUM(H33+M33+R33)</f>
        <v>12741100</v>
      </c>
      <c r="T33" s="34"/>
      <c r="V33" s="3"/>
    </row>
    <row r="34" spans="1:22">
      <c r="A34" s="20" t="s">
        <v>61</v>
      </c>
      <c r="B34" s="21" t="s">
        <v>1</v>
      </c>
      <c r="C34" s="59">
        <f>H34+M34+R34</f>
        <v>12741100</v>
      </c>
      <c r="D34" s="41">
        <f>SUM(D36:D54)</f>
        <v>1380070</v>
      </c>
      <c r="E34" s="41">
        <f t="shared" ref="E34:G34" si="26">SUM(E36:E54)</f>
        <v>254012</v>
      </c>
      <c r="F34" s="41">
        <f t="shared" si="26"/>
        <v>370922</v>
      </c>
      <c r="G34" s="41">
        <f t="shared" si="26"/>
        <v>8256028</v>
      </c>
      <c r="H34" s="41">
        <f>SUM(D34:G34)</f>
        <v>10261032</v>
      </c>
      <c r="I34" s="41">
        <f>SUM(I36:I54)</f>
        <v>279030</v>
      </c>
      <c r="J34" s="41">
        <f t="shared" ref="J34:L34" si="27">SUM(J36:J54)</f>
        <v>366012</v>
      </c>
      <c r="K34" s="41">
        <f t="shared" si="27"/>
        <v>373542</v>
      </c>
      <c r="L34" s="41">
        <f t="shared" si="27"/>
        <v>310800</v>
      </c>
      <c r="M34" s="41">
        <f>SUM(I34:L34)</f>
        <v>1329384</v>
      </c>
      <c r="N34" s="41">
        <f>SUM(N36:N54)</f>
        <v>244054</v>
      </c>
      <c r="O34" s="41">
        <f t="shared" ref="O34:Q34" si="28">SUM(O36:O54)</f>
        <v>312238</v>
      </c>
      <c r="P34" s="41">
        <f t="shared" si="28"/>
        <v>319672</v>
      </c>
      <c r="Q34" s="41">
        <f t="shared" si="28"/>
        <v>274720</v>
      </c>
      <c r="R34" s="41">
        <f>SUM(N34:Q34)</f>
        <v>1150684</v>
      </c>
      <c r="S34" s="34">
        <f>SUM(H34+M34+R34)</f>
        <v>12741100</v>
      </c>
      <c r="T34" s="34"/>
    </row>
    <row r="35" spans="1:22">
      <c r="A35" s="25"/>
      <c r="B35" s="21" t="s">
        <v>2</v>
      </c>
      <c r="C35" s="59"/>
      <c r="D35" s="23"/>
      <c r="E35" s="23"/>
      <c r="F35" s="23"/>
      <c r="G35" s="23"/>
      <c r="H35" s="13"/>
      <c r="I35" s="23"/>
      <c r="J35" s="23"/>
      <c r="K35" s="23"/>
      <c r="L35" s="23"/>
      <c r="M35" s="13"/>
      <c r="N35" s="23"/>
      <c r="O35" s="23"/>
      <c r="P35" s="23"/>
      <c r="Q35" s="23"/>
      <c r="R35" s="26"/>
    </row>
    <row r="36" spans="1:22">
      <c r="A36" s="70" t="s">
        <v>52</v>
      </c>
      <c r="B36" s="21" t="s">
        <v>1</v>
      </c>
      <c r="C36" s="64">
        <f t="shared" ref="C36" si="29">H36+M36+R36</f>
        <v>1020000</v>
      </c>
      <c r="D36" s="22">
        <v>85000</v>
      </c>
      <c r="E36" s="22">
        <v>85000</v>
      </c>
      <c r="F36" s="22">
        <v>85000</v>
      </c>
      <c r="G36" s="22">
        <v>85000</v>
      </c>
      <c r="H36" s="41">
        <f t="shared" ref="H36" si="30">SUM(D36:G36)</f>
        <v>340000</v>
      </c>
      <c r="I36" s="22">
        <v>85000</v>
      </c>
      <c r="J36" s="22">
        <v>85000</v>
      </c>
      <c r="K36" s="22">
        <v>85000</v>
      </c>
      <c r="L36" s="22">
        <v>84940</v>
      </c>
      <c r="M36" s="41">
        <f>SUM(I36:L36)</f>
        <v>339940</v>
      </c>
      <c r="N36" s="22">
        <v>85000</v>
      </c>
      <c r="O36" s="22">
        <v>85000</v>
      </c>
      <c r="P36" s="22">
        <v>85000</v>
      </c>
      <c r="Q36" s="22">
        <v>85060</v>
      </c>
      <c r="R36" s="53">
        <f>SUM(N36:Q36)</f>
        <v>340060</v>
      </c>
      <c r="S36" s="34">
        <f>SUM(H36+M36+R36)</f>
        <v>1020000</v>
      </c>
      <c r="T36" s="34"/>
    </row>
    <row r="37" spans="1:22">
      <c r="A37" s="71"/>
      <c r="B37" s="21" t="s">
        <v>2</v>
      </c>
      <c r="C37" s="59"/>
      <c r="D37" s="22"/>
      <c r="E37" s="22"/>
      <c r="F37" s="22"/>
      <c r="G37" s="22"/>
      <c r="H37" s="41"/>
      <c r="I37" s="22"/>
      <c r="J37" s="22"/>
      <c r="K37" s="22"/>
      <c r="L37" s="22"/>
      <c r="M37" s="41"/>
      <c r="N37" s="22"/>
      <c r="O37" s="22"/>
      <c r="P37" s="22"/>
      <c r="Q37" s="22"/>
      <c r="R37" s="54"/>
    </row>
    <row r="38" spans="1:22" ht="19.5" customHeight="1">
      <c r="A38" s="74" t="s">
        <v>53</v>
      </c>
      <c r="B38" s="21" t="s">
        <v>1</v>
      </c>
      <c r="C38" s="64">
        <f t="shared" ref="C38:C50" si="31">H38+M38+R38</f>
        <v>352100</v>
      </c>
      <c r="D38" s="22">
        <v>22176</v>
      </c>
      <c r="E38" s="22">
        <v>32176</v>
      </c>
      <c r="F38" s="22">
        <v>71168</v>
      </c>
      <c r="G38" s="22">
        <v>23184</v>
      </c>
      <c r="H38" s="41">
        <f>SUM(D38:G38)</f>
        <v>148704</v>
      </c>
      <c r="I38" s="22">
        <v>20160</v>
      </c>
      <c r="J38" s="22">
        <v>21168</v>
      </c>
      <c r="K38" s="22">
        <v>22176</v>
      </c>
      <c r="L38" s="22">
        <v>22176</v>
      </c>
      <c r="M38" s="41">
        <f>SUM(I38:L38)</f>
        <v>85680</v>
      </c>
      <c r="N38" s="22">
        <v>21168</v>
      </c>
      <c r="O38" s="22">
        <v>23184</v>
      </c>
      <c r="P38" s="22">
        <v>21168</v>
      </c>
      <c r="Q38" s="22">
        <v>52196</v>
      </c>
      <c r="R38" s="53">
        <f t="shared" ref="R38" si="32">SUM(N38:Q38)</f>
        <v>117716</v>
      </c>
      <c r="S38" s="34">
        <f>SUM(H38+M38+R38)</f>
        <v>352100</v>
      </c>
      <c r="T38" s="34">
        <f>SUM(C38-S38)</f>
        <v>0</v>
      </c>
      <c r="U38" s="32" t="s">
        <v>46</v>
      </c>
    </row>
    <row r="39" spans="1:22">
      <c r="A39" s="75"/>
      <c r="B39" s="21" t="s">
        <v>2</v>
      </c>
      <c r="C39" s="59"/>
      <c r="D39" s="23"/>
      <c r="E39" s="23"/>
      <c r="F39" s="23"/>
      <c r="G39" s="23"/>
      <c r="H39" s="13"/>
      <c r="I39" s="23"/>
      <c r="J39" s="23"/>
      <c r="K39" s="23"/>
      <c r="L39" s="23"/>
      <c r="M39" s="13"/>
      <c r="N39" s="23"/>
      <c r="O39" s="23"/>
      <c r="P39" s="23"/>
      <c r="Q39" s="23"/>
      <c r="R39" s="26"/>
    </row>
    <row r="40" spans="1:22">
      <c r="A40" s="72" t="s">
        <v>51</v>
      </c>
      <c r="B40" s="21" t="s">
        <v>1</v>
      </c>
      <c r="C40" s="64">
        <f t="shared" si="31"/>
        <v>8000000</v>
      </c>
      <c r="D40" s="22" t="s">
        <v>32</v>
      </c>
      <c r="E40" s="22" t="s">
        <v>32</v>
      </c>
      <c r="F40" s="22" t="s">
        <v>32</v>
      </c>
      <c r="G40" s="22">
        <v>8000000</v>
      </c>
      <c r="H40" s="13">
        <f t="shared" ref="H40" si="33">SUM(D40:G40)</f>
        <v>8000000</v>
      </c>
      <c r="I40" s="22" t="s">
        <v>32</v>
      </c>
      <c r="J40" s="22" t="s">
        <v>32</v>
      </c>
      <c r="K40" s="22" t="s">
        <v>32</v>
      </c>
      <c r="L40" s="22" t="s">
        <v>32</v>
      </c>
      <c r="M40" s="13">
        <f t="shared" ref="M40" si="34">SUM(I40:L40)</f>
        <v>0</v>
      </c>
      <c r="N40" s="22" t="s">
        <v>32</v>
      </c>
      <c r="O40" s="22" t="s">
        <v>32</v>
      </c>
      <c r="P40" s="22" t="s">
        <v>32</v>
      </c>
      <c r="Q40" s="22" t="s">
        <v>32</v>
      </c>
      <c r="R40" s="24">
        <f t="shared" ref="R40" si="35">SUM(N40:Q40)</f>
        <v>0</v>
      </c>
      <c r="S40" s="34">
        <f t="shared" ref="S40" si="36">SUM(H40+M40+R40)</f>
        <v>8000000</v>
      </c>
      <c r="T40" s="34">
        <f t="shared" ref="T40" si="37">SUM(C40-S40)</f>
        <v>0</v>
      </c>
    </row>
    <row r="41" spans="1:22">
      <c r="A41" s="73"/>
      <c r="B41" s="21" t="s">
        <v>2</v>
      </c>
      <c r="C41" s="59"/>
      <c r="D41" s="22"/>
      <c r="E41" s="22"/>
      <c r="F41" s="22"/>
      <c r="G41" s="22"/>
      <c r="H41" s="13"/>
      <c r="I41" s="22"/>
      <c r="J41" s="22"/>
      <c r="K41" s="22"/>
      <c r="L41" s="22"/>
      <c r="M41" s="13"/>
      <c r="N41" s="22"/>
      <c r="O41" s="22"/>
      <c r="P41" s="22"/>
      <c r="Q41" s="22"/>
      <c r="R41" s="24"/>
      <c r="S41" s="34"/>
      <c r="T41" s="34"/>
    </row>
    <row r="42" spans="1:22">
      <c r="A42" s="72" t="s">
        <v>69</v>
      </c>
      <c r="B42" s="21" t="s">
        <v>1</v>
      </c>
      <c r="C42" s="64">
        <f t="shared" si="31"/>
        <v>1000000</v>
      </c>
      <c r="D42" s="22">
        <v>1000000</v>
      </c>
      <c r="E42" s="22" t="s">
        <v>32</v>
      </c>
      <c r="F42" s="22" t="s">
        <v>32</v>
      </c>
      <c r="G42" s="22">
        <v>0</v>
      </c>
      <c r="H42" s="13">
        <f t="shared" ref="H42" si="38">SUM(D42:G42)</f>
        <v>1000000</v>
      </c>
      <c r="I42" s="22" t="s">
        <v>32</v>
      </c>
      <c r="J42" s="22" t="s">
        <v>32</v>
      </c>
      <c r="K42" s="22" t="s">
        <v>32</v>
      </c>
      <c r="L42" s="22" t="s">
        <v>32</v>
      </c>
      <c r="M42" s="13">
        <f t="shared" ref="M42" si="39">SUM(I42:L42)</f>
        <v>0</v>
      </c>
      <c r="N42" s="22" t="s">
        <v>32</v>
      </c>
      <c r="O42" s="22" t="s">
        <v>32</v>
      </c>
      <c r="P42" s="22" t="s">
        <v>32</v>
      </c>
      <c r="Q42" s="22" t="s">
        <v>32</v>
      </c>
      <c r="R42" s="24">
        <f t="shared" ref="R42" si="40">SUM(N42:Q42)</f>
        <v>0</v>
      </c>
      <c r="S42" s="34">
        <f t="shared" ref="S42" si="41">SUM(H42+M42+R42)</f>
        <v>1000000</v>
      </c>
      <c r="T42" s="34">
        <f t="shared" ref="T42" si="42">SUM(C42-S42)</f>
        <v>0</v>
      </c>
    </row>
    <row r="43" spans="1:22">
      <c r="A43" s="73"/>
      <c r="B43" s="21" t="s">
        <v>2</v>
      </c>
      <c r="C43" s="59"/>
      <c r="D43" s="22"/>
      <c r="E43" s="22"/>
      <c r="F43" s="22"/>
      <c r="G43" s="22"/>
      <c r="H43" s="13"/>
      <c r="I43" s="22"/>
      <c r="J43" s="22"/>
      <c r="K43" s="22"/>
      <c r="L43" s="22"/>
      <c r="M43" s="13"/>
      <c r="N43" s="22"/>
      <c r="O43" s="22"/>
      <c r="P43" s="22"/>
      <c r="Q43" s="22"/>
      <c r="R43" s="24"/>
      <c r="S43" s="34"/>
      <c r="T43" s="34"/>
    </row>
    <row r="44" spans="1:22">
      <c r="A44" s="70" t="s">
        <v>54</v>
      </c>
      <c r="B44" s="21" t="s">
        <v>1</v>
      </c>
      <c r="C44" s="64">
        <f t="shared" si="31"/>
        <v>401000</v>
      </c>
      <c r="D44" s="22" t="s">
        <v>32</v>
      </c>
      <c r="E44" s="22" t="s">
        <v>32</v>
      </c>
      <c r="F44" s="46">
        <v>65860</v>
      </c>
      <c r="G44" s="46" t="s">
        <v>32</v>
      </c>
      <c r="H44" s="44">
        <f>SUM(D44:G44)</f>
        <v>65860</v>
      </c>
      <c r="I44" s="46" t="s">
        <v>32</v>
      </c>
      <c r="J44" s="46" t="s">
        <v>32</v>
      </c>
      <c r="K44" s="46">
        <v>128480</v>
      </c>
      <c r="L44" s="46">
        <v>65840</v>
      </c>
      <c r="M44" s="44">
        <f>SUM(I44:L44)</f>
        <v>194320</v>
      </c>
      <c r="N44" s="46" t="s">
        <v>32</v>
      </c>
      <c r="O44" s="46">
        <v>66210</v>
      </c>
      <c r="P44" s="46">
        <v>74610</v>
      </c>
      <c r="Q44" s="22" t="s">
        <v>32</v>
      </c>
      <c r="R44" s="33">
        <f>SUM(N44:Q44)</f>
        <v>140820</v>
      </c>
      <c r="S44" s="34">
        <f>SUM(H44+M44+R44)</f>
        <v>401000</v>
      </c>
      <c r="T44" s="34">
        <f>SUM(C44-S44)</f>
        <v>0</v>
      </c>
    </row>
    <row r="45" spans="1:22" ht="23.25" customHeight="1">
      <c r="A45" s="71"/>
      <c r="B45" s="21" t="s">
        <v>2</v>
      </c>
      <c r="C45" s="59"/>
      <c r="D45" s="22"/>
      <c r="E45" s="22"/>
      <c r="F45" s="22"/>
      <c r="G45" s="22"/>
      <c r="H45" s="13"/>
      <c r="I45" s="22"/>
      <c r="J45" s="22"/>
      <c r="K45" s="22"/>
      <c r="L45" s="22"/>
      <c r="M45" s="13"/>
      <c r="N45" s="22"/>
      <c r="O45" s="22"/>
      <c r="P45" s="22"/>
      <c r="Q45" s="22"/>
      <c r="R45" s="24"/>
      <c r="S45" s="34"/>
      <c r="T45" s="34"/>
    </row>
    <row r="46" spans="1:22">
      <c r="A46" s="70" t="s">
        <v>75</v>
      </c>
      <c r="B46" s="21" t="s">
        <v>1</v>
      </c>
      <c r="C46" s="64">
        <f t="shared" si="31"/>
        <v>202000</v>
      </c>
      <c r="D46" s="22">
        <v>13146</v>
      </c>
      <c r="E46" s="22">
        <v>12096</v>
      </c>
      <c r="F46" s="22">
        <v>13146</v>
      </c>
      <c r="G46" s="22">
        <v>12096</v>
      </c>
      <c r="H46" s="13">
        <f>SUM(D46:G46)</f>
        <v>50484</v>
      </c>
      <c r="I46" s="22">
        <v>34146</v>
      </c>
      <c r="J46" s="22">
        <v>41096</v>
      </c>
      <c r="K46" s="22">
        <v>13146</v>
      </c>
      <c r="L46" s="22">
        <v>12096</v>
      </c>
      <c r="M46" s="13">
        <f t="shared" ref="M46" si="43">SUM(I46:L46)</f>
        <v>100484</v>
      </c>
      <c r="N46" s="22">
        <v>13146</v>
      </c>
      <c r="O46" s="22">
        <v>12096</v>
      </c>
      <c r="P46" s="22">
        <v>13146</v>
      </c>
      <c r="Q46" s="22">
        <v>12644</v>
      </c>
      <c r="R46" s="33">
        <f t="shared" ref="R46" si="44">SUM(N46:Q46)</f>
        <v>51032</v>
      </c>
      <c r="S46" s="34">
        <f>SUM(H46+M46+R46)</f>
        <v>202000</v>
      </c>
      <c r="T46" s="34">
        <f>SUM(C46-S46)</f>
        <v>0</v>
      </c>
    </row>
    <row r="47" spans="1:22" ht="24.75" customHeight="1">
      <c r="A47" s="71"/>
      <c r="B47" s="21" t="s">
        <v>2</v>
      </c>
      <c r="C47" s="59"/>
      <c r="D47" s="22"/>
      <c r="E47" s="22"/>
      <c r="F47" s="22"/>
      <c r="G47" s="22"/>
      <c r="H47" s="13"/>
      <c r="I47" s="22"/>
      <c r="J47" s="22"/>
      <c r="K47" s="22"/>
      <c r="L47" s="22"/>
      <c r="M47" s="13"/>
      <c r="N47" s="22"/>
      <c r="O47" s="22"/>
      <c r="P47" s="22"/>
      <c r="Q47" s="22"/>
      <c r="R47" s="33"/>
      <c r="S47" s="34"/>
      <c r="T47" s="34"/>
    </row>
    <row r="48" spans="1:22">
      <c r="A48" s="70" t="s">
        <v>76</v>
      </c>
      <c r="B48" s="21" t="s">
        <v>1</v>
      </c>
      <c r="C48" s="64">
        <f>H48+M48+R48</f>
        <v>478000</v>
      </c>
      <c r="D48" s="22">
        <v>31248</v>
      </c>
      <c r="E48" s="22">
        <v>30240</v>
      </c>
      <c r="F48" s="22">
        <v>31248</v>
      </c>
      <c r="G48" s="22">
        <v>31248</v>
      </c>
      <c r="H48" s="13">
        <f t="shared" ref="H48" si="45">SUM(D48:G48)</f>
        <v>123984</v>
      </c>
      <c r="I48" s="22">
        <v>45224</v>
      </c>
      <c r="J48" s="22">
        <v>124248</v>
      </c>
      <c r="K48" s="22">
        <v>30240</v>
      </c>
      <c r="L48" s="22">
        <v>31248</v>
      </c>
      <c r="M48" s="13">
        <f>SUM(I48:L48)</f>
        <v>230960</v>
      </c>
      <c r="N48" s="22">
        <v>30240</v>
      </c>
      <c r="O48" s="22">
        <v>31248</v>
      </c>
      <c r="P48" s="22">
        <v>31248</v>
      </c>
      <c r="Q48" s="22">
        <v>30320</v>
      </c>
      <c r="R48" s="33">
        <f t="shared" ref="R48" si="46">SUM(N48:Q48)</f>
        <v>123056</v>
      </c>
      <c r="S48" s="34">
        <f>SUM(H48+M48+R48)</f>
        <v>478000</v>
      </c>
      <c r="T48" s="34">
        <f>SUM(C48-S48)</f>
        <v>0</v>
      </c>
    </row>
    <row r="49" spans="1:22" ht="22.5" customHeight="1">
      <c r="A49" s="71"/>
      <c r="B49" s="21" t="s">
        <v>2</v>
      </c>
      <c r="C49" s="59"/>
      <c r="D49" s="22"/>
      <c r="E49" s="22"/>
      <c r="F49" s="22"/>
      <c r="G49" s="22"/>
      <c r="H49" s="13"/>
      <c r="I49" s="22"/>
      <c r="J49" s="22"/>
      <c r="K49" s="22"/>
      <c r="L49" s="22"/>
      <c r="M49" s="13"/>
      <c r="N49" s="22"/>
      <c r="O49" s="22"/>
      <c r="P49" s="22"/>
      <c r="Q49" s="22"/>
      <c r="R49" s="33"/>
      <c r="S49" s="34"/>
      <c r="T49" s="34"/>
    </row>
    <row r="50" spans="1:22">
      <c r="A50" s="70" t="s">
        <v>58</v>
      </c>
      <c r="B50" s="21" t="s">
        <v>1</v>
      </c>
      <c r="C50" s="64">
        <f t="shared" si="31"/>
        <v>20000</v>
      </c>
      <c r="D50" s="22" t="s">
        <v>32</v>
      </c>
      <c r="E50" s="22" t="s">
        <v>32</v>
      </c>
      <c r="F50" s="22">
        <v>10000</v>
      </c>
      <c r="G50" s="22">
        <v>10000</v>
      </c>
      <c r="H50" s="13">
        <f>SUM(D50:G50)</f>
        <v>20000</v>
      </c>
      <c r="I50" s="22">
        <v>0</v>
      </c>
      <c r="J50" s="22" t="s">
        <v>32</v>
      </c>
      <c r="K50" s="22" t="s">
        <v>32</v>
      </c>
      <c r="L50" s="22" t="s">
        <v>32</v>
      </c>
      <c r="M50" s="13">
        <f t="shared" ref="M50" si="47">SUM(I50:L50)</f>
        <v>0</v>
      </c>
      <c r="N50" s="22" t="s">
        <v>32</v>
      </c>
      <c r="O50" s="22" t="s">
        <v>32</v>
      </c>
      <c r="P50" s="22" t="s">
        <v>32</v>
      </c>
      <c r="Q50" s="22" t="s">
        <v>32</v>
      </c>
      <c r="R50" s="24">
        <f t="shared" ref="R50" si="48">SUM(N50:Q50)</f>
        <v>0</v>
      </c>
      <c r="S50" s="34">
        <f t="shared" ref="S50" si="49">SUM(H50+M50+R50)</f>
        <v>20000</v>
      </c>
      <c r="T50" s="34">
        <f t="shared" ref="T50" si="50">SUM(C50-S50)</f>
        <v>0</v>
      </c>
    </row>
    <row r="51" spans="1:22" ht="22.5" customHeight="1">
      <c r="A51" s="71"/>
      <c r="B51" s="21" t="s">
        <v>2</v>
      </c>
      <c r="C51" s="59"/>
      <c r="D51" s="22"/>
      <c r="E51" s="22"/>
      <c r="F51" s="22"/>
      <c r="G51" s="22"/>
      <c r="H51" s="13"/>
      <c r="I51" s="22"/>
      <c r="J51" s="22"/>
      <c r="K51" s="22"/>
      <c r="L51" s="22"/>
      <c r="M51" s="13"/>
      <c r="N51" s="22"/>
      <c r="O51" s="22"/>
      <c r="P51" s="22"/>
      <c r="Q51" s="22"/>
      <c r="R51" s="24"/>
      <c r="S51" s="34"/>
      <c r="T51" s="34"/>
    </row>
    <row r="52" spans="1:22">
      <c r="A52" s="70" t="s">
        <v>59</v>
      </c>
      <c r="B52" s="21" t="s">
        <v>1</v>
      </c>
      <c r="C52" s="64">
        <f t="shared" ref="C52" si="51">H52+M52+R52</f>
        <v>134000</v>
      </c>
      <c r="D52" s="22">
        <v>134000</v>
      </c>
      <c r="E52" s="22">
        <v>0</v>
      </c>
      <c r="F52" s="22">
        <v>0</v>
      </c>
      <c r="G52" s="22">
        <v>0</v>
      </c>
      <c r="H52" s="13">
        <f>SUM(D52:G52)</f>
        <v>134000</v>
      </c>
      <c r="I52" s="22">
        <v>0</v>
      </c>
      <c r="J52" s="22">
        <v>0</v>
      </c>
      <c r="K52" s="22">
        <v>0</v>
      </c>
      <c r="L52" s="22">
        <v>0</v>
      </c>
      <c r="M52" s="13">
        <v>0</v>
      </c>
      <c r="N52" s="22">
        <v>0</v>
      </c>
      <c r="O52" s="22">
        <v>0</v>
      </c>
      <c r="P52" s="22">
        <v>0</v>
      </c>
      <c r="Q52" s="22">
        <v>0</v>
      </c>
      <c r="R52" s="24">
        <v>0</v>
      </c>
      <c r="S52" s="34">
        <f t="shared" ref="S52" si="52">SUM(H52+M52+R52)</f>
        <v>134000</v>
      </c>
      <c r="T52" s="34">
        <f t="shared" ref="T52" si="53">SUM(C52-S52)</f>
        <v>0</v>
      </c>
    </row>
    <row r="53" spans="1:22">
      <c r="A53" s="71"/>
      <c r="B53" s="21" t="s">
        <v>2</v>
      </c>
      <c r="C53" s="59"/>
      <c r="D53" s="22"/>
      <c r="E53" s="22"/>
      <c r="F53" s="22"/>
      <c r="G53" s="22"/>
      <c r="H53" s="13"/>
      <c r="I53" s="22"/>
      <c r="J53" s="22"/>
      <c r="K53" s="22"/>
      <c r="L53" s="22"/>
      <c r="M53" s="13"/>
      <c r="N53" s="22"/>
      <c r="O53" s="22"/>
      <c r="P53" s="22"/>
      <c r="Q53" s="22"/>
      <c r="R53" s="24"/>
      <c r="S53" s="34"/>
      <c r="T53" s="34"/>
    </row>
    <row r="54" spans="1:22" ht="18.75" customHeight="1">
      <c r="A54" s="70" t="s">
        <v>68</v>
      </c>
      <c r="B54" s="21" t="s">
        <v>1</v>
      </c>
      <c r="C54" s="64">
        <f t="shared" ref="C54" si="54">H54+M54+R54</f>
        <v>1134000</v>
      </c>
      <c r="D54" s="22">
        <v>94500</v>
      </c>
      <c r="E54" s="22">
        <v>94500</v>
      </c>
      <c r="F54" s="22">
        <v>94500</v>
      </c>
      <c r="G54" s="22">
        <v>94500</v>
      </c>
      <c r="H54" s="13">
        <f>SUM(D54:G54)</f>
        <v>378000</v>
      </c>
      <c r="I54" s="22">
        <v>94500</v>
      </c>
      <c r="J54" s="22">
        <v>94500</v>
      </c>
      <c r="K54" s="22">
        <v>94500</v>
      </c>
      <c r="L54" s="22">
        <v>94500</v>
      </c>
      <c r="M54" s="13">
        <f t="shared" ref="M54" si="55">SUM(I54:L54)</f>
        <v>378000</v>
      </c>
      <c r="N54" s="22">
        <v>94500</v>
      </c>
      <c r="O54" s="22">
        <v>94500</v>
      </c>
      <c r="P54" s="22">
        <v>94500</v>
      </c>
      <c r="Q54" s="22">
        <v>94500</v>
      </c>
      <c r="R54" s="33">
        <f t="shared" ref="R54" si="56">SUM(N54:Q54)</f>
        <v>378000</v>
      </c>
      <c r="S54" s="34">
        <f>SUM(H54+M54+R54)</f>
        <v>1134000</v>
      </c>
      <c r="T54" s="34"/>
    </row>
    <row r="55" spans="1:22" ht="21.75" customHeight="1">
      <c r="A55" s="73"/>
      <c r="B55" s="21" t="s">
        <v>2</v>
      </c>
      <c r="C55" s="59"/>
      <c r="D55" s="23"/>
      <c r="E55" s="23"/>
      <c r="F55" s="23"/>
      <c r="G55" s="23"/>
      <c r="H55" s="13"/>
      <c r="I55" s="23"/>
      <c r="J55" s="23"/>
      <c r="K55" s="23"/>
      <c r="L55" s="23"/>
      <c r="M55" s="13"/>
      <c r="N55" s="23"/>
      <c r="O55" s="23"/>
      <c r="P55" s="23"/>
      <c r="Q55" s="23"/>
      <c r="R55" s="26"/>
    </row>
    <row r="56" spans="1:22">
      <c r="A56" s="68" t="s">
        <v>0</v>
      </c>
      <c r="B56" s="16" t="s">
        <v>1</v>
      </c>
      <c r="C56" s="58">
        <f>H56+M56+R56</f>
        <v>17257300</v>
      </c>
      <c r="D56" s="43">
        <f t="shared" ref="D56:R56" si="57">D33+D7</f>
        <v>2159224</v>
      </c>
      <c r="E56" s="43">
        <f t="shared" si="57"/>
        <v>566908</v>
      </c>
      <c r="F56" s="43">
        <f t="shared" si="57"/>
        <v>767528</v>
      </c>
      <c r="G56" s="43">
        <f t="shared" si="57"/>
        <v>8576688</v>
      </c>
      <c r="H56" s="43">
        <f t="shared" si="57"/>
        <v>12070348</v>
      </c>
      <c r="I56" s="43">
        <f t="shared" si="57"/>
        <v>724516</v>
      </c>
      <c r="J56" s="43">
        <f t="shared" si="57"/>
        <v>690512</v>
      </c>
      <c r="K56" s="43">
        <f t="shared" si="57"/>
        <v>692992</v>
      </c>
      <c r="L56" s="43">
        <f t="shared" si="57"/>
        <v>643464</v>
      </c>
      <c r="M56" s="43">
        <f t="shared" si="57"/>
        <v>2751484</v>
      </c>
      <c r="N56" s="43">
        <f t="shared" si="57"/>
        <v>562304</v>
      </c>
      <c r="O56" s="43">
        <f t="shared" si="57"/>
        <v>640578</v>
      </c>
      <c r="P56" s="43">
        <f t="shared" si="57"/>
        <v>642648</v>
      </c>
      <c r="Q56" s="43">
        <f t="shared" si="57"/>
        <v>589938</v>
      </c>
      <c r="R56" s="43">
        <f t="shared" si="57"/>
        <v>2435468</v>
      </c>
      <c r="S56" s="34">
        <f>SUM(H56+M56+R56)</f>
        <v>17257300</v>
      </c>
      <c r="T56" s="34">
        <f>SUM(C56-S56)</f>
        <v>0</v>
      </c>
      <c r="V56" s="3"/>
    </row>
    <row r="57" spans="1:22">
      <c r="A57" s="69"/>
      <c r="B57" s="16" t="s">
        <v>2</v>
      </c>
      <c r="C57" s="58"/>
      <c r="D57" s="18"/>
      <c r="E57" s="18"/>
      <c r="F57" s="18"/>
      <c r="G57" s="18"/>
      <c r="H57" s="18"/>
      <c r="I57" s="18"/>
      <c r="J57" s="18"/>
      <c r="K57" s="18"/>
      <c r="L57" s="18"/>
      <c r="M57" s="18"/>
      <c r="N57" s="18"/>
      <c r="O57" s="18"/>
      <c r="P57" s="18"/>
      <c r="Q57" s="18"/>
      <c r="R57" s="19"/>
      <c r="S57" s="34"/>
      <c r="T57" s="34"/>
    </row>
    <row r="58" spans="1:22" ht="41.25" customHeight="1">
      <c r="A58" s="39" t="s">
        <v>20</v>
      </c>
      <c r="B58" s="35"/>
      <c r="C58" s="65"/>
      <c r="D58" s="37"/>
      <c r="E58" s="37"/>
      <c r="F58" s="37"/>
      <c r="G58" s="37"/>
      <c r="H58" s="37"/>
      <c r="I58" s="37"/>
      <c r="J58" s="37"/>
      <c r="K58" s="37"/>
      <c r="L58" s="37"/>
      <c r="M58" s="37"/>
      <c r="N58" s="37"/>
      <c r="O58" s="37"/>
      <c r="P58" s="37"/>
      <c r="Q58" s="37"/>
      <c r="R58" s="38"/>
    </row>
  </sheetData>
  <mergeCells count="17">
    <mergeCell ref="A1:R1"/>
    <mergeCell ref="A4:A5"/>
    <mergeCell ref="C4:C5"/>
    <mergeCell ref="D4:H4"/>
    <mergeCell ref="I4:M4"/>
    <mergeCell ref="N4:R4"/>
    <mergeCell ref="A56:A57"/>
    <mergeCell ref="A36:A37"/>
    <mergeCell ref="A48:A49"/>
    <mergeCell ref="A44:A45"/>
    <mergeCell ref="A50:A51"/>
    <mergeCell ref="A40:A41"/>
    <mergeCell ref="A38:A39"/>
    <mergeCell ref="A54:A55"/>
    <mergeCell ref="A46:A47"/>
    <mergeCell ref="A52:A53"/>
    <mergeCell ref="A42:A43"/>
  </mergeCells>
  <pageMargins left="0.31496062992125984" right="0.19685039370078741" top="0.33" bottom="0.31" header="0.28000000000000003" footer="0.15748031496062992"/>
  <pageSetup paperSize="9" scale="67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6B5C17-9462-4858-83F6-03F7FB3A42C7}">
  <sheetPr>
    <tabColor theme="3" tint="0.59999389629810485"/>
  </sheetPr>
  <dimension ref="A1:F57"/>
  <sheetViews>
    <sheetView zoomScaleNormal="100" zoomScaleSheetLayoutView="90" workbookViewId="0">
      <pane ySplit="5" topLeftCell="A6" activePane="bottomLeft" state="frozen"/>
      <selection activeCell="A49" sqref="A49:XFD50"/>
      <selection pane="bottomLeft" activeCell="A49" sqref="A49:XFD50"/>
    </sheetView>
  </sheetViews>
  <sheetFormatPr defaultColWidth="9" defaultRowHeight="18.75"/>
  <cols>
    <col min="1" max="1" width="52.28515625" style="1" customWidth="1"/>
    <col min="2" max="2" width="13" style="1" customWidth="1"/>
    <col min="3" max="3" width="17.28515625" style="66" customWidth="1"/>
    <col min="4" max="6" width="33.85546875" style="3" customWidth="1"/>
    <col min="7" max="16384" width="9" style="1"/>
  </cols>
  <sheetData>
    <row r="1" spans="1:6" ht="24" customHeight="1">
      <c r="A1" s="76" t="s">
        <v>90</v>
      </c>
      <c r="B1" s="76"/>
      <c r="C1" s="76"/>
      <c r="D1" s="76"/>
      <c r="E1" s="76"/>
      <c r="F1" s="76"/>
    </row>
    <row r="2" spans="1:6" ht="21" customHeight="1">
      <c r="A2" s="4" t="s">
        <v>21</v>
      </c>
      <c r="B2" s="4"/>
      <c r="C2" s="56"/>
      <c r="D2" s="49" t="e">
        <f>+#REF!-#REF!</f>
        <v>#REF!</v>
      </c>
      <c r="E2" s="49" t="e">
        <f>+#REF!-#REF!</f>
        <v>#REF!</v>
      </c>
      <c r="F2" s="49" t="e">
        <f>+#REF!-#REF!</f>
        <v>#REF!</v>
      </c>
    </row>
    <row r="3" spans="1:6" ht="21" customHeight="1">
      <c r="A3" s="8" t="s">
        <v>31</v>
      </c>
      <c r="B3" s="8"/>
      <c r="C3" s="67"/>
      <c r="D3" s="10"/>
      <c r="E3" s="10"/>
      <c r="F3" s="10"/>
    </row>
    <row r="4" spans="1:6" ht="22.5" customHeight="1">
      <c r="A4" s="78" t="s">
        <v>89</v>
      </c>
      <c r="B4" s="50" t="s">
        <v>18</v>
      </c>
      <c r="C4" s="80" t="s">
        <v>0</v>
      </c>
      <c r="D4" s="51" t="s">
        <v>3</v>
      </c>
      <c r="E4" s="51" t="s">
        <v>4</v>
      </c>
      <c r="F4" s="51" t="s">
        <v>5</v>
      </c>
    </row>
    <row r="5" spans="1:6" ht="22.5" customHeight="1">
      <c r="A5" s="79"/>
      <c r="B5" s="48" t="s">
        <v>2</v>
      </c>
      <c r="C5" s="81"/>
      <c r="D5" s="52" t="s">
        <v>93</v>
      </c>
      <c r="E5" s="52" t="s">
        <v>94</v>
      </c>
      <c r="F5" s="52" t="s">
        <v>95</v>
      </c>
    </row>
    <row r="6" spans="1:6" ht="21" customHeight="1">
      <c r="A6" s="42" t="s">
        <v>49</v>
      </c>
      <c r="B6" s="42"/>
      <c r="C6" s="57"/>
      <c r="D6" s="42"/>
      <c r="E6" s="42"/>
      <c r="F6" s="42"/>
    </row>
    <row r="7" spans="1:6" ht="21" customHeight="1">
      <c r="A7" s="15" t="s">
        <v>82</v>
      </c>
      <c r="B7" s="16" t="s">
        <v>1</v>
      </c>
      <c r="C7" s="58">
        <f>SUM(D7:F7)</f>
        <v>4516200</v>
      </c>
      <c r="D7" s="43">
        <f>D9</f>
        <v>1809316</v>
      </c>
      <c r="E7" s="43">
        <f t="shared" ref="E7:F7" si="0">E9</f>
        <v>1422100</v>
      </c>
      <c r="F7" s="43">
        <f t="shared" si="0"/>
        <v>1284784</v>
      </c>
    </row>
    <row r="8" spans="1:6" ht="21" customHeight="1">
      <c r="A8" s="15"/>
      <c r="B8" s="16" t="s">
        <v>2</v>
      </c>
      <c r="C8" s="58"/>
      <c r="D8" s="18"/>
      <c r="E8" s="18"/>
      <c r="F8" s="18"/>
    </row>
    <row r="9" spans="1:6">
      <c r="A9" s="20" t="s">
        <v>70</v>
      </c>
      <c r="B9" s="21" t="s">
        <v>1</v>
      </c>
      <c r="C9" s="59">
        <f>SUM(D9:F9)</f>
        <v>4516200</v>
      </c>
      <c r="D9" s="41">
        <f>SUM(D13:D32)</f>
        <v>1809316</v>
      </c>
      <c r="E9" s="41">
        <f t="shared" ref="E9:F9" si="1">SUM(E13:E32)</f>
        <v>1422100</v>
      </c>
      <c r="F9" s="41">
        <f t="shared" si="1"/>
        <v>1284784</v>
      </c>
    </row>
    <row r="10" spans="1:6">
      <c r="A10" s="25"/>
      <c r="B10" s="21" t="s">
        <v>2</v>
      </c>
      <c r="C10" s="59"/>
      <c r="D10" s="13"/>
      <c r="E10" s="13"/>
      <c r="F10" s="13"/>
    </row>
    <row r="11" spans="1:6">
      <c r="A11" s="20" t="s">
        <v>50</v>
      </c>
      <c r="B11" s="21"/>
      <c r="C11" s="59"/>
      <c r="D11" s="41"/>
      <c r="E11" s="41"/>
      <c r="F11" s="41"/>
    </row>
    <row r="12" spans="1:6">
      <c r="A12" s="30" t="s">
        <v>22</v>
      </c>
      <c r="B12" s="14"/>
      <c r="C12" s="60"/>
      <c r="D12" s="13"/>
      <c r="E12" s="13"/>
      <c r="F12" s="13"/>
    </row>
    <row r="13" spans="1:6">
      <c r="A13" s="28" t="s">
        <v>23</v>
      </c>
      <c r="B13" s="21" t="s">
        <v>1</v>
      </c>
      <c r="C13" s="61">
        <f>SUM(D13:F13)</f>
        <v>895000</v>
      </c>
      <c r="D13" s="23">
        <v>301200</v>
      </c>
      <c r="E13" s="23">
        <v>297600</v>
      </c>
      <c r="F13" s="23">
        <v>296200</v>
      </c>
    </row>
    <row r="14" spans="1:6">
      <c r="A14" s="28" t="s">
        <v>63</v>
      </c>
      <c r="B14" s="21" t="s">
        <v>1</v>
      </c>
      <c r="C14" s="61">
        <f>SUM(D14:F14)</f>
        <v>534600</v>
      </c>
      <c r="D14" s="23">
        <v>175655</v>
      </c>
      <c r="E14" s="23">
        <v>178710</v>
      </c>
      <c r="F14" s="23">
        <v>180235</v>
      </c>
    </row>
    <row r="15" spans="1:6">
      <c r="A15" s="28" t="s">
        <v>72</v>
      </c>
      <c r="B15" s="21"/>
      <c r="C15" s="61"/>
      <c r="D15" s="23"/>
      <c r="E15" s="23"/>
      <c r="F15" s="23"/>
    </row>
    <row r="16" spans="1:6">
      <c r="A16" s="28" t="s">
        <v>64</v>
      </c>
      <c r="B16" s="21" t="s">
        <v>1</v>
      </c>
      <c r="C16" s="61">
        <f t="shared" ref="C16:C18" si="2">SUM(D16:F16)</f>
        <v>605200</v>
      </c>
      <c r="D16" s="23">
        <v>199181</v>
      </c>
      <c r="E16" s="23">
        <v>202230</v>
      </c>
      <c r="F16" s="23">
        <v>203789</v>
      </c>
    </row>
    <row r="17" spans="1:6">
      <c r="A17" s="28" t="s">
        <v>67</v>
      </c>
      <c r="B17" s="21" t="s">
        <v>1</v>
      </c>
      <c r="C17" s="61">
        <f t="shared" si="2"/>
        <v>384000</v>
      </c>
      <c r="D17" s="23">
        <v>128000</v>
      </c>
      <c r="E17" s="23">
        <v>128000</v>
      </c>
      <c r="F17" s="23">
        <v>128000</v>
      </c>
    </row>
    <row r="18" spans="1:6">
      <c r="A18" s="28" t="s">
        <v>65</v>
      </c>
      <c r="B18" s="21" t="s">
        <v>1</v>
      </c>
      <c r="C18" s="61">
        <f t="shared" si="2"/>
        <v>730000</v>
      </c>
      <c r="D18" s="23">
        <v>246000</v>
      </c>
      <c r="E18" s="23">
        <v>240000</v>
      </c>
      <c r="F18" s="23">
        <v>244000</v>
      </c>
    </row>
    <row r="19" spans="1:6">
      <c r="A19" s="28" t="s">
        <v>66</v>
      </c>
      <c r="B19" s="21"/>
      <c r="C19" s="61"/>
      <c r="D19" s="23"/>
      <c r="E19" s="23"/>
      <c r="F19" s="23"/>
    </row>
    <row r="20" spans="1:6">
      <c r="A20" s="28" t="s">
        <v>91</v>
      </c>
      <c r="B20" s="21" t="s">
        <v>1</v>
      </c>
      <c r="C20" s="61">
        <f t="shared" ref="C20:C21" si="3">SUM(D20:F20)</f>
        <v>690000</v>
      </c>
      <c r="D20" s="23">
        <v>230000</v>
      </c>
      <c r="E20" s="23">
        <v>230000</v>
      </c>
      <c r="F20" s="23">
        <v>230000</v>
      </c>
    </row>
    <row r="21" spans="1:6">
      <c r="A21" s="28" t="s">
        <v>92</v>
      </c>
      <c r="B21" s="21" t="s">
        <v>1</v>
      </c>
      <c r="C21" s="61">
        <f t="shared" si="3"/>
        <v>69000</v>
      </c>
      <c r="D21" s="23">
        <v>69000</v>
      </c>
      <c r="E21" s="23">
        <v>0</v>
      </c>
      <c r="F21" s="23">
        <v>0</v>
      </c>
    </row>
    <row r="22" spans="1:6">
      <c r="A22" s="30" t="s">
        <v>24</v>
      </c>
      <c r="B22" s="21"/>
      <c r="C22" s="62"/>
      <c r="D22" s="23"/>
      <c r="E22" s="23"/>
      <c r="F22" s="23"/>
    </row>
    <row r="23" spans="1:6">
      <c r="A23" s="28" t="s">
        <v>25</v>
      </c>
      <c r="B23" s="21" t="s">
        <v>1</v>
      </c>
      <c r="C23" s="61">
        <f t="shared" ref="C23:C26" si="4">SUM(D23:F23)</f>
        <v>39000</v>
      </c>
      <c r="D23" s="45">
        <v>0</v>
      </c>
      <c r="E23" s="45">
        <v>39000</v>
      </c>
      <c r="F23" s="45">
        <v>0</v>
      </c>
    </row>
    <row r="24" spans="1:6">
      <c r="A24" s="28" t="s">
        <v>56</v>
      </c>
      <c r="B24" s="21" t="s">
        <v>1</v>
      </c>
      <c r="C24" s="61">
        <f t="shared" si="4"/>
        <v>7500</v>
      </c>
      <c r="D24" s="45">
        <v>2380</v>
      </c>
      <c r="E24" s="45">
        <v>2560</v>
      </c>
      <c r="F24" s="45">
        <v>2560</v>
      </c>
    </row>
    <row r="25" spans="1:6">
      <c r="A25" s="28" t="s">
        <v>26</v>
      </c>
      <c r="B25" s="21" t="s">
        <v>1</v>
      </c>
      <c r="C25" s="61">
        <f t="shared" si="4"/>
        <v>42000</v>
      </c>
      <c r="D25" s="23">
        <v>0</v>
      </c>
      <c r="E25" s="23">
        <v>42000</v>
      </c>
      <c r="F25" s="23">
        <v>0</v>
      </c>
    </row>
    <row r="26" spans="1:6">
      <c r="A26" s="28" t="s">
        <v>73</v>
      </c>
      <c r="B26" s="21" t="s">
        <v>1</v>
      </c>
      <c r="C26" s="61">
        <f t="shared" si="4"/>
        <v>432000</v>
      </c>
      <c r="D26" s="23">
        <v>432000</v>
      </c>
      <c r="E26" s="23">
        <v>0</v>
      </c>
      <c r="F26" s="23">
        <v>0</v>
      </c>
    </row>
    <row r="27" spans="1:6">
      <c r="A27" s="30" t="s">
        <v>27</v>
      </c>
      <c r="B27" s="21"/>
      <c r="C27" s="62"/>
      <c r="D27" s="23">
        <v>0</v>
      </c>
      <c r="E27" s="23"/>
      <c r="F27" s="23"/>
    </row>
    <row r="28" spans="1:6">
      <c r="A28" s="28" t="s">
        <v>28</v>
      </c>
      <c r="B28" s="21" t="s">
        <v>1</v>
      </c>
      <c r="C28" s="63">
        <f t="shared" ref="C28:C32" si="5">SUM(D28:F28)</f>
        <v>0</v>
      </c>
      <c r="D28" s="23">
        <v>0</v>
      </c>
      <c r="E28" s="23">
        <v>0</v>
      </c>
      <c r="F28" s="23">
        <v>0</v>
      </c>
    </row>
    <row r="29" spans="1:6">
      <c r="A29" s="28" t="s">
        <v>29</v>
      </c>
      <c r="B29" s="21" t="s">
        <v>1</v>
      </c>
      <c r="C29" s="61">
        <f t="shared" si="5"/>
        <v>33000</v>
      </c>
      <c r="D29" s="23">
        <v>0</v>
      </c>
      <c r="E29" s="23">
        <v>33000</v>
      </c>
      <c r="F29" s="23">
        <v>0</v>
      </c>
    </row>
    <row r="30" spans="1:6">
      <c r="A30" s="28" t="s">
        <v>57</v>
      </c>
      <c r="B30" s="21" t="s">
        <v>1</v>
      </c>
      <c r="C30" s="61">
        <f t="shared" si="5"/>
        <v>25000</v>
      </c>
      <c r="D30" s="23">
        <v>0</v>
      </c>
      <c r="E30" s="23">
        <v>25000</v>
      </c>
      <c r="F30" s="23">
        <v>0</v>
      </c>
    </row>
    <row r="31" spans="1:6">
      <c r="A31" s="28" t="s">
        <v>30</v>
      </c>
      <c r="B31" s="21" t="s">
        <v>1</v>
      </c>
      <c r="C31" s="61">
        <f t="shared" si="5"/>
        <v>25900</v>
      </c>
      <c r="D31" s="23">
        <v>25900</v>
      </c>
      <c r="E31" s="23">
        <v>0</v>
      </c>
      <c r="F31" s="23">
        <v>0</v>
      </c>
    </row>
    <row r="32" spans="1:6">
      <c r="A32" s="28" t="s">
        <v>55</v>
      </c>
      <c r="B32" s="21" t="s">
        <v>1</v>
      </c>
      <c r="C32" s="61">
        <f t="shared" si="5"/>
        <v>4000</v>
      </c>
      <c r="D32" s="23">
        <v>0</v>
      </c>
      <c r="E32" s="23">
        <v>4000</v>
      </c>
      <c r="F32" s="23">
        <v>0</v>
      </c>
    </row>
    <row r="33" spans="1:6">
      <c r="A33" s="47" t="s">
        <v>83</v>
      </c>
      <c r="B33" s="16" t="s">
        <v>1</v>
      </c>
      <c r="C33" s="58">
        <f>SUM(D33:F33)</f>
        <v>12741100</v>
      </c>
      <c r="D33" s="43">
        <f>D34</f>
        <v>10261032</v>
      </c>
      <c r="E33" s="43">
        <f t="shared" ref="E33:F33" si="6">E34</f>
        <v>1329384</v>
      </c>
      <c r="F33" s="43">
        <f t="shared" si="6"/>
        <v>1150684</v>
      </c>
    </row>
    <row r="34" spans="1:6">
      <c r="A34" s="20" t="s">
        <v>71</v>
      </c>
      <c r="B34" s="21" t="s">
        <v>1</v>
      </c>
      <c r="C34" s="59">
        <f>SUM(D34:F34)</f>
        <v>12741100</v>
      </c>
      <c r="D34" s="41">
        <f>SUM(D36:D55)</f>
        <v>10261032</v>
      </c>
      <c r="E34" s="41">
        <f t="shared" ref="E34:F34" si="7">SUM(E36:E55)</f>
        <v>1329384</v>
      </c>
      <c r="F34" s="41">
        <f t="shared" si="7"/>
        <v>1150684</v>
      </c>
    </row>
    <row r="35" spans="1:6">
      <c r="A35" s="25"/>
      <c r="B35" s="21" t="s">
        <v>2</v>
      </c>
      <c r="C35" s="59"/>
      <c r="D35" s="13"/>
      <c r="E35" s="13"/>
      <c r="F35" s="13"/>
    </row>
    <row r="36" spans="1:6">
      <c r="A36" s="70" t="s">
        <v>52</v>
      </c>
      <c r="B36" s="21" t="s">
        <v>1</v>
      </c>
      <c r="C36" s="61">
        <f t="shared" ref="C36" si="8">SUM(D36:F36)</f>
        <v>1020000</v>
      </c>
      <c r="D36" s="23">
        <v>340000</v>
      </c>
      <c r="E36" s="23">
        <v>340000</v>
      </c>
      <c r="F36" s="23">
        <v>340000</v>
      </c>
    </row>
    <row r="37" spans="1:6">
      <c r="A37" s="71"/>
      <c r="B37" s="21" t="s">
        <v>2</v>
      </c>
      <c r="C37" s="59"/>
      <c r="D37" s="23"/>
      <c r="E37" s="23"/>
      <c r="F37" s="23"/>
    </row>
    <row r="38" spans="1:6" ht="19.5" customHeight="1">
      <c r="A38" s="74" t="s">
        <v>53</v>
      </c>
      <c r="B38" s="21" t="s">
        <v>1</v>
      </c>
      <c r="C38" s="61">
        <f t="shared" ref="C38" si="9">SUM(D38:F38)</f>
        <v>352100</v>
      </c>
      <c r="D38" s="23">
        <v>148704</v>
      </c>
      <c r="E38" s="23">
        <v>85680</v>
      </c>
      <c r="F38" s="23">
        <v>117716</v>
      </c>
    </row>
    <row r="39" spans="1:6">
      <c r="A39" s="75"/>
      <c r="B39" s="21" t="s">
        <v>2</v>
      </c>
      <c r="C39" s="59"/>
      <c r="D39" s="23"/>
      <c r="E39" s="23"/>
      <c r="F39" s="23"/>
    </row>
    <row r="40" spans="1:6">
      <c r="A40" s="72" t="s">
        <v>51</v>
      </c>
      <c r="B40" s="21" t="s">
        <v>1</v>
      </c>
      <c r="C40" s="61">
        <f t="shared" ref="C40" si="10">SUM(D40:F40)</f>
        <v>8000000</v>
      </c>
      <c r="D40" s="23">
        <v>8000000</v>
      </c>
      <c r="E40" s="23">
        <v>0</v>
      </c>
      <c r="F40" s="23">
        <v>0</v>
      </c>
    </row>
    <row r="41" spans="1:6">
      <c r="A41" s="73"/>
      <c r="B41" s="21" t="s">
        <v>2</v>
      </c>
      <c r="C41" s="59"/>
      <c r="D41" s="23"/>
      <c r="E41" s="23"/>
      <c r="F41" s="23"/>
    </row>
    <row r="42" spans="1:6">
      <c r="A42" s="72" t="s">
        <v>69</v>
      </c>
      <c r="B42" s="21" t="s">
        <v>1</v>
      </c>
      <c r="C42" s="61">
        <f t="shared" ref="C42" si="11">SUM(D42:F42)</f>
        <v>1000000</v>
      </c>
      <c r="D42" s="23">
        <v>1000000</v>
      </c>
      <c r="E42" s="23">
        <v>0</v>
      </c>
      <c r="F42" s="23">
        <v>0</v>
      </c>
    </row>
    <row r="43" spans="1:6">
      <c r="A43" s="73"/>
      <c r="B43" s="21" t="s">
        <v>2</v>
      </c>
      <c r="C43" s="59"/>
      <c r="D43" s="23"/>
      <c r="E43" s="23"/>
      <c r="F43" s="23"/>
    </row>
    <row r="44" spans="1:6">
      <c r="A44" s="70" t="s">
        <v>54</v>
      </c>
      <c r="B44" s="21" t="s">
        <v>1</v>
      </c>
      <c r="C44" s="61">
        <f t="shared" ref="C44" si="12">SUM(D44:F44)</f>
        <v>401000</v>
      </c>
      <c r="D44" s="45">
        <v>65860</v>
      </c>
      <c r="E44" s="45">
        <v>194260</v>
      </c>
      <c r="F44" s="45">
        <v>140880</v>
      </c>
    </row>
    <row r="45" spans="1:6" ht="23.25" customHeight="1">
      <c r="A45" s="71"/>
      <c r="B45" s="21" t="s">
        <v>2</v>
      </c>
      <c r="C45" s="59"/>
      <c r="D45" s="23"/>
      <c r="E45" s="23"/>
      <c r="F45" s="23"/>
    </row>
    <row r="46" spans="1:6">
      <c r="A46" s="70" t="s">
        <v>74</v>
      </c>
      <c r="B46" s="21" t="s">
        <v>1</v>
      </c>
      <c r="C46" s="61">
        <f t="shared" ref="C46" si="13">SUM(D46:F46)</f>
        <v>202000</v>
      </c>
      <c r="D46" s="23">
        <v>50484</v>
      </c>
      <c r="E46" s="23">
        <v>100484</v>
      </c>
      <c r="F46" s="23">
        <v>51032</v>
      </c>
    </row>
    <row r="47" spans="1:6" ht="24.75" customHeight="1">
      <c r="A47" s="71"/>
      <c r="B47" s="21" t="s">
        <v>2</v>
      </c>
      <c r="C47" s="59"/>
      <c r="D47" s="23"/>
      <c r="E47" s="23"/>
      <c r="F47" s="23"/>
    </row>
    <row r="48" spans="1:6">
      <c r="A48" s="70" t="s">
        <v>76</v>
      </c>
      <c r="B48" s="21" t="s">
        <v>1</v>
      </c>
      <c r="C48" s="61">
        <f t="shared" ref="C48" si="14">SUM(D48:F48)</f>
        <v>478000</v>
      </c>
      <c r="D48" s="23">
        <v>123984</v>
      </c>
      <c r="E48" s="23">
        <v>230960</v>
      </c>
      <c r="F48" s="23">
        <v>123056</v>
      </c>
    </row>
    <row r="49" spans="1:6" ht="22.5" customHeight="1">
      <c r="A49" s="71"/>
      <c r="B49" s="21" t="s">
        <v>2</v>
      </c>
      <c r="C49" s="59"/>
      <c r="D49" s="23"/>
      <c r="E49" s="23"/>
      <c r="F49" s="23"/>
    </row>
    <row r="50" spans="1:6">
      <c r="A50" s="70" t="s">
        <v>58</v>
      </c>
      <c r="B50" s="21" t="s">
        <v>1</v>
      </c>
      <c r="C50" s="61">
        <f t="shared" ref="C50" si="15">SUM(D50:F50)</f>
        <v>20000</v>
      </c>
      <c r="D50" s="23">
        <v>20000</v>
      </c>
      <c r="E50" s="23">
        <v>0</v>
      </c>
      <c r="F50" s="23">
        <v>0</v>
      </c>
    </row>
    <row r="51" spans="1:6" ht="22.5" customHeight="1">
      <c r="A51" s="71"/>
      <c r="B51" s="21" t="s">
        <v>2</v>
      </c>
      <c r="C51" s="59"/>
      <c r="D51" s="23"/>
      <c r="E51" s="23"/>
      <c r="F51" s="23"/>
    </row>
    <row r="52" spans="1:6">
      <c r="A52" s="70" t="s">
        <v>59</v>
      </c>
      <c r="B52" s="21" t="s">
        <v>1</v>
      </c>
      <c r="C52" s="61">
        <f t="shared" ref="C52" si="16">SUM(D52:F52)</f>
        <v>134000</v>
      </c>
      <c r="D52" s="23">
        <v>134000</v>
      </c>
      <c r="E52" s="23">
        <v>0</v>
      </c>
      <c r="F52" s="23">
        <v>0</v>
      </c>
    </row>
    <row r="53" spans="1:6">
      <c r="A53" s="71"/>
      <c r="B53" s="21" t="s">
        <v>2</v>
      </c>
      <c r="C53" s="59"/>
      <c r="D53" s="23"/>
      <c r="E53" s="23"/>
      <c r="F53" s="23"/>
    </row>
    <row r="54" spans="1:6" ht="18.75" customHeight="1">
      <c r="A54" s="70" t="s">
        <v>68</v>
      </c>
      <c r="B54" s="21" t="s">
        <v>1</v>
      </c>
      <c r="C54" s="61">
        <f t="shared" ref="C54" si="17">SUM(D54:F54)</f>
        <v>1134000</v>
      </c>
      <c r="D54" s="23">
        <v>378000</v>
      </c>
      <c r="E54" s="23">
        <v>378000</v>
      </c>
      <c r="F54" s="23">
        <v>378000</v>
      </c>
    </row>
    <row r="55" spans="1:6" ht="21.75" customHeight="1">
      <c r="A55" s="73"/>
      <c r="B55" s="21" t="s">
        <v>2</v>
      </c>
      <c r="C55" s="59"/>
      <c r="D55" s="23"/>
      <c r="E55" s="23"/>
      <c r="F55" s="23"/>
    </row>
    <row r="56" spans="1:6">
      <c r="A56" s="68" t="s">
        <v>0</v>
      </c>
      <c r="B56" s="16" t="s">
        <v>1</v>
      </c>
      <c r="C56" s="58">
        <f>SUM(D56:F56)</f>
        <v>17257300</v>
      </c>
      <c r="D56" s="43">
        <f>D7+D33</f>
        <v>12070348</v>
      </c>
      <c r="E56" s="43">
        <f t="shared" ref="E56:F56" si="18">E7+E33</f>
        <v>2751484</v>
      </c>
      <c r="F56" s="43">
        <f t="shared" si="18"/>
        <v>2435468</v>
      </c>
    </row>
    <row r="57" spans="1:6">
      <c r="A57" s="69"/>
      <c r="B57" s="16" t="s">
        <v>2</v>
      </c>
      <c r="C57" s="58"/>
      <c r="D57" s="18"/>
      <c r="E57" s="18"/>
      <c r="F57" s="18"/>
    </row>
  </sheetData>
  <mergeCells count="14">
    <mergeCell ref="A44:A45"/>
    <mergeCell ref="A1:F1"/>
    <mergeCell ref="A4:A5"/>
    <mergeCell ref="C4:C5"/>
    <mergeCell ref="A36:A37"/>
    <mergeCell ref="A38:A39"/>
    <mergeCell ref="A40:A41"/>
    <mergeCell ref="A42:A43"/>
    <mergeCell ref="A56:A57"/>
    <mergeCell ref="A46:A47"/>
    <mergeCell ref="A50:A51"/>
    <mergeCell ref="A48:A49"/>
    <mergeCell ref="A52:A53"/>
    <mergeCell ref="A54:A55"/>
  </mergeCells>
  <pageMargins left="0.48" right="0.35" top="0.31496062992125984" bottom="0.31496062992125984" header="0.27559055118110237" footer="0.15748031496062992"/>
  <pageSetup paperSize="9" scale="80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3" tint="0.59999389629810485"/>
  </sheetPr>
  <dimension ref="A1:V59"/>
  <sheetViews>
    <sheetView view="pageBreakPreview" zoomScaleSheetLayoutView="100" workbookViewId="0">
      <pane ySplit="6" topLeftCell="A7" activePane="bottomLeft" state="frozen"/>
      <selection activeCell="A49" sqref="A49:XFD50"/>
      <selection pane="bottomLeft" activeCell="A49" sqref="A49:XFD50"/>
    </sheetView>
  </sheetViews>
  <sheetFormatPr defaultColWidth="9" defaultRowHeight="18.75"/>
  <cols>
    <col min="1" max="1" width="52.28515625" style="1" customWidth="1"/>
    <col min="2" max="2" width="13" style="1" customWidth="1"/>
    <col min="3" max="3" width="10.85546875" style="2" hidden="1" customWidth="1"/>
    <col min="4" max="4" width="9.5703125" style="3" hidden="1" customWidth="1"/>
    <col min="5" max="5" width="10" style="3" hidden="1" customWidth="1"/>
    <col min="6" max="6" width="10.140625" style="3" hidden="1" customWidth="1"/>
    <col min="7" max="7" width="0.42578125" style="3" hidden="1" customWidth="1"/>
    <col min="8" max="8" width="45.42578125" style="3" customWidth="1"/>
    <col min="9" max="9" width="9.5703125" style="3" hidden="1" customWidth="1"/>
    <col min="10" max="10" width="9.42578125" style="3" hidden="1" customWidth="1"/>
    <col min="11" max="11" width="8.5703125" style="3" hidden="1" customWidth="1"/>
    <col min="12" max="13" width="9.42578125" style="3" hidden="1" customWidth="1"/>
    <col min="14" max="14" width="9.28515625" style="3" hidden="1" customWidth="1"/>
    <col min="15" max="16" width="9.42578125" style="3" hidden="1" customWidth="1"/>
    <col min="17" max="17" width="8.42578125" style="3" hidden="1" customWidth="1"/>
    <col min="18" max="18" width="10" style="1" hidden="1" customWidth="1"/>
    <col min="19" max="19" width="15.85546875" style="40" hidden="1" customWidth="1"/>
    <col min="20" max="20" width="14.42578125" style="40" hidden="1" customWidth="1"/>
    <col min="21" max="21" width="0" style="1" hidden="1" customWidth="1"/>
    <col min="22" max="22" width="11.42578125" style="1" hidden="1" customWidth="1"/>
    <col min="23" max="24" width="0" style="1" hidden="1" customWidth="1"/>
    <col min="25" max="16384" width="9" style="1"/>
  </cols>
  <sheetData>
    <row r="1" spans="1:22" ht="15" customHeight="1"/>
    <row r="2" spans="1:22" ht="24" customHeight="1">
      <c r="A2" s="76" t="s">
        <v>90</v>
      </c>
      <c r="B2" s="76"/>
      <c r="C2" s="76"/>
      <c r="D2" s="76"/>
      <c r="E2" s="76"/>
      <c r="F2" s="76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6"/>
    </row>
    <row r="3" spans="1:22" ht="21" customHeight="1">
      <c r="A3" s="4" t="s">
        <v>21</v>
      </c>
      <c r="B3" s="4"/>
      <c r="C3" s="5"/>
      <c r="D3" s="6"/>
      <c r="E3" s="6"/>
      <c r="F3" s="6"/>
      <c r="G3" s="6"/>
      <c r="H3" s="49">
        <f>+C10-C27</f>
        <v>5465000</v>
      </c>
      <c r="I3" s="49">
        <f>+H3*0.3</f>
        <v>1639500</v>
      </c>
      <c r="J3" s="49">
        <f>+I3+H27</f>
        <v>2071500</v>
      </c>
      <c r="K3" s="49">
        <f>+J3-H10</f>
        <v>262184</v>
      </c>
      <c r="L3" s="49">
        <f>+H10-H27</f>
        <v>1377316</v>
      </c>
      <c r="M3" s="6"/>
      <c r="N3" s="6"/>
      <c r="O3" s="6"/>
      <c r="P3" s="6"/>
      <c r="Q3" s="6"/>
      <c r="R3" s="7" t="s">
        <v>47</v>
      </c>
    </row>
    <row r="4" spans="1:22" ht="21" customHeight="1">
      <c r="A4" s="8" t="s">
        <v>31</v>
      </c>
      <c r="B4" s="8"/>
      <c r="C4" s="9"/>
      <c r="D4" s="10" t="s">
        <v>34</v>
      </c>
      <c r="E4" s="10" t="s">
        <v>35</v>
      </c>
      <c r="F4" s="10" t="s">
        <v>36</v>
      </c>
      <c r="G4" s="10" t="s">
        <v>37</v>
      </c>
      <c r="H4" s="10"/>
      <c r="I4" s="10" t="s">
        <v>38</v>
      </c>
      <c r="J4" s="10" t="s">
        <v>39</v>
      </c>
      <c r="K4" s="10" t="s">
        <v>40</v>
      </c>
      <c r="L4" s="10" t="s">
        <v>41</v>
      </c>
      <c r="M4" s="10"/>
      <c r="N4" s="10" t="s">
        <v>42</v>
      </c>
      <c r="O4" s="10" t="s">
        <v>43</v>
      </c>
      <c r="P4" s="10" t="s">
        <v>44</v>
      </c>
      <c r="Q4" s="10" t="s">
        <v>45</v>
      </c>
      <c r="R4" s="10" t="s">
        <v>34</v>
      </c>
    </row>
    <row r="5" spans="1:22" ht="22.5" customHeight="1">
      <c r="A5" s="78" t="s">
        <v>89</v>
      </c>
      <c r="B5" s="50" t="s">
        <v>18</v>
      </c>
      <c r="C5" s="88" t="s">
        <v>33</v>
      </c>
      <c r="D5" s="51" t="s">
        <v>3</v>
      </c>
      <c r="E5" s="51" t="s">
        <v>3</v>
      </c>
      <c r="F5" s="51" t="s">
        <v>3</v>
      </c>
      <c r="G5" s="51" t="s">
        <v>3</v>
      </c>
      <c r="H5" s="51" t="s">
        <v>3</v>
      </c>
      <c r="I5" s="85" t="s">
        <v>4</v>
      </c>
      <c r="J5" s="86"/>
      <c r="K5" s="86"/>
      <c r="L5" s="86"/>
      <c r="M5" s="87"/>
      <c r="N5" s="85" t="s">
        <v>5</v>
      </c>
      <c r="O5" s="86"/>
      <c r="P5" s="86"/>
      <c r="Q5" s="86"/>
      <c r="R5" s="84"/>
    </row>
    <row r="6" spans="1:22" ht="22.5" customHeight="1">
      <c r="A6" s="79"/>
      <c r="B6" s="48" t="s">
        <v>2</v>
      </c>
      <c r="C6" s="89"/>
      <c r="D6" s="52" t="s">
        <v>86</v>
      </c>
      <c r="E6" s="52" t="s">
        <v>86</v>
      </c>
      <c r="F6" s="52" t="s">
        <v>86</v>
      </c>
      <c r="G6" s="52" t="s">
        <v>86</v>
      </c>
      <c r="H6" s="52" t="s">
        <v>93</v>
      </c>
      <c r="I6" s="13" t="s">
        <v>10</v>
      </c>
      <c r="J6" s="13" t="s">
        <v>11</v>
      </c>
      <c r="K6" s="13" t="s">
        <v>12</v>
      </c>
      <c r="L6" s="13" t="s">
        <v>13</v>
      </c>
      <c r="M6" s="13" t="s">
        <v>19</v>
      </c>
      <c r="N6" s="13" t="s">
        <v>14</v>
      </c>
      <c r="O6" s="13" t="s">
        <v>15</v>
      </c>
      <c r="P6" s="13" t="s">
        <v>16</v>
      </c>
      <c r="Q6" s="13" t="s">
        <v>17</v>
      </c>
      <c r="R6" s="14" t="s">
        <v>19</v>
      </c>
    </row>
    <row r="7" spans="1:22" ht="21" customHeight="1">
      <c r="A7" s="42" t="s">
        <v>49</v>
      </c>
      <c r="B7" s="42"/>
      <c r="C7" s="42"/>
      <c r="D7" s="42"/>
      <c r="E7" s="42"/>
      <c r="F7" s="42"/>
      <c r="G7" s="42"/>
      <c r="H7" s="42"/>
      <c r="I7" s="42"/>
      <c r="J7" s="42"/>
      <c r="K7" s="42"/>
      <c r="L7" s="42"/>
      <c r="M7" s="42"/>
      <c r="N7" s="42"/>
      <c r="O7" s="42"/>
      <c r="P7" s="42"/>
      <c r="Q7" s="42"/>
      <c r="R7" s="42"/>
    </row>
    <row r="8" spans="1:22" ht="21" customHeight="1">
      <c r="A8" s="15" t="s">
        <v>82</v>
      </c>
      <c r="B8" s="16" t="s">
        <v>1</v>
      </c>
      <c r="C8" s="17" t="e">
        <f>#REF!+C10+#REF!</f>
        <v>#REF!</v>
      </c>
      <c r="D8" s="17" t="e">
        <f>#REF!+D10+#REF!</f>
        <v>#REF!</v>
      </c>
      <c r="E8" s="17" t="e">
        <f>#REF!+E10+#REF!</f>
        <v>#REF!</v>
      </c>
      <c r="F8" s="17" t="e">
        <f>#REF!+F10+#REF!</f>
        <v>#REF!</v>
      </c>
      <c r="G8" s="17" t="e">
        <f>#REF!+G10+#REF!</f>
        <v>#REF!</v>
      </c>
      <c r="H8" s="43">
        <f>H10</f>
        <v>1809316</v>
      </c>
      <c r="I8" s="17" t="e">
        <f>#REF!+I10+#REF!</f>
        <v>#REF!</v>
      </c>
      <c r="J8" s="17" t="e">
        <f>#REF!+J10+#REF!</f>
        <v>#REF!</v>
      </c>
      <c r="K8" s="17" t="e">
        <f>#REF!+K10+#REF!</f>
        <v>#REF!</v>
      </c>
      <c r="L8" s="17" t="e">
        <f>#REF!+L10+#REF!</f>
        <v>#REF!</v>
      </c>
      <c r="M8" s="17" t="e">
        <f>#REF!+M10+#REF!</f>
        <v>#REF!</v>
      </c>
      <c r="N8" s="17" t="e">
        <f>#REF!+N10+#REF!</f>
        <v>#REF!</v>
      </c>
      <c r="O8" s="17" t="e">
        <f>#REF!+O10+#REF!</f>
        <v>#REF!</v>
      </c>
      <c r="P8" s="17" t="e">
        <f>#REF!+P10+#REF!</f>
        <v>#REF!</v>
      </c>
      <c r="Q8" s="17" t="e">
        <f>#REF!+Q10+#REF!</f>
        <v>#REF!</v>
      </c>
      <c r="R8" s="17" t="e">
        <f>#REF!+R10+#REF!</f>
        <v>#REF!</v>
      </c>
      <c r="S8" s="34" t="e">
        <f>SUM(H8+M8+R8)</f>
        <v>#REF!</v>
      </c>
      <c r="T8" s="34" t="e">
        <f>SUM(C8-S8)</f>
        <v>#REF!</v>
      </c>
      <c r="U8" s="1" t="s">
        <v>48</v>
      </c>
      <c r="V8" s="3"/>
    </row>
    <row r="9" spans="1:22" ht="21" customHeight="1">
      <c r="A9" s="15"/>
      <c r="B9" s="16" t="s">
        <v>2</v>
      </c>
      <c r="C9" s="17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9"/>
      <c r="S9" s="34"/>
      <c r="T9" s="34"/>
    </row>
    <row r="10" spans="1:22">
      <c r="A10" s="20" t="s">
        <v>70</v>
      </c>
      <c r="B10" s="21" t="s">
        <v>1</v>
      </c>
      <c r="C10" s="41">
        <f t="shared" ref="C10:R10" si="0">SUM(C14:C33)</f>
        <v>5897000</v>
      </c>
      <c r="D10" s="41">
        <f t="shared" si="0"/>
        <v>900230</v>
      </c>
      <c r="E10" s="41">
        <f t="shared" si="0"/>
        <v>444910</v>
      </c>
      <c r="F10" s="41">
        <f t="shared" si="0"/>
        <v>432280</v>
      </c>
      <c r="G10" s="41">
        <f t="shared" si="0"/>
        <v>462280</v>
      </c>
      <c r="H10" s="41">
        <f t="shared" si="0"/>
        <v>1809316</v>
      </c>
      <c r="I10" s="41">
        <f t="shared" si="0"/>
        <v>567020</v>
      </c>
      <c r="J10" s="41">
        <f t="shared" si="0"/>
        <v>432240</v>
      </c>
      <c r="K10" s="41">
        <f t="shared" si="0"/>
        <v>428939</v>
      </c>
      <c r="L10" s="41">
        <f t="shared" si="0"/>
        <v>463954</v>
      </c>
      <c r="M10" s="41">
        <f t="shared" si="0"/>
        <v>1892153</v>
      </c>
      <c r="N10" s="41">
        <f t="shared" si="0"/>
        <v>423400</v>
      </c>
      <c r="O10" s="41">
        <f t="shared" si="0"/>
        <v>462274</v>
      </c>
      <c r="P10" s="41">
        <f t="shared" si="0"/>
        <v>439920</v>
      </c>
      <c r="Q10" s="41">
        <f t="shared" si="0"/>
        <v>439553</v>
      </c>
      <c r="R10" s="41">
        <f t="shared" si="0"/>
        <v>1765147</v>
      </c>
      <c r="S10" s="34">
        <f>SUM(H10+M10+R10)</f>
        <v>5466616</v>
      </c>
      <c r="T10" s="34">
        <f>SUM(C10-S10)</f>
        <v>430384</v>
      </c>
    </row>
    <row r="11" spans="1:22">
      <c r="A11" s="25"/>
      <c r="B11" s="21" t="s">
        <v>2</v>
      </c>
      <c r="C11" s="22"/>
      <c r="D11" s="23"/>
      <c r="E11" s="23"/>
      <c r="F11" s="23"/>
      <c r="G11" s="23"/>
      <c r="H11" s="13"/>
      <c r="I11" s="23"/>
      <c r="J11" s="23"/>
      <c r="K11" s="23"/>
      <c r="L11" s="23"/>
      <c r="M11" s="13"/>
      <c r="N11" s="23"/>
      <c r="O11" s="23"/>
      <c r="P11" s="23"/>
      <c r="Q11" s="23"/>
      <c r="R11" s="26"/>
    </row>
    <row r="12" spans="1:22">
      <c r="A12" s="20" t="s">
        <v>50</v>
      </c>
      <c r="B12" s="21"/>
      <c r="C12" s="41"/>
      <c r="D12" s="22"/>
      <c r="E12" s="22"/>
      <c r="F12" s="22"/>
      <c r="G12" s="22"/>
      <c r="H12" s="41"/>
      <c r="I12" s="22"/>
      <c r="J12" s="22"/>
      <c r="K12" s="22"/>
      <c r="L12" s="22"/>
      <c r="M12" s="41"/>
      <c r="N12" s="22"/>
      <c r="O12" s="22"/>
      <c r="P12" s="22"/>
      <c r="Q12" s="22"/>
      <c r="R12" s="41"/>
      <c r="S12" s="34"/>
      <c r="T12" s="34"/>
    </row>
    <row r="13" spans="1:22">
      <c r="A13" s="30" t="s">
        <v>22</v>
      </c>
      <c r="B13" s="14"/>
      <c r="C13" s="27"/>
      <c r="D13" s="23"/>
      <c r="E13" s="23"/>
      <c r="F13" s="23"/>
      <c r="G13" s="23"/>
      <c r="H13" s="13"/>
      <c r="I13" s="23"/>
      <c r="J13" s="23"/>
      <c r="K13" s="23"/>
      <c r="L13" s="23"/>
      <c r="M13" s="13"/>
      <c r="N13" s="23"/>
      <c r="O13" s="23"/>
      <c r="P13" s="23"/>
      <c r="Q13" s="23"/>
      <c r="R13" s="26"/>
    </row>
    <row r="14" spans="1:22">
      <c r="A14" s="28" t="s">
        <v>23</v>
      </c>
      <c r="B14" s="21" t="s">
        <v>1</v>
      </c>
      <c r="C14" s="29">
        <v>895000</v>
      </c>
      <c r="D14" s="27">
        <v>79480</v>
      </c>
      <c r="E14" s="27">
        <v>70560</v>
      </c>
      <c r="F14" s="27">
        <v>79440</v>
      </c>
      <c r="G14" s="27">
        <v>79440</v>
      </c>
      <c r="H14" s="13">
        <v>301200</v>
      </c>
      <c r="I14" s="27">
        <v>68160</v>
      </c>
      <c r="J14" s="27">
        <v>67920</v>
      </c>
      <c r="K14" s="27">
        <v>70560</v>
      </c>
      <c r="L14" s="27">
        <v>87120</v>
      </c>
      <c r="M14" s="13">
        <f>SUM(I14:L14)</f>
        <v>293760</v>
      </c>
      <c r="N14" s="23">
        <v>70560</v>
      </c>
      <c r="O14" s="23">
        <v>79440</v>
      </c>
      <c r="P14" s="23">
        <v>75600</v>
      </c>
      <c r="Q14" s="23">
        <v>66720</v>
      </c>
      <c r="R14" s="24">
        <f>SUM(N14:Q14)</f>
        <v>292320</v>
      </c>
      <c r="S14" s="34">
        <f>SUM(H14+M14+R14)</f>
        <v>887280</v>
      </c>
      <c r="T14" s="34">
        <f>SUM(C14-S14)</f>
        <v>7720</v>
      </c>
    </row>
    <row r="15" spans="1:22">
      <c r="A15" s="28" t="s">
        <v>63</v>
      </c>
      <c r="B15" s="21" t="s">
        <v>1</v>
      </c>
      <c r="C15" s="29">
        <v>528400</v>
      </c>
      <c r="D15" s="27">
        <v>44160</v>
      </c>
      <c r="E15" s="27">
        <v>44900</v>
      </c>
      <c r="F15" s="27">
        <v>44160</v>
      </c>
      <c r="G15" s="27">
        <v>44160</v>
      </c>
      <c r="H15" s="13">
        <v>175655</v>
      </c>
      <c r="I15" s="27">
        <v>42670</v>
      </c>
      <c r="J15" s="27">
        <v>44900</v>
      </c>
      <c r="K15" s="27">
        <v>41929</v>
      </c>
      <c r="L15" s="27">
        <v>44154</v>
      </c>
      <c r="M15" s="13">
        <f t="shared" ref="M15:M17" si="1">SUM(I15:L15)</f>
        <v>173653</v>
      </c>
      <c r="N15" s="23">
        <v>44160</v>
      </c>
      <c r="O15" s="23">
        <v>44154</v>
      </c>
      <c r="P15" s="23">
        <v>44900</v>
      </c>
      <c r="Q15" s="23">
        <v>44153</v>
      </c>
      <c r="R15" s="24">
        <f>SUM(N15:Q15)</f>
        <v>177367</v>
      </c>
      <c r="S15" s="34">
        <f>SUM(H15+M15+R15)</f>
        <v>526675</v>
      </c>
      <c r="T15" s="34">
        <f>SUM(C15-S15)</f>
        <v>1725</v>
      </c>
    </row>
    <row r="16" spans="1:22">
      <c r="A16" s="28" t="s">
        <v>72</v>
      </c>
      <c r="B16" s="21"/>
      <c r="C16" s="29"/>
      <c r="D16" s="27"/>
      <c r="E16" s="27"/>
      <c r="F16" s="27"/>
      <c r="G16" s="27"/>
      <c r="H16" s="13"/>
      <c r="I16" s="27"/>
      <c r="J16" s="27"/>
      <c r="K16" s="27"/>
      <c r="L16" s="27"/>
      <c r="M16" s="13"/>
      <c r="N16" s="23"/>
      <c r="O16" s="23"/>
      <c r="P16" s="23"/>
      <c r="Q16" s="23"/>
      <c r="R16" s="24"/>
      <c r="S16" s="34"/>
      <c r="T16" s="34"/>
    </row>
    <row r="17" spans="1:20">
      <c r="A17" s="28" t="s">
        <v>64</v>
      </c>
      <c r="B17" s="21" t="s">
        <v>1</v>
      </c>
      <c r="C17" s="29">
        <v>599000</v>
      </c>
      <c r="D17" s="27">
        <v>50040</v>
      </c>
      <c r="E17" s="27">
        <v>50800</v>
      </c>
      <c r="F17" s="27">
        <v>50040</v>
      </c>
      <c r="G17" s="27">
        <v>50040</v>
      </c>
      <c r="H17" s="13">
        <v>199181</v>
      </c>
      <c r="I17" s="27">
        <v>48550</v>
      </c>
      <c r="J17" s="27">
        <v>50780</v>
      </c>
      <c r="K17" s="27">
        <v>47810</v>
      </c>
      <c r="L17" s="27">
        <v>50040</v>
      </c>
      <c r="M17" s="13">
        <f t="shared" si="1"/>
        <v>197180</v>
      </c>
      <c r="N17" s="23">
        <v>50040</v>
      </c>
      <c r="O17" s="23">
        <v>50040</v>
      </c>
      <c r="P17" s="23">
        <v>50780</v>
      </c>
      <c r="Q17" s="23">
        <v>50040</v>
      </c>
      <c r="R17" s="24">
        <f>SUM(N17:Q17)</f>
        <v>200900</v>
      </c>
      <c r="S17" s="34">
        <f>SUM(H17+M17+R17)</f>
        <v>597261</v>
      </c>
      <c r="T17" s="34">
        <f>SUM(C17-S17)</f>
        <v>1739</v>
      </c>
    </row>
    <row r="18" spans="1:20">
      <c r="A18" s="28" t="s">
        <v>67</v>
      </c>
      <c r="B18" s="21" t="s">
        <v>1</v>
      </c>
      <c r="C18" s="29">
        <v>408000</v>
      </c>
      <c r="D18" s="27">
        <v>34000</v>
      </c>
      <c r="E18" s="27">
        <v>34000</v>
      </c>
      <c r="F18" s="27">
        <v>34000</v>
      </c>
      <c r="G18" s="27">
        <v>34000</v>
      </c>
      <c r="H18" s="13">
        <v>128000</v>
      </c>
      <c r="I18" s="27">
        <v>34000</v>
      </c>
      <c r="J18" s="27">
        <v>34000</v>
      </c>
      <c r="K18" s="27">
        <v>34000</v>
      </c>
      <c r="L18" s="27">
        <v>34000</v>
      </c>
      <c r="M18" s="13">
        <f>SUM(I18:L18)</f>
        <v>136000</v>
      </c>
      <c r="N18" s="27">
        <v>34000</v>
      </c>
      <c r="O18" s="27">
        <v>34000</v>
      </c>
      <c r="P18" s="27">
        <v>34000</v>
      </c>
      <c r="Q18" s="27">
        <v>34000</v>
      </c>
      <c r="R18" s="24">
        <f>SUM(N18:Q18)</f>
        <v>136000</v>
      </c>
      <c r="S18" s="34">
        <f>SUM(H18+M18+R18)</f>
        <v>400000</v>
      </c>
      <c r="T18" s="34">
        <f>SUM(C18-S18)</f>
        <v>8000</v>
      </c>
    </row>
    <row r="19" spans="1:20">
      <c r="A19" s="28" t="s">
        <v>65</v>
      </c>
      <c r="B19" s="21" t="s">
        <v>1</v>
      </c>
      <c r="C19" s="29">
        <v>1230000</v>
      </c>
      <c r="D19" s="27">
        <v>100000</v>
      </c>
      <c r="E19" s="27">
        <v>105000</v>
      </c>
      <c r="F19" s="27">
        <v>95000</v>
      </c>
      <c r="G19" s="27">
        <v>110000</v>
      </c>
      <c r="H19" s="13">
        <v>246000</v>
      </c>
      <c r="I19" s="27">
        <v>105000</v>
      </c>
      <c r="J19" s="27">
        <v>100000</v>
      </c>
      <c r="K19" s="27">
        <v>100000</v>
      </c>
      <c r="L19" s="27">
        <v>105000</v>
      </c>
      <c r="M19" s="13">
        <f>SUM(I19:L19)</f>
        <v>410000</v>
      </c>
      <c r="N19" s="27">
        <v>95000</v>
      </c>
      <c r="O19" s="27">
        <v>110000</v>
      </c>
      <c r="P19" s="27">
        <v>100000</v>
      </c>
      <c r="Q19" s="27">
        <v>105000</v>
      </c>
      <c r="R19" s="24">
        <f>SUM(N19:Q19)</f>
        <v>410000</v>
      </c>
      <c r="S19" s="34">
        <f>SUM(H19+M19+R19)</f>
        <v>1066000</v>
      </c>
      <c r="T19" s="34">
        <f>SUM(C19-S19)</f>
        <v>164000</v>
      </c>
    </row>
    <row r="20" spans="1:20">
      <c r="A20" s="28" t="s">
        <v>66</v>
      </c>
      <c r="B20" s="21"/>
      <c r="C20" s="29"/>
      <c r="D20" s="27"/>
      <c r="E20" s="27"/>
      <c r="F20" s="27"/>
      <c r="G20" s="27"/>
      <c r="H20" s="13"/>
      <c r="I20" s="27"/>
      <c r="J20" s="27"/>
      <c r="K20" s="27"/>
      <c r="L20" s="27"/>
      <c r="M20" s="13"/>
      <c r="N20" s="27"/>
      <c r="O20" s="27"/>
      <c r="P20" s="27"/>
      <c r="Q20" s="27"/>
      <c r="R20" s="24"/>
      <c r="S20" s="34"/>
      <c r="T20" s="34"/>
    </row>
    <row r="21" spans="1:20">
      <c r="A21" s="28" t="s">
        <v>91</v>
      </c>
      <c r="B21" s="21" t="s">
        <v>1</v>
      </c>
      <c r="C21" s="29">
        <v>408000</v>
      </c>
      <c r="D21" s="27">
        <v>34000</v>
      </c>
      <c r="E21" s="27">
        <v>34000</v>
      </c>
      <c r="F21" s="27">
        <v>34000</v>
      </c>
      <c r="G21" s="27">
        <v>34000</v>
      </c>
      <c r="H21" s="13">
        <v>230000</v>
      </c>
      <c r="I21" s="27">
        <v>34000</v>
      </c>
      <c r="J21" s="27">
        <v>34000</v>
      </c>
      <c r="K21" s="27">
        <v>34000</v>
      </c>
      <c r="L21" s="27">
        <v>34000</v>
      </c>
      <c r="M21" s="13">
        <f>SUM(I21:L21)</f>
        <v>136000</v>
      </c>
      <c r="N21" s="27">
        <v>34000</v>
      </c>
      <c r="O21" s="27">
        <v>34000</v>
      </c>
      <c r="P21" s="27">
        <v>34000</v>
      </c>
      <c r="Q21" s="27">
        <v>34000</v>
      </c>
      <c r="R21" s="24">
        <f>SUM(N21:Q21)</f>
        <v>136000</v>
      </c>
      <c r="S21" s="34">
        <f>SUM(H21+M21+R21)</f>
        <v>502000</v>
      </c>
      <c r="T21" s="34">
        <f>SUM(C21-S21)</f>
        <v>-94000</v>
      </c>
    </row>
    <row r="22" spans="1:20">
      <c r="A22" s="28" t="s">
        <v>92</v>
      </c>
      <c r="B22" s="21" t="s">
        <v>1</v>
      </c>
      <c r="C22" s="29">
        <v>1230000</v>
      </c>
      <c r="D22" s="27">
        <v>100000</v>
      </c>
      <c r="E22" s="27">
        <v>105000</v>
      </c>
      <c r="F22" s="27">
        <v>95000</v>
      </c>
      <c r="G22" s="27">
        <v>110000</v>
      </c>
      <c r="H22" s="13">
        <v>69000</v>
      </c>
      <c r="I22" s="27">
        <v>105000</v>
      </c>
      <c r="J22" s="27">
        <v>100000</v>
      </c>
      <c r="K22" s="27">
        <v>100000</v>
      </c>
      <c r="L22" s="27">
        <v>105000</v>
      </c>
      <c r="M22" s="13">
        <f>SUM(I22:L22)</f>
        <v>410000</v>
      </c>
      <c r="N22" s="27">
        <v>95000</v>
      </c>
      <c r="O22" s="27">
        <v>110000</v>
      </c>
      <c r="P22" s="27">
        <v>100000</v>
      </c>
      <c r="Q22" s="27">
        <v>105000</v>
      </c>
      <c r="R22" s="24">
        <f>SUM(N22:Q22)</f>
        <v>410000</v>
      </c>
      <c r="S22" s="34">
        <f>SUM(H22+M22+R22)</f>
        <v>889000</v>
      </c>
      <c r="T22" s="34">
        <f>SUM(C22-S22)</f>
        <v>341000</v>
      </c>
    </row>
    <row r="23" spans="1:20">
      <c r="A23" s="30" t="s">
        <v>24</v>
      </c>
      <c r="B23" s="21"/>
      <c r="C23" s="31"/>
      <c r="D23" s="23"/>
      <c r="E23" s="23"/>
      <c r="F23" s="23"/>
      <c r="G23" s="23"/>
      <c r="H23" s="13"/>
      <c r="I23" s="23"/>
      <c r="J23" s="23"/>
      <c r="K23" s="23"/>
      <c r="L23" s="23"/>
      <c r="M23" s="13"/>
      <c r="N23" s="23"/>
      <c r="O23" s="23"/>
      <c r="P23" s="23"/>
      <c r="Q23" s="23"/>
      <c r="R23" s="24"/>
      <c r="S23" s="34">
        <f t="shared" ref="S23:S28" si="2">SUM(H23+M23+R23)</f>
        <v>0</v>
      </c>
      <c r="T23" s="34">
        <f t="shared" ref="T23:T28" si="3">SUM(C23-S23)</f>
        <v>0</v>
      </c>
    </row>
    <row r="24" spans="1:20">
      <c r="A24" s="28" t="s">
        <v>25</v>
      </c>
      <c r="B24" s="21" t="s">
        <v>1</v>
      </c>
      <c r="C24" s="29">
        <v>39000</v>
      </c>
      <c r="D24" s="45" t="s">
        <v>32</v>
      </c>
      <c r="E24" s="45" t="s">
        <v>32</v>
      </c>
      <c r="F24" s="45" t="s">
        <v>32</v>
      </c>
      <c r="G24" s="46">
        <v>0</v>
      </c>
      <c r="H24" s="44">
        <f t="shared" ref="H24:H29" si="4">SUM(D24:G24)</f>
        <v>0</v>
      </c>
      <c r="I24" s="23">
        <v>39000</v>
      </c>
      <c r="J24" s="23" t="s">
        <v>32</v>
      </c>
      <c r="K24" s="23" t="s">
        <v>32</v>
      </c>
      <c r="L24" s="23" t="s">
        <v>32</v>
      </c>
      <c r="M24" s="13">
        <f t="shared" ref="M24:M27" si="5">SUM(I24:L24)</f>
        <v>39000</v>
      </c>
      <c r="N24" s="23" t="s">
        <v>32</v>
      </c>
      <c r="O24" s="23" t="s">
        <v>32</v>
      </c>
      <c r="P24" s="23" t="s">
        <v>32</v>
      </c>
      <c r="Q24" s="23" t="s">
        <v>32</v>
      </c>
      <c r="R24" s="24">
        <f t="shared" ref="R24:R28" si="6">SUM(N24:Q24)</f>
        <v>0</v>
      </c>
      <c r="S24" s="34">
        <f t="shared" si="2"/>
        <v>39000</v>
      </c>
      <c r="T24" s="34">
        <f t="shared" si="3"/>
        <v>0</v>
      </c>
    </row>
    <row r="25" spans="1:20">
      <c r="A25" s="28" t="s">
        <v>56</v>
      </c>
      <c r="B25" s="21" t="s">
        <v>1</v>
      </c>
      <c r="C25" s="29">
        <v>7700</v>
      </c>
      <c r="D25" s="45">
        <v>650</v>
      </c>
      <c r="E25" s="45">
        <v>650</v>
      </c>
      <c r="F25" s="45">
        <v>640</v>
      </c>
      <c r="G25" s="46">
        <v>640</v>
      </c>
      <c r="H25" s="44">
        <v>2380</v>
      </c>
      <c r="I25" s="23">
        <v>640</v>
      </c>
      <c r="J25" s="23">
        <v>640</v>
      </c>
      <c r="K25" s="23">
        <v>640</v>
      </c>
      <c r="L25" s="23">
        <v>640</v>
      </c>
      <c r="M25" s="13">
        <f t="shared" si="5"/>
        <v>2560</v>
      </c>
      <c r="N25" s="23">
        <v>640</v>
      </c>
      <c r="O25" s="23">
        <v>640</v>
      </c>
      <c r="P25" s="23">
        <v>640</v>
      </c>
      <c r="Q25" s="23">
        <v>640</v>
      </c>
      <c r="R25" s="24">
        <f t="shared" si="6"/>
        <v>2560</v>
      </c>
      <c r="S25" s="34">
        <f t="shared" si="2"/>
        <v>7500</v>
      </c>
      <c r="T25" s="34"/>
    </row>
    <row r="26" spans="1:20">
      <c r="A26" s="28" t="s">
        <v>26</v>
      </c>
      <c r="B26" s="21" t="s">
        <v>1</v>
      </c>
      <c r="C26" s="31">
        <v>32000</v>
      </c>
      <c r="D26" s="23" t="s">
        <v>32</v>
      </c>
      <c r="E26" s="23" t="s">
        <v>32</v>
      </c>
      <c r="F26" s="23" t="s">
        <v>32</v>
      </c>
      <c r="G26" s="22">
        <v>0</v>
      </c>
      <c r="H26" s="13">
        <f t="shared" si="4"/>
        <v>0</v>
      </c>
      <c r="I26" s="23">
        <v>32000</v>
      </c>
      <c r="J26" s="23" t="s">
        <v>32</v>
      </c>
      <c r="K26" s="23" t="s">
        <v>32</v>
      </c>
      <c r="L26" s="23" t="s">
        <v>32</v>
      </c>
      <c r="M26" s="13">
        <f t="shared" si="5"/>
        <v>32000</v>
      </c>
      <c r="N26" s="23" t="s">
        <v>32</v>
      </c>
      <c r="O26" s="23" t="s">
        <v>32</v>
      </c>
      <c r="P26" s="23" t="s">
        <v>32</v>
      </c>
      <c r="Q26" s="23" t="s">
        <v>32</v>
      </c>
      <c r="R26" s="24">
        <f>SUM(N26:Q26)</f>
        <v>0</v>
      </c>
      <c r="S26" s="34">
        <f t="shared" si="2"/>
        <v>32000</v>
      </c>
      <c r="T26" s="34">
        <f t="shared" si="3"/>
        <v>0</v>
      </c>
    </row>
    <row r="27" spans="1:20">
      <c r="A27" s="28" t="s">
        <v>73</v>
      </c>
      <c r="B27" s="21" t="s">
        <v>1</v>
      </c>
      <c r="C27" s="31">
        <v>432000</v>
      </c>
      <c r="D27" s="22">
        <v>432000</v>
      </c>
      <c r="E27" s="23" t="s">
        <v>32</v>
      </c>
      <c r="F27" s="23" t="s">
        <v>32</v>
      </c>
      <c r="G27" s="23" t="s">
        <v>32</v>
      </c>
      <c r="H27" s="13">
        <f t="shared" si="4"/>
        <v>432000</v>
      </c>
      <c r="I27" s="23" t="s">
        <v>32</v>
      </c>
      <c r="J27" s="23" t="s">
        <v>32</v>
      </c>
      <c r="K27" s="23" t="s">
        <v>32</v>
      </c>
      <c r="L27" s="23" t="s">
        <v>32</v>
      </c>
      <c r="M27" s="13">
        <f t="shared" si="5"/>
        <v>0</v>
      </c>
      <c r="N27" s="23" t="s">
        <v>32</v>
      </c>
      <c r="O27" s="23" t="s">
        <v>32</v>
      </c>
      <c r="P27" s="23" t="s">
        <v>32</v>
      </c>
      <c r="Q27" s="23" t="s">
        <v>32</v>
      </c>
      <c r="R27" s="24">
        <f t="shared" si="6"/>
        <v>0</v>
      </c>
      <c r="S27" s="34">
        <f t="shared" si="2"/>
        <v>432000</v>
      </c>
      <c r="T27" s="34">
        <f t="shared" si="3"/>
        <v>0</v>
      </c>
    </row>
    <row r="28" spans="1:20">
      <c r="A28" s="30" t="s">
        <v>27</v>
      </c>
      <c r="B28" s="21"/>
      <c r="C28" s="31"/>
      <c r="D28" s="23"/>
      <c r="E28" s="23"/>
      <c r="F28" s="23"/>
      <c r="G28" s="23"/>
      <c r="H28" s="13">
        <f t="shared" si="4"/>
        <v>0</v>
      </c>
      <c r="I28" s="23"/>
      <c r="J28" s="23"/>
      <c r="K28" s="23"/>
      <c r="L28" s="23"/>
      <c r="M28" s="13"/>
      <c r="N28" s="23"/>
      <c r="O28" s="23"/>
      <c r="P28" s="23"/>
      <c r="Q28" s="23"/>
      <c r="R28" s="24">
        <f t="shared" si="6"/>
        <v>0</v>
      </c>
      <c r="S28" s="34">
        <f t="shared" si="2"/>
        <v>0</v>
      </c>
      <c r="T28" s="34">
        <f t="shared" si="3"/>
        <v>0</v>
      </c>
    </row>
    <row r="29" spans="1:20">
      <c r="A29" s="28" t="s">
        <v>28</v>
      </c>
      <c r="B29" s="21" t="s">
        <v>1</v>
      </c>
      <c r="C29" s="31" t="s">
        <v>32</v>
      </c>
      <c r="D29" s="23" t="s">
        <v>32</v>
      </c>
      <c r="E29" s="23" t="s">
        <v>32</v>
      </c>
      <c r="F29" s="23" t="s">
        <v>32</v>
      </c>
      <c r="G29" s="23" t="s">
        <v>32</v>
      </c>
      <c r="H29" s="13">
        <f t="shared" si="4"/>
        <v>0</v>
      </c>
      <c r="I29" s="23" t="s">
        <v>32</v>
      </c>
      <c r="J29" s="23" t="s">
        <v>32</v>
      </c>
      <c r="K29" s="23" t="s">
        <v>32</v>
      </c>
      <c r="L29" s="23" t="s">
        <v>32</v>
      </c>
      <c r="M29" s="23">
        <v>0</v>
      </c>
      <c r="N29" s="23">
        <v>0</v>
      </c>
      <c r="O29" s="23">
        <v>0</v>
      </c>
      <c r="P29" s="23">
        <v>0</v>
      </c>
      <c r="Q29" s="23">
        <v>0</v>
      </c>
      <c r="R29" s="23">
        <v>0</v>
      </c>
      <c r="S29" s="34">
        <f>SUM(H29)</f>
        <v>0</v>
      </c>
      <c r="T29" s="34"/>
    </row>
    <row r="30" spans="1:20">
      <c r="A30" s="28" t="s">
        <v>29</v>
      </c>
      <c r="B30" s="21" t="s">
        <v>1</v>
      </c>
      <c r="C30" s="31">
        <f>35000-2000</f>
        <v>33000</v>
      </c>
      <c r="D30" s="23" t="s">
        <v>32</v>
      </c>
      <c r="E30" s="23" t="s">
        <v>32</v>
      </c>
      <c r="F30" s="23" t="s">
        <v>32</v>
      </c>
      <c r="G30" s="23" t="s">
        <v>32</v>
      </c>
      <c r="H30" s="13">
        <f t="shared" ref="H30" si="7">SUM(D30:G30)</f>
        <v>0</v>
      </c>
      <c r="I30" s="23">
        <v>33000</v>
      </c>
      <c r="J30" s="23" t="s">
        <v>32</v>
      </c>
      <c r="K30" s="23" t="s">
        <v>32</v>
      </c>
      <c r="L30" s="23" t="s">
        <v>32</v>
      </c>
      <c r="M30" s="13">
        <f t="shared" ref="M30:M33" si="8">SUM(I30:L30)</f>
        <v>33000</v>
      </c>
      <c r="N30" s="13">
        <v>0</v>
      </c>
      <c r="O30" s="23">
        <v>0</v>
      </c>
      <c r="P30" s="23">
        <v>0</v>
      </c>
      <c r="Q30" s="23">
        <v>0</v>
      </c>
      <c r="R30" s="23">
        <v>0</v>
      </c>
      <c r="S30" s="34">
        <f t="shared" ref="S30" si="9">SUM(H30+M30+R30)</f>
        <v>33000</v>
      </c>
      <c r="T30" s="34">
        <f t="shared" ref="T30:T32" si="10">SUM(C30-S30)</f>
        <v>0</v>
      </c>
    </row>
    <row r="31" spans="1:20">
      <c r="A31" s="28" t="s">
        <v>57</v>
      </c>
      <c r="B31" s="21" t="s">
        <v>1</v>
      </c>
      <c r="C31" s="31">
        <v>25000</v>
      </c>
      <c r="D31" s="23" t="s">
        <v>32</v>
      </c>
      <c r="E31" s="23" t="s">
        <v>32</v>
      </c>
      <c r="F31" s="23" t="s">
        <v>32</v>
      </c>
      <c r="G31" s="23" t="s">
        <v>32</v>
      </c>
      <c r="H31" s="13">
        <f t="shared" ref="H31:H33" si="11">SUM(D31:G31)</f>
        <v>0</v>
      </c>
      <c r="I31" s="23">
        <v>25000</v>
      </c>
      <c r="J31" s="23" t="s">
        <v>32</v>
      </c>
      <c r="K31" s="23" t="s">
        <v>32</v>
      </c>
      <c r="L31" s="23" t="s">
        <v>32</v>
      </c>
      <c r="M31" s="13">
        <f t="shared" si="8"/>
        <v>25000</v>
      </c>
      <c r="N31" s="22">
        <v>0</v>
      </c>
      <c r="O31" s="23">
        <v>0</v>
      </c>
      <c r="P31" s="23">
        <v>0</v>
      </c>
      <c r="Q31" s="23">
        <v>0</v>
      </c>
      <c r="R31" s="23">
        <v>0</v>
      </c>
      <c r="S31" s="34">
        <f>SUM(H31+M31+R31)</f>
        <v>25000</v>
      </c>
      <c r="T31" s="34">
        <f t="shared" si="10"/>
        <v>0</v>
      </c>
    </row>
    <row r="32" spans="1:20">
      <c r="A32" s="28" t="s">
        <v>30</v>
      </c>
      <c r="B32" s="21" t="s">
        <v>1</v>
      </c>
      <c r="C32" s="31">
        <v>25900</v>
      </c>
      <c r="D32" s="23">
        <v>25900</v>
      </c>
      <c r="E32" s="23" t="s">
        <v>32</v>
      </c>
      <c r="F32" s="23" t="s">
        <v>32</v>
      </c>
      <c r="G32" s="23">
        <v>0</v>
      </c>
      <c r="H32" s="13">
        <f t="shared" si="11"/>
        <v>25900</v>
      </c>
      <c r="I32" s="23">
        <v>0</v>
      </c>
      <c r="J32" s="23" t="s">
        <v>32</v>
      </c>
      <c r="K32" s="23" t="s">
        <v>32</v>
      </c>
      <c r="L32" s="23" t="s">
        <v>32</v>
      </c>
      <c r="M32" s="13">
        <f t="shared" si="8"/>
        <v>0</v>
      </c>
      <c r="N32" s="23">
        <v>0</v>
      </c>
      <c r="O32" s="23">
        <v>0</v>
      </c>
      <c r="P32" s="23">
        <v>0</v>
      </c>
      <c r="Q32" s="23">
        <v>0</v>
      </c>
      <c r="R32" s="23">
        <v>0</v>
      </c>
      <c r="S32" s="34">
        <f t="shared" ref="S32" si="12">SUM(H32+M32+R32)</f>
        <v>25900</v>
      </c>
      <c r="T32" s="34">
        <f t="shared" si="10"/>
        <v>0</v>
      </c>
    </row>
    <row r="33" spans="1:22">
      <c r="A33" s="28" t="s">
        <v>55</v>
      </c>
      <c r="B33" s="21" t="s">
        <v>1</v>
      </c>
      <c r="C33" s="31">
        <v>4000</v>
      </c>
      <c r="D33" s="23" t="s">
        <v>32</v>
      </c>
      <c r="E33" s="23" t="s">
        <v>32</v>
      </c>
      <c r="F33" s="23" t="s">
        <v>32</v>
      </c>
      <c r="G33" s="23" t="s">
        <v>32</v>
      </c>
      <c r="H33" s="13">
        <f t="shared" si="11"/>
        <v>0</v>
      </c>
      <c r="I33" s="23">
        <v>0</v>
      </c>
      <c r="J33" s="23" t="s">
        <v>32</v>
      </c>
      <c r="K33" s="23" t="s">
        <v>32</v>
      </c>
      <c r="L33" s="23">
        <v>4000</v>
      </c>
      <c r="M33" s="13">
        <f t="shared" si="8"/>
        <v>4000</v>
      </c>
      <c r="N33" s="13">
        <v>0</v>
      </c>
      <c r="O33" s="23">
        <v>0</v>
      </c>
      <c r="P33" s="23">
        <v>0</v>
      </c>
      <c r="Q33" s="23">
        <v>0</v>
      </c>
      <c r="R33" s="24">
        <f t="shared" ref="R33" si="13">SUM(N33:Q33)</f>
        <v>0</v>
      </c>
      <c r="S33" s="34">
        <f>SUM(H33+M33+R33)</f>
        <v>4000</v>
      </c>
      <c r="T33" s="34"/>
    </row>
    <row r="34" spans="1:22">
      <c r="A34" s="47" t="s">
        <v>83</v>
      </c>
      <c r="B34" s="16" t="s">
        <v>1</v>
      </c>
      <c r="C34" s="43" t="e">
        <f>C35+#REF!</f>
        <v>#REF!</v>
      </c>
      <c r="D34" s="43" t="e">
        <f>D35+#REF!</f>
        <v>#REF!</v>
      </c>
      <c r="E34" s="43" t="e">
        <f>E35+#REF!</f>
        <v>#REF!</v>
      </c>
      <c r="F34" s="43" t="e">
        <f>F35+#REF!</f>
        <v>#REF!</v>
      </c>
      <c r="G34" s="43" t="e">
        <f>G35+#REF!</f>
        <v>#REF!</v>
      </c>
      <c r="H34" s="43">
        <f>H35</f>
        <v>10261032</v>
      </c>
      <c r="I34" s="43" t="e">
        <f>I35+#REF!</f>
        <v>#REF!</v>
      </c>
      <c r="J34" s="43" t="e">
        <f>J35+#REF!</f>
        <v>#REF!</v>
      </c>
      <c r="K34" s="43" t="e">
        <f>K35+#REF!</f>
        <v>#REF!</v>
      </c>
      <c r="L34" s="43" t="e">
        <f>L35+#REF!</f>
        <v>#REF!</v>
      </c>
      <c r="M34" s="43" t="e">
        <f>M35+#REF!</f>
        <v>#REF!</v>
      </c>
      <c r="N34" s="43" t="e">
        <f>N35+#REF!</f>
        <v>#REF!</v>
      </c>
      <c r="O34" s="43" t="e">
        <f>O35+#REF!</f>
        <v>#REF!</v>
      </c>
      <c r="P34" s="43" t="e">
        <f>P35+#REF!</f>
        <v>#REF!</v>
      </c>
      <c r="Q34" s="43" t="e">
        <f>Q35+#REF!</f>
        <v>#REF!</v>
      </c>
      <c r="R34" s="43" t="e">
        <f>R35+#REF!</f>
        <v>#REF!</v>
      </c>
      <c r="S34" s="34" t="e">
        <f>SUM(H34+M34+R34)</f>
        <v>#REF!</v>
      </c>
      <c r="T34" s="34"/>
      <c r="V34" s="3"/>
    </row>
    <row r="35" spans="1:22">
      <c r="A35" s="20" t="s">
        <v>71</v>
      </c>
      <c r="B35" s="21" t="s">
        <v>1</v>
      </c>
      <c r="C35" s="41">
        <f>SUM(C37:C52)</f>
        <v>11565100</v>
      </c>
      <c r="D35" s="41">
        <f>SUM(D37:D52)</f>
        <v>1179516</v>
      </c>
      <c r="E35" s="41">
        <f>SUM(E37:E52)</f>
        <v>157516</v>
      </c>
      <c r="F35" s="41">
        <f>SUM(F37:F52)</f>
        <v>293376</v>
      </c>
      <c r="G35" s="41">
        <f>SUM(G37:G52)</f>
        <v>8158524</v>
      </c>
      <c r="H35" s="41">
        <f>SUM(H37:H56)</f>
        <v>10261032</v>
      </c>
      <c r="I35" s="41">
        <f t="shared" ref="I35:R35" si="14">SUM(I37:I52)</f>
        <v>172500</v>
      </c>
      <c r="J35" s="41">
        <f t="shared" si="14"/>
        <v>320416</v>
      </c>
      <c r="K35" s="41">
        <f t="shared" si="14"/>
        <v>288256</v>
      </c>
      <c r="L35" s="41">
        <f t="shared" si="14"/>
        <v>224952</v>
      </c>
      <c r="M35" s="41">
        <f t="shared" si="14"/>
        <v>1006124</v>
      </c>
      <c r="N35" s="41">
        <f t="shared" si="14"/>
        <v>155500</v>
      </c>
      <c r="O35" s="41">
        <f t="shared" si="14"/>
        <v>225322</v>
      </c>
      <c r="P35" s="41">
        <f t="shared" si="14"/>
        <v>232714</v>
      </c>
      <c r="Q35" s="41">
        <f t="shared" si="14"/>
        <v>156508</v>
      </c>
      <c r="R35" s="41">
        <f t="shared" si="14"/>
        <v>770044</v>
      </c>
      <c r="S35" s="34">
        <f>SUM(H35+M35+R35)</f>
        <v>12037200</v>
      </c>
      <c r="T35" s="34"/>
    </row>
    <row r="36" spans="1:22">
      <c r="A36" s="25"/>
      <c r="B36" s="21" t="s">
        <v>2</v>
      </c>
      <c r="C36" s="22"/>
      <c r="D36" s="23"/>
      <c r="E36" s="23"/>
      <c r="F36" s="23"/>
      <c r="G36" s="23"/>
      <c r="H36" s="13"/>
      <c r="I36" s="23"/>
      <c r="J36" s="23"/>
      <c r="K36" s="23"/>
      <c r="L36" s="23"/>
      <c r="M36" s="13"/>
      <c r="N36" s="23"/>
      <c r="O36" s="23"/>
      <c r="P36" s="23"/>
      <c r="Q36" s="23"/>
      <c r="R36" s="26"/>
    </row>
    <row r="37" spans="1:22">
      <c r="A37" s="70" t="s">
        <v>52</v>
      </c>
      <c r="B37" s="21" t="s">
        <v>1</v>
      </c>
      <c r="C37" s="22">
        <v>1110000</v>
      </c>
      <c r="D37" s="22">
        <v>92500</v>
      </c>
      <c r="E37" s="22">
        <v>92500</v>
      </c>
      <c r="F37" s="22">
        <v>92500</v>
      </c>
      <c r="G37" s="22">
        <v>92500</v>
      </c>
      <c r="H37" s="13">
        <v>340000</v>
      </c>
      <c r="I37" s="22">
        <v>92500</v>
      </c>
      <c r="J37" s="22">
        <v>92500</v>
      </c>
      <c r="K37" s="22">
        <v>92500</v>
      </c>
      <c r="L37" s="22">
        <v>92500</v>
      </c>
      <c r="M37" s="13">
        <f>SUM(I37:L37)</f>
        <v>370000</v>
      </c>
      <c r="N37" s="22">
        <v>92500</v>
      </c>
      <c r="O37" s="22">
        <v>92500</v>
      </c>
      <c r="P37" s="22">
        <v>92500</v>
      </c>
      <c r="Q37" s="22">
        <v>92500</v>
      </c>
      <c r="R37" s="33">
        <f>SUM(N37:Q37)</f>
        <v>370000</v>
      </c>
      <c r="S37" s="34">
        <f>SUM(H37+M37+R37)</f>
        <v>1080000</v>
      </c>
      <c r="T37" s="34"/>
    </row>
    <row r="38" spans="1:22">
      <c r="A38" s="71"/>
      <c r="B38" s="21" t="s">
        <v>2</v>
      </c>
      <c r="C38" s="22"/>
      <c r="D38" s="23"/>
      <c r="E38" s="23"/>
      <c r="F38" s="23"/>
      <c r="G38" s="23"/>
      <c r="H38" s="13"/>
      <c r="I38" s="23"/>
      <c r="J38" s="23"/>
      <c r="K38" s="23"/>
      <c r="L38" s="23"/>
      <c r="M38" s="13"/>
      <c r="N38" s="23"/>
      <c r="O38" s="23"/>
      <c r="P38" s="23"/>
      <c r="Q38" s="23"/>
      <c r="R38" s="26"/>
    </row>
    <row r="39" spans="1:22" ht="19.5" customHeight="1">
      <c r="A39" s="74" t="s">
        <v>53</v>
      </c>
      <c r="B39" s="21" t="s">
        <v>1</v>
      </c>
      <c r="C39" s="22">
        <v>352100</v>
      </c>
      <c r="D39" s="22">
        <f>32196+2500</f>
        <v>34696</v>
      </c>
      <c r="E39" s="22">
        <f>22176+2500</f>
        <v>24676</v>
      </c>
      <c r="F39" s="22">
        <f>71168+2500</f>
        <v>73668</v>
      </c>
      <c r="G39" s="22">
        <f>22176+2500</f>
        <v>24676</v>
      </c>
      <c r="H39" s="13">
        <v>148704</v>
      </c>
      <c r="I39" s="22">
        <f>21168+2500</f>
        <v>23668</v>
      </c>
      <c r="J39" s="22">
        <f>21168+2500</f>
        <v>23668</v>
      </c>
      <c r="K39" s="22">
        <f>22176+2500</f>
        <v>24676</v>
      </c>
      <c r="L39" s="22">
        <f>23184+2500</f>
        <v>25684</v>
      </c>
      <c r="M39" s="13">
        <f>SUM(I39:L39)</f>
        <v>97696</v>
      </c>
      <c r="N39" s="22">
        <f>20160+2500</f>
        <v>22660</v>
      </c>
      <c r="O39" s="22">
        <f>23184+2500</f>
        <v>25684</v>
      </c>
      <c r="P39" s="22">
        <f>22176+2500</f>
        <v>24676</v>
      </c>
      <c r="Q39" s="22">
        <f>21168+2500</f>
        <v>23668</v>
      </c>
      <c r="R39" s="33">
        <f t="shared" ref="R39" si="15">SUM(N39:Q39)</f>
        <v>96688</v>
      </c>
      <c r="S39" s="34">
        <f>SUM(H39+M39+R39)</f>
        <v>343088</v>
      </c>
      <c r="T39" s="34">
        <f>SUM(C39-S39)</f>
        <v>9012</v>
      </c>
      <c r="U39" s="32" t="s">
        <v>46</v>
      </c>
    </row>
    <row r="40" spans="1:22">
      <c r="A40" s="75"/>
      <c r="B40" s="21" t="s">
        <v>2</v>
      </c>
      <c r="C40" s="22"/>
      <c r="D40" s="23"/>
      <c r="E40" s="23"/>
      <c r="F40" s="23"/>
      <c r="G40" s="23"/>
      <c r="H40" s="13"/>
      <c r="I40" s="23"/>
      <c r="J40" s="23"/>
      <c r="K40" s="23"/>
      <c r="L40" s="23"/>
      <c r="M40" s="13"/>
      <c r="N40" s="23"/>
      <c r="O40" s="23"/>
      <c r="P40" s="23"/>
      <c r="Q40" s="23"/>
      <c r="R40" s="26"/>
    </row>
    <row r="41" spans="1:22">
      <c r="A41" s="72" t="s">
        <v>51</v>
      </c>
      <c r="B41" s="21" t="s">
        <v>1</v>
      </c>
      <c r="C41" s="22">
        <v>8000000</v>
      </c>
      <c r="D41" s="22" t="s">
        <v>32</v>
      </c>
      <c r="E41" s="22" t="s">
        <v>32</v>
      </c>
      <c r="F41" s="22" t="s">
        <v>32</v>
      </c>
      <c r="G41" s="22">
        <v>8000000</v>
      </c>
      <c r="H41" s="13">
        <f t="shared" ref="H41" si="16">SUM(D41:G41)</f>
        <v>8000000</v>
      </c>
      <c r="I41" s="22" t="s">
        <v>32</v>
      </c>
      <c r="J41" s="22" t="s">
        <v>32</v>
      </c>
      <c r="K41" s="22" t="s">
        <v>32</v>
      </c>
      <c r="L41" s="22" t="s">
        <v>32</v>
      </c>
      <c r="M41" s="13">
        <f t="shared" ref="M41" si="17">SUM(I41:L41)</f>
        <v>0</v>
      </c>
      <c r="N41" s="22" t="s">
        <v>32</v>
      </c>
      <c r="O41" s="22" t="s">
        <v>32</v>
      </c>
      <c r="P41" s="22" t="s">
        <v>32</v>
      </c>
      <c r="Q41" s="22" t="s">
        <v>32</v>
      </c>
      <c r="R41" s="24">
        <f t="shared" ref="R41" si="18">SUM(N41:Q41)</f>
        <v>0</v>
      </c>
      <c r="S41" s="34">
        <f t="shared" ref="S41" si="19">SUM(H41+M41+R41)</f>
        <v>8000000</v>
      </c>
      <c r="T41" s="34">
        <f t="shared" ref="T41" si="20">SUM(C41-S41)</f>
        <v>0</v>
      </c>
    </row>
    <row r="42" spans="1:22">
      <c r="A42" s="73"/>
      <c r="B42" s="21" t="s">
        <v>2</v>
      </c>
      <c r="C42" s="22"/>
      <c r="D42" s="22"/>
      <c r="E42" s="22"/>
      <c r="F42" s="22"/>
      <c r="G42" s="22"/>
      <c r="H42" s="13"/>
      <c r="I42" s="22"/>
      <c r="J42" s="22"/>
      <c r="K42" s="22"/>
      <c r="L42" s="22"/>
      <c r="M42" s="13"/>
      <c r="N42" s="22"/>
      <c r="O42" s="22"/>
      <c r="P42" s="22"/>
      <c r="Q42" s="22"/>
      <c r="R42" s="24"/>
      <c r="S42" s="34"/>
      <c r="T42" s="34"/>
    </row>
    <row r="43" spans="1:22">
      <c r="A43" s="72" t="s">
        <v>69</v>
      </c>
      <c r="B43" s="21" t="s">
        <v>1</v>
      </c>
      <c r="C43" s="22">
        <v>1000000</v>
      </c>
      <c r="D43" s="22">
        <v>1000000</v>
      </c>
      <c r="E43" s="22" t="s">
        <v>32</v>
      </c>
      <c r="F43" s="22" t="s">
        <v>32</v>
      </c>
      <c r="G43" s="22">
        <v>0</v>
      </c>
      <c r="H43" s="13">
        <f t="shared" ref="H43" si="21">SUM(D43:G43)</f>
        <v>1000000</v>
      </c>
      <c r="I43" s="22" t="s">
        <v>32</v>
      </c>
      <c r="J43" s="22" t="s">
        <v>32</v>
      </c>
      <c r="K43" s="22" t="s">
        <v>32</v>
      </c>
      <c r="L43" s="22" t="s">
        <v>32</v>
      </c>
      <c r="M43" s="13">
        <f t="shared" ref="M43" si="22">SUM(I43:L43)</f>
        <v>0</v>
      </c>
      <c r="N43" s="22" t="s">
        <v>32</v>
      </c>
      <c r="O43" s="22" t="s">
        <v>32</v>
      </c>
      <c r="P43" s="22" t="s">
        <v>32</v>
      </c>
      <c r="Q43" s="22" t="s">
        <v>32</v>
      </c>
      <c r="R43" s="24">
        <f t="shared" ref="R43" si="23">SUM(N43:Q43)</f>
        <v>0</v>
      </c>
      <c r="S43" s="34">
        <f t="shared" ref="S43" si="24">SUM(H43+M43+R43)</f>
        <v>1000000</v>
      </c>
      <c r="T43" s="34">
        <f t="shared" ref="T43" si="25">SUM(C43-S43)</f>
        <v>0</v>
      </c>
    </row>
    <row r="44" spans="1:22">
      <c r="A44" s="73"/>
      <c r="B44" s="21" t="s">
        <v>2</v>
      </c>
      <c r="C44" s="22"/>
      <c r="D44" s="22"/>
      <c r="E44" s="22"/>
      <c r="F44" s="22"/>
      <c r="G44" s="22"/>
      <c r="H44" s="13"/>
      <c r="I44" s="22"/>
      <c r="J44" s="22"/>
      <c r="K44" s="22"/>
      <c r="L44" s="22"/>
      <c r="M44" s="13"/>
      <c r="N44" s="22"/>
      <c r="O44" s="22"/>
      <c r="P44" s="22"/>
      <c r="Q44" s="22"/>
      <c r="R44" s="24"/>
      <c r="S44" s="34"/>
      <c r="T44" s="34"/>
    </row>
    <row r="45" spans="1:22">
      <c r="A45" s="70" t="s">
        <v>54</v>
      </c>
      <c r="B45" s="21" t="s">
        <v>1</v>
      </c>
      <c r="C45" s="22">
        <v>402000</v>
      </c>
      <c r="D45" s="22" t="s">
        <v>32</v>
      </c>
      <c r="E45" s="22" t="s">
        <v>32</v>
      </c>
      <c r="F45" s="46">
        <v>65860</v>
      </c>
      <c r="G45" s="46" t="s">
        <v>32</v>
      </c>
      <c r="H45" s="44">
        <f>SUM(D45:G45)</f>
        <v>65860</v>
      </c>
      <c r="I45" s="46" t="s">
        <v>32</v>
      </c>
      <c r="J45" s="46" t="s">
        <v>32</v>
      </c>
      <c r="K45" s="46">
        <v>130740</v>
      </c>
      <c r="L45" s="46">
        <v>65420</v>
      </c>
      <c r="M45" s="44">
        <f>SUM(I45:L45)</f>
        <v>196160</v>
      </c>
      <c r="N45" s="46" t="s">
        <v>32</v>
      </c>
      <c r="O45" s="46">
        <v>65790</v>
      </c>
      <c r="P45" s="46">
        <v>74190</v>
      </c>
      <c r="Q45" s="22" t="s">
        <v>32</v>
      </c>
      <c r="R45" s="33">
        <f>SUM(N45:Q45)</f>
        <v>139980</v>
      </c>
      <c r="S45" s="34">
        <f>SUM(H45+M45+R45)</f>
        <v>402000</v>
      </c>
      <c r="T45" s="34">
        <f>SUM(C45-S45)</f>
        <v>0</v>
      </c>
    </row>
    <row r="46" spans="1:22" ht="23.25" customHeight="1">
      <c r="A46" s="71"/>
      <c r="B46" s="21" t="s">
        <v>2</v>
      </c>
      <c r="C46" s="22"/>
      <c r="D46" s="22"/>
      <c r="E46" s="22"/>
      <c r="F46" s="22"/>
      <c r="G46" s="22"/>
      <c r="H46" s="13"/>
      <c r="I46" s="22"/>
      <c r="J46" s="22"/>
      <c r="K46" s="22"/>
      <c r="L46" s="22"/>
      <c r="M46" s="13"/>
      <c r="N46" s="22"/>
      <c r="O46" s="22"/>
      <c r="P46" s="22"/>
      <c r="Q46" s="22"/>
      <c r="R46" s="24"/>
      <c r="S46" s="34"/>
      <c r="T46" s="34"/>
    </row>
    <row r="47" spans="1:22">
      <c r="A47" s="70" t="s">
        <v>74</v>
      </c>
      <c r="B47" s="21" t="s">
        <v>1</v>
      </c>
      <c r="C47" s="22">
        <v>202000</v>
      </c>
      <c r="D47" s="22">
        <v>21000</v>
      </c>
      <c r="E47" s="22">
        <v>10100</v>
      </c>
      <c r="F47" s="22">
        <v>10100</v>
      </c>
      <c r="G47" s="22">
        <v>10100</v>
      </c>
      <c r="H47" s="13">
        <v>50484</v>
      </c>
      <c r="I47" s="22">
        <v>10100</v>
      </c>
      <c r="J47" s="22">
        <v>80000</v>
      </c>
      <c r="K47" s="22">
        <v>10100</v>
      </c>
      <c r="L47" s="22">
        <v>10100</v>
      </c>
      <c r="M47" s="13">
        <f t="shared" ref="M47" si="26">SUM(I47:L47)</f>
        <v>110300</v>
      </c>
      <c r="N47" s="22">
        <v>10100</v>
      </c>
      <c r="O47" s="22">
        <v>10100</v>
      </c>
      <c r="P47" s="22">
        <v>10100</v>
      </c>
      <c r="Q47" s="22">
        <v>10100</v>
      </c>
      <c r="R47" s="33">
        <f t="shared" ref="R47" si="27">SUM(N47:Q47)</f>
        <v>40400</v>
      </c>
      <c r="S47" s="34">
        <f>SUM(H47+M47+R47)</f>
        <v>201184</v>
      </c>
      <c r="T47" s="34">
        <f>SUM(C47-S47)</f>
        <v>816</v>
      </c>
    </row>
    <row r="48" spans="1:22" ht="24.75" customHeight="1">
      <c r="A48" s="71"/>
      <c r="B48" s="21" t="s">
        <v>2</v>
      </c>
      <c r="C48" s="22"/>
      <c r="D48" s="22"/>
      <c r="E48" s="22"/>
      <c r="F48" s="22"/>
      <c r="G48" s="22"/>
      <c r="H48" s="13"/>
      <c r="I48" s="22"/>
      <c r="J48" s="22"/>
      <c r="K48" s="22"/>
      <c r="L48" s="22"/>
      <c r="M48" s="13"/>
      <c r="N48" s="22"/>
      <c r="O48" s="22"/>
      <c r="P48" s="22"/>
      <c r="Q48" s="22"/>
      <c r="R48" s="33"/>
      <c r="S48" s="34"/>
      <c r="T48" s="34"/>
    </row>
    <row r="49" spans="1:22">
      <c r="A49" s="70" t="s">
        <v>76</v>
      </c>
      <c r="B49" s="21" t="s">
        <v>1</v>
      </c>
      <c r="C49" s="22">
        <v>479000</v>
      </c>
      <c r="D49" s="22">
        <f>31248+72</f>
        <v>31320</v>
      </c>
      <c r="E49" s="22">
        <v>30240</v>
      </c>
      <c r="F49" s="22">
        <v>31248</v>
      </c>
      <c r="G49" s="22">
        <v>31248</v>
      </c>
      <c r="H49" s="13">
        <v>123984</v>
      </c>
      <c r="I49" s="22">
        <v>46232</v>
      </c>
      <c r="J49" s="22">
        <v>124248</v>
      </c>
      <c r="K49" s="22">
        <v>30240</v>
      </c>
      <c r="L49" s="22">
        <v>31248</v>
      </c>
      <c r="M49" s="13">
        <f>SUM(I49:L49)</f>
        <v>231968</v>
      </c>
      <c r="N49" s="22">
        <v>30240</v>
      </c>
      <c r="O49" s="22">
        <v>31248</v>
      </c>
      <c r="P49" s="22">
        <v>31248</v>
      </c>
      <c r="Q49" s="22">
        <v>30240</v>
      </c>
      <c r="R49" s="33">
        <f t="shared" ref="R49" si="28">SUM(N49:Q49)</f>
        <v>122976</v>
      </c>
      <c r="S49" s="34">
        <f>SUM(H49+M49+R49)</f>
        <v>478928</v>
      </c>
      <c r="T49" s="34">
        <f>SUM(C49-S49)</f>
        <v>72</v>
      </c>
    </row>
    <row r="50" spans="1:22" ht="22.5" customHeight="1">
      <c r="A50" s="71"/>
      <c r="B50" s="21" t="s">
        <v>2</v>
      </c>
      <c r="C50" s="22"/>
      <c r="D50" s="22"/>
      <c r="E50" s="22"/>
      <c r="F50" s="22"/>
      <c r="G50" s="22"/>
      <c r="H50" s="13"/>
      <c r="I50" s="22"/>
      <c r="J50" s="22"/>
      <c r="K50" s="22"/>
      <c r="L50" s="22"/>
      <c r="M50" s="13"/>
      <c r="N50" s="22"/>
      <c r="O50" s="22"/>
      <c r="P50" s="22"/>
      <c r="Q50" s="22"/>
      <c r="R50" s="33"/>
      <c r="S50" s="34"/>
      <c r="T50" s="34"/>
    </row>
    <row r="51" spans="1:22">
      <c r="A51" s="70" t="s">
        <v>58</v>
      </c>
      <c r="B51" s="21" t="s">
        <v>1</v>
      </c>
      <c r="C51" s="22">
        <v>20000</v>
      </c>
      <c r="D51" s="22" t="s">
        <v>32</v>
      </c>
      <c r="E51" s="22" t="s">
        <v>32</v>
      </c>
      <c r="F51" s="22">
        <v>20000</v>
      </c>
      <c r="G51" s="22">
        <v>0</v>
      </c>
      <c r="H51" s="13">
        <f>SUM(D51:G51)</f>
        <v>20000</v>
      </c>
      <c r="I51" s="22">
        <v>0</v>
      </c>
      <c r="J51" s="22" t="s">
        <v>32</v>
      </c>
      <c r="K51" s="22" t="s">
        <v>32</v>
      </c>
      <c r="L51" s="22" t="s">
        <v>32</v>
      </c>
      <c r="M51" s="13">
        <f t="shared" ref="M51" si="29">SUM(I51:L51)</f>
        <v>0</v>
      </c>
      <c r="N51" s="22" t="s">
        <v>32</v>
      </c>
      <c r="O51" s="22" t="s">
        <v>32</v>
      </c>
      <c r="P51" s="22" t="s">
        <v>32</v>
      </c>
      <c r="Q51" s="22" t="s">
        <v>32</v>
      </c>
      <c r="R51" s="24">
        <f t="shared" ref="R51" si="30">SUM(N51:Q51)</f>
        <v>0</v>
      </c>
      <c r="S51" s="34">
        <f t="shared" ref="S51" si="31">SUM(H51+M51+R51)</f>
        <v>20000</v>
      </c>
      <c r="T51" s="34">
        <f t="shared" ref="T51" si="32">SUM(C51-S51)</f>
        <v>0</v>
      </c>
    </row>
    <row r="52" spans="1:22" ht="22.5" customHeight="1">
      <c r="A52" s="71"/>
      <c r="B52" s="21" t="s">
        <v>2</v>
      </c>
      <c r="C52" s="22"/>
      <c r="D52" s="22"/>
      <c r="E52" s="22"/>
      <c r="F52" s="22"/>
      <c r="G52" s="22"/>
      <c r="H52" s="13"/>
      <c r="I52" s="22"/>
      <c r="J52" s="22"/>
      <c r="K52" s="22"/>
      <c r="L52" s="22"/>
      <c r="M52" s="13"/>
      <c r="N52" s="22"/>
      <c r="O52" s="22"/>
      <c r="P52" s="22"/>
      <c r="Q52" s="22"/>
      <c r="R52" s="24"/>
      <c r="S52" s="34"/>
      <c r="T52" s="34"/>
    </row>
    <row r="53" spans="1:22">
      <c r="A53" s="70" t="s">
        <v>59</v>
      </c>
      <c r="B53" s="21" t="s">
        <v>1</v>
      </c>
      <c r="C53" s="22">
        <v>134000</v>
      </c>
      <c r="D53" s="22">
        <v>134000</v>
      </c>
      <c r="E53" s="22">
        <v>0</v>
      </c>
      <c r="F53" s="22">
        <v>0</v>
      </c>
      <c r="G53" s="22">
        <v>0</v>
      </c>
      <c r="H53" s="13">
        <f>SUM(D53:G53)</f>
        <v>134000</v>
      </c>
      <c r="I53" s="22">
        <v>0</v>
      </c>
      <c r="J53" s="22">
        <v>0</v>
      </c>
      <c r="K53" s="22">
        <v>0</v>
      </c>
      <c r="L53" s="22">
        <v>0</v>
      </c>
      <c r="M53" s="13">
        <v>0</v>
      </c>
      <c r="N53" s="22">
        <v>0</v>
      </c>
      <c r="O53" s="22">
        <v>0</v>
      </c>
      <c r="P53" s="22">
        <v>0</v>
      </c>
      <c r="Q53" s="22">
        <v>0</v>
      </c>
      <c r="R53" s="24">
        <v>0</v>
      </c>
      <c r="S53" s="34">
        <f t="shared" ref="S53" si="33">SUM(H53+M53+R53)</f>
        <v>134000</v>
      </c>
      <c r="T53" s="34">
        <f t="shared" ref="T53" si="34">SUM(C53-S53)</f>
        <v>0</v>
      </c>
    </row>
    <row r="54" spans="1:22">
      <c r="A54" s="71"/>
      <c r="B54" s="21" t="s">
        <v>2</v>
      </c>
      <c r="C54" s="22"/>
      <c r="D54" s="22"/>
      <c r="E54" s="22"/>
      <c r="F54" s="22"/>
      <c r="G54" s="22"/>
      <c r="H54" s="13"/>
      <c r="I54" s="22"/>
      <c r="J54" s="22"/>
      <c r="K54" s="22"/>
      <c r="L54" s="22"/>
      <c r="M54" s="13"/>
      <c r="N54" s="22"/>
      <c r="O54" s="22"/>
      <c r="P54" s="22"/>
      <c r="Q54" s="22"/>
      <c r="R54" s="24"/>
      <c r="S54" s="34"/>
      <c r="T54" s="34"/>
    </row>
    <row r="55" spans="1:22" ht="18.75" customHeight="1">
      <c r="A55" s="70" t="s">
        <v>68</v>
      </c>
      <c r="B55" s="21" t="s">
        <v>1</v>
      </c>
      <c r="C55" s="22">
        <v>1134000</v>
      </c>
      <c r="D55" s="22">
        <v>94500</v>
      </c>
      <c r="E55" s="22">
        <v>94500</v>
      </c>
      <c r="F55" s="22">
        <v>94500</v>
      </c>
      <c r="G55" s="22">
        <v>94500</v>
      </c>
      <c r="H55" s="13">
        <f>SUM(D55:G55)</f>
        <v>378000</v>
      </c>
      <c r="I55" s="22">
        <v>94500</v>
      </c>
      <c r="J55" s="22">
        <v>94500</v>
      </c>
      <c r="K55" s="22">
        <v>94500</v>
      </c>
      <c r="L55" s="22">
        <v>94500</v>
      </c>
      <c r="M55" s="13">
        <f t="shared" ref="M55" si="35">SUM(I55:L55)</f>
        <v>378000</v>
      </c>
      <c r="N55" s="22">
        <v>94500</v>
      </c>
      <c r="O55" s="22">
        <v>94500</v>
      </c>
      <c r="P55" s="22">
        <v>94500</v>
      </c>
      <c r="Q55" s="22">
        <v>94500</v>
      </c>
      <c r="R55" s="33">
        <f t="shared" ref="R55" si="36">SUM(N55:Q55)</f>
        <v>378000</v>
      </c>
      <c r="S55" s="34">
        <f>SUM(H55+M55+R55)</f>
        <v>1134000</v>
      </c>
      <c r="T55" s="34"/>
    </row>
    <row r="56" spans="1:22" ht="21.75" customHeight="1">
      <c r="A56" s="73"/>
      <c r="B56" s="21" t="s">
        <v>2</v>
      </c>
      <c r="C56" s="22"/>
      <c r="D56" s="23"/>
      <c r="E56" s="23"/>
      <c r="F56" s="23"/>
      <c r="G56" s="23"/>
      <c r="H56" s="13"/>
      <c r="I56" s="23"/>
      <c r="J56" s="23"/>
      <c r="K56" s="23"/>
      <c r="L56" s="23"/>
      <c r="M56" s="13"/>
      <c r="N56" s="23"/>
      <c r="O56" s="23"/>
      <c r="P56" s="23"/>
      <c r="Q56" s="23"/>
      <c r="R56" s="26"/>
    </row>
    <row r="57" spans="1:22">
      <c r="A57" s="68" t="s">
        <v>0</v>
      </c>
      <c r="B57" s="16" t="s">
        <v>1</v>
      </c>
      <c r="C57" s="17" t="e">
        <f t="shared" ref="C57:R57" si="37">C34+C8</f>
        <v>#REF!</v>
      </c>
      <c r="D57" s="17" t="e">
        <f t="shared" si="37"/>
        <v>#REF!</v>
      </c>
      <c r="E57" s="17" t="e">
        <f t="shared" si="37"/>
        <v>#REF!</v>
      </c>
      <c r="F57" s="17" t="e">
        <f t="shared" si="37"/>
        <v>#REF!</v>
      </c>
      <c r="G57" s="17" t="e">
        <f t="shared" si="37"/>
        <v>#REF!</v>
      </c>
      <c r="H57" s="43">
        <f t="shared" si="37"/>
        <v>12070348</v>
      </c>
      <c r="I57" s="17" t="e">
        <f t="shared" si="37"/>
        <v>#REF!</v>
      </c>
      <c r="J57" s="17" t="e">
        <f t="shared" si="37"/>
        <v>#REF!</v>
      </c>
      <c r="K57" s="17" t="e">
        <f t="shared" si="37"/>
        <v>#REF!</v>
      </c>
      <c r="L57" s="17" t="e">
        <f t="shared" si="37"/>
        <v>#REF!</v>
      </c>
      <c r="M57" s="17" t="e">
        <f t="shared" si="37"/>
        <v>#REF!</v>
      </c>
      <c r="N57" s="17" t="e">
        <f t="shared" si="37"/>
        <v>#REF!</v>
      </c>
      <c r="O57" s="17" t="e">
        <f t="shared" si="37"/>
        <v>#REF!</v>
      </c>
      <c r="P57" s="17" t="e">
        <f t="shared" si="37"/>
        <v>#REF!</v>
      </c>
      <c r="Q57" s="17" t="e">
        <f t="shared" si="37"/>
        <v>#REF!</v>
      </c>
      <c r="R57" s="17" t="e">
        <f t="shared" si="37"/>
        <v>#REF!</v>
      </c>
      <c r="S57" s="34" t="e">
        <f>SUM(H57+M57+R57)</f>
        <v>#REF!</v>
      </c>
      <c r="T57" s="34" t="e">
        <f>SUM(C57-S57)</f>
        <v>#REF!</v>
      </c>
      <c r="V57" s="3"/>
    </row>
    <row r="58" spans="1:22">
      <c r="A58" s="69"/>
      <c r="B58" s="16" t="s">
        <v>2</v>
      </c>
      <c r="C58" s="17"/>
      <c r="D58" s="18"/>
      <c r="E58" s="18"/>
      <c r="F58" s="18"/>
      <c r="G58" s="18"/>
      <c r="H58" s="18"/>
      <c r="I58" s="18"/>
      <c r="J58" s="18"/>
      <c r="K58" s="18"/>
      <c r="L58" s="18"/>
      <c r="M58" s="18"/>
      <c r="N58" s="18"/>
      <c r="O58" s="18"/>
      <c r="P58" s="18"/>
      <c r="Q58" s="18"/>
      <c r="R58" s="19"/>
      <c r="S58" s="34"/>
      <c r="T58" s="34"/>
    </row>
    <row r="59" spans="1:22" ht="41.25" customHeight="1">
      <c r="A59" s="39" t="s">
        <v>20</v>
      </c>
      <c r="B59" s="35"/>
      <c r="C59" s="36"/>
      <c r="D59" s="37"/>
      <c r="E59" s="37"/>
      <c r="F59" s="37"/>
      <c r="G59" s="37"/>
      <c r="H59" s="37"/>
      <c r="I59" s="37"/>
      <c r="J59" s="37"/>
      <c r="K59" s="37"/>
      <c r="L59" s="37"/>
      <c r="M59" s="37"/>
      <c r="N59" s="37"/>
      <c r="O59" s="37"/>
      <c r="P59" s="37"/>
      <c r="Q59" s="37"/>
      <c r="R59" s="38"/>
    </row>
  </sheetData>
  <mergeCells count="16">
    <mergeCell ref="A45:A46"/>
    <mergeCell ref="A2:R2"/>
    <mergeCell ref="A5:A6"/>
    <mergeCell ref="C5:C6"/>
    <mergeCell ref="I5:M5"/>
    <mergeCell ref="N5:R5"/>
    <mergeCell ref="A37:A38"/>
    <mergeCell ref="A39:A40"/>
    <mergeCell ref="A41:A42"/>
    <mergeCell ref="A43:A44"/>
    <mergeCell ref="A57:A58"/>
    <mergeCell ref="A47:A48"/>
    <mergeCell ref="A51:A52"/>
    <mergeCell ref="A49:A50"/>
    <mergeCell ref="A53:A54"/>
    <mergeCell ref="A55:A56"/>
  </mergeCells>
  <pageMargins left="0.48" right="0.35" top="0.31496062992125984" bottom="0.31496062992125984" header="0.27559055118110237" footer="0.15748031496062992"/>
  <pageSetup paperSize="9" scale="80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240973-09A3-4216-B3D3-B505156BB2EC}">
  <dimension ref="A1:V59"/>
  <sheetViews>
    <sheetView view="pageBreakPreview" zoomScaleSheetLayoutView="100" workbookViewId="0">
      <pane ySplit="6" topLeftCell="A42" activePane="bottomLeft" state="frozen"/>
      <selection pane="bottomLeft" activeCell="A49" sqref="A49:XFD50"/>
    </sheetView>
  </sheetViews>
  <sheetFormatPr defaultColWidth="9" defaultRowHeight="18.75"/>
  <cols>
    <col min="1" max="1" width="52.28515625" style="1" customWidth="1"/>
    <col min="2" max="2" width="13" style="1" customWidth="1"/>
    <col min="3" max="3" width="10.85546875" style="2" hidden="1" customWidth="1"/>
    <col min="4" max="4" width="9.5703125" style="3" hidden="1" customWidth="1"/>
    <col min="5" max="5" width="10" style="3" hidden="1" customWidth="1"/>
    <col min="6" max="6" width="10.140625" style="3" hidden="1" customWidth="1"/>
    <col min="7" max="7" width="0.42578125" style="3" hidden="1" customWidth="1"/>
    <col min="8" max="8" width="45.42578125" style="3" customWidth="1"/>
    <col min="9" max="9" width="9.5703125" style="3" hidden="1" customWidth="1"/>
    <col min="10" max="10" width="9.42578125" style="3" hidden="1" customWidth="1"/>
    <col min="11" max="11" width="8.5703125" style="3" hidden="1" customWidth="1"/>
    <col min="12" max="13" width="9.42578125" style="3" hidden="1" customWidth="1"/>
    <col min="14" max="14" width="9.28515625" style="3" hidden="1" customWidth="1"/>
    <col min="15" max="16" width="9.42578125" style="3" hidden="1" customWidth="1"/>
    <col min="17" max="17" width="8.42578125" style="3" hidden="1" customWidth="1"/>
    <col min="18" max="18" width="10" style="1" hidden="1" customWidth="1"/>
    <col min="19" max="19" width="15.85546875" style="40" hidden="1" customWidth="1"/>
    <col min="20" max="20" width="14.42578125" style="40" hidden="1" customWidth="1"/>
    <col min="21" max="21" width="0" style="1" hidden="1" customWidth="1"/>
    <col min="22" max="22" width="11.42578125" style="1" hidden="1" customWidth="1"/>
    <col min="23" max="24" width="0" style="1" hidden="1" customWidth="1"/>
    <col min="25" max="16384" width="9" style="1"/>
  </cols>
  <sheetData>
    <row r="1" spans="1:22" ht="15" customHeight="1"/>
    <row r="2" spans="1:22" ht="24" customHeight="1">
      <c r="A2" s="76" t="s">
        <v>62</v>
      </c>
      <c r="B2" s="76"/>
      <c r="C2" s="76"/>
      <c r="D2" s="76"/>
      <c r="E2" s="76"/>
      <c r="F2" s="76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6"/>
    </row>
    <row r="3" spans="1:22" ht="21" customHeight="1">
      <c r="A3" s="4" t="s">
        <v>21</v>
      </c>
      <c r="B3" s="4"/>
      <c r="C3" s="5"/>
      <c r="D3" s="6"/>
      <c r="E3" s="6"/>
      <c r="F3" s="6"/>
      <c r="G3" s="6"/>
      <c r="H3" s="49">
        <f>+C10-C27</f>
        <v>5465000</v>
      </c>
      <c r="I3" s="49">
        <f>+H3*0.3</f>
        <v>1639500</v>
      </c>
      <c r="J3" s="49">
        <f>+I3+H27</f>
        <v>1639500</v>
      </c>
      <c r="K3" s="49">
        <f>+J3-H10</f>
        <v>-252653</v>
      </c>
      <c r="L3" s="49">
        <f>+H10-H27</f>
        <v>1892153</v>
      </c>
      <c r="M3" s="6"/>
      <c r="N3" s="6"/>
      <c r="O3" s="6"/>
      <c r="P3" s="6"/>
      <c r="Q3" s="6"/>
      <c r="R3" s="7" t="s">
        <v>47</v>
      </c>
    </row>
    <row r="4" spans="1:22" ht="21" customHeight="1">
      <c r="A4" s="8" t="s">
        <v>31</v>
      </c>
      <c r="B4" s="8"/>
      <c r="C4" s="9"/>
      <c r="D4" s="10" t="s">
        <v>34</v>
      </c>
      <c r="E4" s="10" t="s">
        <v>35</v>
      </c>
      <c r="F4" s="10" t="s">
        <v>36</v>
      </c>
      <c r="G4" s="10" t="s">
        <v>37</v>
      </c>
      <c r="H4" s="10"/>
      <c r="I4" s="10" t="s">
        <v>38</v>
      </c>
      <c r="J4" s="10" t="s">
        <v>39</v>
      </c>
      <c r="K4" s="10" t="s">
        <v>40</v>
      </c>
      <c r="L4" s="10" t="s">
        <v>41</v>
      </c>
      <c r="M4" s="10"/>
      <c r="N4" s="10" t="s">
        <v>42</v>
      </c>
      <c r="O4" s="10" t="s">
        <v>43</v>
      </c>
      <c r="P4" s="10" t="s">
        <v>44</v>
      </c>
      <c r="Q4" s="10" t="s">
        <v>45</v>
      </c>
      <c r="R4" s="10" t="s">
        <v>34</v>
      </c>
    </row>
    <row r="5" spans="1:22" ht="22.5" customHeight="1">
      <c r="A5" s="78" t="s">
        <v>89</v>
      </c>
      <c r="B5" s="50" t="s">
        <v>18</v>
      </c>
      <c r="C5" s="88" t="s">
        <v>33</v>
      </c>
      <c r="D5" s="51" t="s">
        <v>4</v>
      </c>
      <c r="E5" s="51" t="s">
        <v>4</v>
      </c>
      <c r="F5" s="51" t="s">
        <v>4</v>
      </c>
      <c r="G5" s="51" t="s">
        <v>4</v>
      </c>
      <c r="H5" s="51" t="s">
        <v>4</v>
      </c>
      <c r="I5" s="85" t="s">
        <v>4</v>
      </c>
      <c r="J5" s="86"/>
      <c r="K5" s="86"/>
      <c r="L5" s="86"/>
      <c r="M5" s="87"/>
      <c r="N5" s="85" t="s">
        <v>5</v>
      </c>
      <c r="O5" s="86"/>
      <c r="P5" s="86"/>
      <c r="Q5" s="86"/>
      <c r="R5" s="84"/>
    </row>
    <row r="6" spans="1:22" ht="22.5" customHeight="1">
      <c r="A6" s="79"/>
      <c r="B6" s="48" t="s">
        <v>2</v>
      </c>
      <c r="C6" s="89"/>
      <c r="D6" s="52" t="s">
        <v>87</v>
      </c>
      <c r="E6" s="52" t="s">
        <v>87</v>
      </c>
      <c r="F6" s="52" t="s">
        <v>87</v>
      </c>
      <c r="G6" s="52" t="s">
        <v>87</v>
      </c>
      <c r="H6" s="52" t="s">
        <v>87</v>
      </c>
      <c r="I6" s="13" t="s">
        <v>10</v>
      </c>
      <c r="J6" s="13" t="s">
        <v>11</v>
      </c>
      <c r="K6" s="13" t="s">
        <v>12</v>
      </c>
      <c r="L6" s="13" t="s">
        <v>13</v>
      </c>
      <c r="M6" s="13" t="s">
        <v>19</v>
      </c>
      <c r="N6" s="13" t="s">
        <v>14</v>
      </c>
      <c r="O6" s="13" t="s">
        <v>15</v>
      </c>
      <c r="P6" s="13" t="s">
        <v>16</v>
      </c>
      <c r="Q6" s="13" t="s">
        <v>17</v>
      </c>
      <c r="R6" s="14" t="s">
        <v>19</v>
      </c>
    </row>
    <row r="7" spans="1:22" ht="21" customHeight="1">
      <c r="A7" s="42" t="s">
        <v>49</v>
      </c>
      <c r="B7" s="42"/>
      <c r="C7" s="42"/>
      <c r="D7" s="42"/>
      <c r="E7" s="42"/>
      <c r="F7" s="42"/>
      <c r="G7" s="42"/>
      <c r="H7" s="42"/>
      <c r="I7" s="42"/>
      <c r="J7" s="42"/>
      <c r="K7" s="42"/>
      <c r="L7" s="42"/>
      <c r="M7" s="42"/>
      <c r="N7" s="42"/>
      <c r="O7" s="42"/>
      <c r="P7" s="42"/>
      <c r="Q7" s="42"/>
      <c r="R7" s="42"/>
    </row>
    <row r="8" spans="1:22" ht="21" customHeight="1">
      <c r="A8" s="15" t="s">
        <v>82</v>
      </c>
      <c r="B8" s="16" t="s">
        <v>1</v>
      </c>
      <c r="C8" s="17" t="e">
        <f>#REF!+C10+#REF!</f>
        <v>#REF!</v>
      </c>
      <c r="D8" s="17" t="e">
        <f>#REF!+D10+#REF!</f>
        <v>#REF!</v>
      </c>
      <c r="E8" s="17" t="e">
        <f>#REF!+E10+#REF!</f>
        <v>#REF!</v>
      </c>
      <c r="F8" s="17" t="e">
        <f>#REF!+F10+#REF!</f>
        <v>#REF!</v>
      </c>
      <c r="G8" s="17" t="e">
        <f>#REF!+G10+#REF!</f>
        <v>#REF!</v>
      </c>
      <c r="H8" s="43">
        <f>H10</f>
        <v>1892153</v>
      </c>
      <c r="I8" s="17" t="e">
        <f>#REF!+I10+#REF!</f>
        <v>#REF!</v>
      </c>
      <c r="J8" s="17" t="e">
        <f>#REF!+J10+#REF!</f>
        <v>#REF!</v>
      </c>
      <c r="K8" s="17" t="e">
        <f>#REF!+K10+#REF!</f>
        <v>#REF!</v>
      </c>
      <c r="L8" s="17" t="e">
        <f>#REF!+L10+#REF!</f>
        <v>#REF!</v>
      </c>
      <c r="M8" s="17" t="e">
        <f>#REF!+M10+#REF!</f>
        <v>#REF!</v>
      </c>
      <c r="N8" s="17" t="e">
        <f>#REF!+N10+#REF!</f>
        <v>#REF!</v>
      </c>
      <c r="O8" s="17" t="e">
        <f>#REF!+O10+#REF!</f>
        <v>#REF!</v>
      </c>
      <c r="P8" s="17" t="e">
        <f>#REF!+P10+#REF!</f>
        <v>#REF!</v>
      </c>
      <c r="Q8" s="17" t="e">
        <f>#REF!+Q10+#REF!</f>
        <v>#REF!</v>
      </c>
      <c r="R8" s="17" t="e">
        <f>#REF!+R10+#REF!</f>
        <v>#REF!</v>
      </c>
      <c r="S8" s="34" t="e">
        <f>SUM(H8+M8+R8)</f>
        <v>#REF!</v>
      </c>
      <c r="T8" s="34" t="e">
        <f>SUM(C8-S8)</f>
        <v>#REF!</v>
      </c>
      <c r="U8" s="1" t="s">
        <v>48</v>
      </c>
      <c r="V8" s="3"/>
    </row>
    <row r="9" spans="1:22" ht="21" customHeight="1">
      <c r="A9" s="15"/>
      <c r="B9" s="16" t="s">
        <v>2</v>
      </c>
      <c r="C9" s="17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9"/>
      <c r="S9" s="34"/>
      <c r="T9" s="34"/>
    </row>
    <row r="10" spans="1:22">
      <c r="A10" s="20" t="s">
        <v>70</v>
      </c>
      <c r="B10" s="21" t="s">
        <v>1</v>
      </c>
      <c r="C10" s="41">
        <f t="shared" ref="C10:R10" si="0">SUM(C14:C33)</f>
        <v>5897000</v>
      </c>
      <c r="D10" s="41">
        <f t="shared" si="0"/>
        <v>900230</v>
      </c>
      <c r="E10" s="41">
        <f t="shared" si="0"/>
        <v>444910</v>
      </c>
      <c r="F10" s="41">
        <f t="shared" si="0"/>
        <v>432280</v>
      </c>
      <c r="G10" s="41">
        <f t="shared" si="0"/>
        <v>462280</v>
      </c>
      <c r="H10" s="41">
        <f>SUM(H14:H33)</f>
        <v>1892153</v>
      </c>
      <c r="I10" s="41">
        <f t="shared" si="0"/>
        <v>567020</v>
      </c>
      <c r="J10" s="41">
        <f t="shared" si="0"/>
        <v>432240</v>
      </c>
      <c r="K10" s="41">
        <f t="shared" si="0"/>
        <v>428939</v>
      </c>
      <c r="L10" s="41">
        <f t="shared" si="0"/>
        <v>463954</v>
      </c>
      <c r="M10" s="41">
        <f t="shared" si="0"/>
        <v>1892153</v>
      </c>
      <c r="N10" s="41">
        <f t="shared" si="0"/>
        <v>423400</v>
      </c>
      <c r="O10" s="41">
        <f t="shared" si="0"/>
        <v>462274</v>
      </c>
      <c r="P10" s="41">
        <f t="shared" si="0"/>
        <v>439920</v>
      </c>
      <c r="Q10" s="41">
        <f t="shared" si="0"/>
        <v>439553</v>
      </c>
      <c r="R10" s="41">
        <f t="shared" si="0"/>
        <v>1765147</v>
      </c>
      <c r="S10" s="34">
        <f>SUM(H10+M10+R10)</f>
        <v>5549453</v>
      </c>
      <c r="T10" s="34">
        <f>SUM(C10-S10)</f>
        <v>347547</v>
      </c>
    </row>
    <row r="11" spans="1:22">
      <c r="A11" s="25"/>
      <c r="B11" s="21" t="s">
        <v>2</v>
      </c>
      <c r="C11" s="22"/>
      <c r="D11" s="23"/>
      <c r="E11" s="23"/>
      <c r="F11" s="23"/>
      <c r="G11" s="23"/>
      <c r="H11" s="13"/>
      <c r="I11" s="23"/>
      <c r="J11" s="23"/>
      <c r="K11" s="23"/>
      <c r="L11" s="23"/>
      <c r="M11" s="13"/>
      <c r="N11" s="23"/>
      <c r="O11" s="23"/>
      <c r="P11" s="23"/>
      <c r="Q11" s="23"/>
      <c r="R11" s="26"/>
    </row>
    <row r="12" spans="1:22">
      <c r="A12" s="20" t="s">
        <v>50</v>
      </c>
      <c r="B12" s="21"/>
      <c r="C12" s="41"/>
      <c r="D12" s="22"/>
      <c r="E12" s="22"/>
      <c r="F12" s="22"/>
      <c r="G12" s="22"/>
      <c r="H12" s="41"/>
      <c r="I12" s="22"/>
      <c r="J12" s="22"/>
      <c r="K12" s="22"/>
      <c r="L12" s="22"/>
      <c r="M12" s="41"/>
      <c r="N12" s="22"/>
      <c r="O12" s="22"/>
      <c r="P12" s="22"/>
      <c r="Q12" s="22"/>
      <c r="R12" s="41"/>
      <c r="S12" s="34"/>
      <c r="T12" s="34"/>
    </row>
    <row r="13" spans="1:22">
      <c r="A13" s="30" t="s">
        <v>22</v>
      </c>
      <c r="B13" s="14"/>
      <c r="C13" s="27"/>
      <c r="D13" s="23"/>
      <c r="E13" s="23"/>
      <c r="F13" s="23"/>
      <c r="G13" s="23"/>
      <c r="H13" s="13"/>
      <c r="I13" s="23"/>
      <c r="J13" s="23"/>
      <c r="K13" s="23"/>
      <c r="L13" s="23"/>
      <c r="M13" s="13"/>
      <c r="N13" s="23"/>
      <c r="O13" s="23"/>
      <c r="P13" s="23"/>
      <c r="Q13" s="23"/>
      <c r="R13" s="26"/>
    </row>
    <row r="14" spans="1:22">
      <c r="A14" s="28" t="s">
        <v>23</v>
      </c>
      <c r="B14" s="21" t="s">
        <v>1</v>
      </c>
      <c r="C14" s="29">
        <v>895000</v>
      </c>
      <c r="D14" s="27">
        <v>79480</v>
      </c>
      <c r="E14" s="27">
        <v>70560</v>
      </c>
      <c r="F14" s="27">
        <v>79440</v>
      </c>
      <c r="G14" s="27">
        <v>79440</v>
      </c>
      <c r="H14" s="13">
        <v>293760</v>
      </c>
      <c r="I14" s="27">
        <v>68160</v>
      </c>
      <c r="J14" s="27">
        <v>67920</v>
      </c>
      <c r="K14" s="27">
        <v>70560</v>
      </c>
      <c r="L14" s="27">
        <v>87120</v>
      </c>
      <c r="M14" s="13">
        <f>SUM(I14:L14)</f>
        <v>293760</v>
      </c>
      <c r="N14" s="23">
        <v>70560</v>
      </c>
      <c r="O14" s="23">
        <v>79440</v>
      </c>
      <c r="P14" s="23">
        <v>75600</v>
      </c>
      <c r="Q14" s="23">
        <v>66720</v>
      </c>
      <c r="R14" s="24">
        <f>SUM(N14:Q14)</f>
        <v>292320</v>
      </c>
      <c r="S14" s="34">
        <f>SUM(H14+M14+R14)</f>
        <v>879840</v>
      </c>
      <c r="T14" s="34">
        <f>SUM(C14-S14)</f>
        <v>15160</v>
      </c>
    </row>
    <row r="15" spans="1:22">
      <c r="A15" s="28" t="s">
        <v>63</v>
      </c>
      <c r="B15" s="21" t="s">
        <v>1</v>
      </c>
      <c r="C15" s="29">
        <v>528400</v>
      </c>
      <c r="D15" s="27">
        <v>44160</v>
      </c>
      <c r="E15" s="27">
        <v>44900</v>
      </c>
      <c r="F15" s="27">
        <v>44160</v>
      </c>
      <c r="G15" s="27">
        <v>44160</v>
      </c>
      <c r="H15" s="13">
        <v>173653</v>
      </c>
      <c r="I15" s="27">
        <v>42670</v>
      </c>
      <c r="J15" s="27">
        <v>44900</v>
      </c>
      <c r="K15" s="27">
        <v>41929</v>
      </c>
      <c r="L15" s="27">
        <v>44154</v>
      </c>
      <c r="M15" s="13">
        <f t="shared" ref="M15:M17" si="1">SUM(I15:L15)</f>
        <v>173653</v>
      </c>
      <c r="N15" s="23">
        <v>44160</v>
      </c>
      <c r="O15" s="23">
        <v>44154</v>
      </c>
      <c r="P15" s="23">
        <v>44900</v>
      </c>
      <c r="Q15" s="23">
        <v>44153</v>
      </c>
      <c r="R15" s="24">
        <f>SUM(N15:Q15)</f>
        <v>177367</v>
      </c>
      <c r="S15" s="34">
        <f>SUM(H15+M15+R15)</f>
        <v>524673</v>
      </c>
      <c r="T15" s="34">
        <f>SUM(C15-S15)</f>
        <v>3727</v>
      </c>
    </row>
    <row r="16" spans="1:22">
      <c r="A16" s="28" t="s">
        <v>72</v>
      </c>
      <c r="B16" s="21"/>
      <c r="C16" s="29"/>
      <c r="D16" s="27"/>
      <c r="E16" s="27"/>
      <c r="F16" s="27"/>
      <c r="G16" s="27"/>
      <c r="H16" s="13"/>
      <c r="I16" s="27"/>
      <c r="J16" s="27"/>
      <c r="K16" s="27"/>
      <c r="L16" s="27"/>
      <c r="M16" s="13"/>
      <c r="N16" s="23"/>
      <c r="O16" s="23"/>
      <c r="P16" s="23"/>
      <c r="Q16" s="23"/>
      <c r="R16" s="24"/>
      <c r="S16" s="34"/>
      <c r="T16" s="34"/>
    </row>
    <row r="17" spans="1:20">
      <c r="A17" s="28" t="s">
        <v>64</v>
      </c>
      <c r="B17" s="21" t="s">
        <v>1</v>
      </c>
      <c r="C17" s="29">
        <v>599000</v>
      </c>
      <c r="D17" s="27">
        <v>50040</v>
      </c>
      <c r="E17" s="27">
        <v>50800</v>
      </c>
      <c r="F17" s="27">
        <v>50040</v>
      </c>
      <c r="G17" s="27">
        <v>50040</v>
      </c>
      <c r="H17" s="13">
        <v>197180</v>
      </c>
      <c r="I17" s="27">
        <v>48550</v>
      </c>
      <c r="J17" s="27">
        <v>50780</v>
      </c>
      <c r="K17" s="27">
        <v>47810</v>
      </c>
      <c r="L17" s="27">
        <v>50040</v>
      </c>
      <c r="M17" s="13">
        <f t="shared" si="1"/>
        <v>197180</v>
      </c>
      <c r="N17" s="23">
        <v>50040</v>
      </c>
      <c r="O17" s="23">
        <v>50040</v>
      </c>
      <c r="P17" s="23">
        <v>50780</v>
      </c>
      <c r="Q17" s="23">
        <v>50040</v>
      </c>
      <c r="R17" s="24">
        <f>SUM(N17:Q17)</f>
        <v>200900</v>
      </c>
      <c r="S17" s="34">
        <f>SUM(H17+M17+R17)</f>
        <v>595260</v>
      </c>
      <c r="T17" s="34">
        <f>SUM(C17-S17)</f>
        <v>3740</v>
      </c>
    </row>
    <row r="18" spans="1:20">
      <c r="A18" s="28" t="s">
        <v>67</v>
      </c>
      <c r="B18" s="21" t="s">
        <v>1</v>
      </c>
      <c r="C18" s="29">
        <v>408000</v>
      </c>
      <c r="D18" s="27">
        <v>34000</v>
      </c>
      <c r="E18" s="27">
        <v>34000</v>
      </c>
      <c r="F18" s="27">
        <v>34000</v>
      </c>
      <c r="G18" s="27">
        <v>34000</v>
      </c>
      <c r="H18" s="13">
        <f>SUM(D18:G18)</f>
        <v>136000</v>
      </c>
      <c r="I18" s="27">
        <v>34000</v>
      </c>
      <c r="J18" s="27">
        <v>34000</v>
      </c>
      <c r="K18" s="27">
        <v>34000</v>
      </c>
      <c r="L18" s="27">
        <v>34000</v>
      </c>
      <c r="M18" s="13">
        <f>SUM(I18:L18)</f>
        <v>136000</v>
      </c>
      <c r="N18" s="27">
        <v>34000</v>
      </c>
      <c r="O18" s="27">
        <v>34000</v>
      </c>
      <c r="P18" s="27">
        <v>34000</v>
      </c>
      <c r="Q18" s="27">
        <v>34000</v>
      </c>
      <c r="R18" s="24">
        <f>SUM(N18:Q18)</f>
        <v>136000</v>
      </c>
      <c r="S18" s="34">
        <f>SUM(H18+M18+R18)</f>
        <v>408000</v>
      </c>
      <c r="T18" s="34">
        <f>SUM(C18-S18)</f>
        <v>0</v>
      </c>
    </row>
    <row r="19" spans="1:20">
      <c r="A19" s="28" t="s">
        <v>65</v>
      </c>
      <c r="B19" s="21" t="s">
        <v>1</v>
      </c>
      <c r="C19" s="29">
        <v>1230000</v>
      </c>
      <c r="D19" s="27">
        <v>100000</v>
      </c>
      <c r="E19" s="27">
        <v>105000</v>
      </c>
      <c r="F19" s="27">
        <v>95000</v>
      </c>
      <c r="G19" s="27">
        <v>110000</v>
      </c>
      <c r="H19" s="13">
        <f>SUM(D19:G19)</f>
        <v>410000</v>
      </c>
      <c r="I19" s="27">
        <v>105000</v>
      </c>
      <c r="J19" s="27">
        <v>100000</v>
      </c>
      <c r="K19" s="27">
        <v>100000</v>
      </c>
      <c r="L19" s="27">
        <v>105000</v>
      </c>
      <c r="M19" s="13">
        <f>SUM(I19:L19)</f>
        <v>410000</v>
      </c>
      <c r="N19" s="27">
        <v>95000</v>
      </c>
      <c r="O19" s="27">
        <v>110000</v>
      </c>
      <c r="P19" s="27">
        <v>100000</v>
      </c>
      <c r="Q19" s="27">
        <v>105000</v>
      </c>
      <c r="R19" s="24">
        <f>SUM(N19:Q19)</f>
        <v>410000</v>
      </c>
      <c r="S19" s="34">
        <f>SUM(H19+M19+R19)</f>
        <v>1230000</v>
      </c>
      <c r="T19" s="34">
        <f>SUM(C19-S19)</f>
        <v>0</v>
      </c>
    </row>
    <row r="20" spans="1:20">
      <c r="A20" s="28" t="s">
        <v>66</v>
      </c>
      <c r="B20" s="21"/>
      <c r="C20" s="29"/>
      <c r="D20" s="27"/>
      <c r="E20" s="27"/>
      <c r="F20" s="27"/>
      <c r="G20" s="27"/>
      <c r="H20" s="13"/>
      <c r="I20" s="27"/>
      <c r="J20" s="27"/>
      <c r="K20" s="27"/>
      <c r="L20" s="27"/>
      <c r="M20" s="13"/>
      <c r="N20" s="27"/>
      <c r="O20" s="27"/>
      <c r="P20" s="27"/>
      <c r="Q20" s="27"/>
      <c r="R20" s="24"/>
      <c r="S20" s="34"/>
      <c r="T20" s="34"/>
    </row>
    <row r="21" spans="1:20">
      <c r="A21" s="28" t="s">
        <v>91</v>
      </c>
      <c r="B21" s="21" t="s">
        <v>1</v>
      </c>
      <c r="C21" s="29">
        <v>408000</v>
      </c>
      <c r="D21" s="27">
        <v>34000</v>
      </c>
      <c r="E21" s="27">
        <v>34000</v>
      </c>
      <c r="F21" s="27">
        <v>34000</v>
      </c>
      <c r="G21" s="27">
        <v>34000</v>
      </c>
      <c r="H21" s="13">
        <f>SUM(D21:G21)</f>
        <v>136000</v>
      </c>
      <c r="I21" s="27">
        <v>34000</v>
      </c>
      <c r="J21" s="27">
        <v>34000</v>
      </c>
      <c r="K21" s="27">
        <v>34000</v>
      </c>
      <c r="L21" s="27">
        <v>34000</v>
      </c>
      <c r="M21" s="13">
        <f>SUM(I21:L21)</f>
        <v>136000</v>
      </c>
      <c r="N21" s="27">
        <v>34000</v>
      </c>
      <c r="O21" s="27">
        <v>34000</v>
      </c>
      <c r="P21" s="27">
        <v>34000</v>
      </c>
      <c r="Q21" s="27">
        <v>34000</v>
      </c>
      <c r="R21" s="24">
        <f>SUM(N21:Q21)</f>
        <v>136000</v>
      </c>
      <c r="S21" s="34">
        <f>SUM(H21+M21+R21)</f>
        <v>408000</v>
      </c>
      <c r="T21" s="34">
        <f>SUM(C21-S21)</f>
        <v>0</v>
      </c>
    </row>
    <row r="22" spans="1:20">
      <c r="A22" s="28" t="s">
        <v>92</v>
      </c>
      <c r="B22" s="21" t="s">
        <v>1</v>
      </c>
      <c r="C22" s="29">
        <v>1230000</v>
      </c>
      <c r="D22" s="27">
        <v>100000</v>
      </c>
      <c r="E22" s="27">
        <v>105000</v>
      </c>
      <c r="F22" s="27">
        <v>95000</v>
      </c>
      <c r="G22" s="27">
        <v>110000</v>
      </c>
      <c r="H22" s="13">
        <f>SUM(D22:G22)</f>
        <v>410000</v>
      </c>
      <c r="I22" s="27">
        <v>105000</v>
      </c>
      <c r="J22" s="27">
        <v>100000</v>
      </c>
      <c r="K22" s="27">
        <v>100000</v>
      </c>
      <c r="L22" s="27">
        <v>105000</v>
      </c>
      <c r="M22" s="13">
        <f>SUM(I22:L22)</f>
        <v>410000</v>
      </c>
      <c r="N22" s="27">
        <v>95000</v>
      </c>
      <c r="O22" s="27">
        <v>110000</v>
      </c>
      <c r="P22" s="27">
        <v>100000</v>
      </c>
      <c r="Q22" s="27">
        <v>105000</v>
      </c>
      <c r="R22" s="24">
        <f>SUM(N22:Q22)</f>
        <v>410000</v>
      </c>
      <c r="S22" s="34">
        <f>SUM(H22+M22+R22)</f>
        <v>1230000</v>
      </c>
      <c r="T22" s="34">
        <f>SUM(C22-S22)</f>
        <v>0</v>
      </c>
    </row>
    <row r="23" spans="1:20">
      <c r="A23" s="30" t="s">
        <v>24</v>
      </c>
      <c r="B23" s="21"/>
      <c r="C23" s="31"/>
      <c r="D23" s="23"/>
      <c r="E23" s="23"/>
      <c r="F23" s="23"/>
      <c r="G23" s="23"/>
      <c r="H23" s="13"/>
      <c r="I23" s="23"/>
      <c r="J23" s="23"/>
      <c r="K23" s="23"/>
      <c r="L23" s="23"/>
      <c r="M23" s="13"/>
      <c r="N23" s="23"/>
      <c r="O23" s="23"/>
      <c r="P23" s="23"/>
      <c r="Q23" s="23"/>
      <c r="R23" s="24"/>
      <c r="S23" s="34">
        <f t="shared" ref="S23:S28" si="2">SUM(H23+M23+R23)</f>
        <v>0</v>
      </c>
      <c r="T23" s="34">
        <f t="shared" ref="T23:T28" si="3">SUM(C23-S23)</f>
        <v>0</v>
      </c>
    </row>
    <row r="24" spans="1:20">
      <c r="A24" s="28" t="s">
        <v>25</v>
      </c>
      <c r="B24" s="21" t="s">
        <v>1</v>
      </c>
      <c r="C24" s="29">
        <v>39000</v>
      </c>
      <c r="D24" s="45" t="s">
        <v>32</v>
      </c>
      <c r="E24" s="45" t="s">
        <v>32</v>
      </c>
      <c r="F24" s="45" t="s">
        <v>32</v>
      </c>
      <c r="G24" s="46">
        <v>0</v>
      </c>
      <c r="H24" s="44">
        <v>39000</v>
      </c>
      <c r="I24" s="23">
        <v>39000</v>
      </c>
      <c r="J24" s="23" t="s">
        <v>32</v>
      </c>
      <c r="K24" s="23" t="s">
        <v>32</v>
      </c>
      <c r="L24" s="23" t="s">
        <v>32</v>
      </c>
      <c r="M24" s="13">
        <f t="shared" ref="M24:M27" si="4">SUM(I24:L24)</f>
        <v>39000</v>
      </c>
      <c r="N24" s="23" t="s">
        <v>32</v>
      </c>
      <c r="O24" s="23" t="s">
        <v>32</v>
      </c>
      <c r="P24" s="23" t="s">
        <v>32</v>
      </c>
      <c r="Q24" s="23" t="s">
        <v>32</v>
      </c>
      <c r="R24" s="24">
        <f t="shared" ref="R24:R28" si="5">SUM(N24:Q24)</f>
        <v>0</v>
      </c>
      <c r="S24" s="34">
        <f t="shared" si="2"/>
        <v>78000</v>
      </c>
      <c r="T24" s="34">
        <f t="shared" si="3"/>
        <v>-39000</v>
      </c>
    </row>
    <row r="25" spans="1:20">
      <c r="A25" s="28" t="s">
        <v>56</v>
      </c>
      <c r="B25" s="21" t="s">
        <v>1</v>
      </c>
      <c r="C25" s="29">
        <v>7700</v>
      </c>
      <c r="D25" s="45">
        <v>650</v>
      </c>
      <c r="E25" s="45">
        <v>650</v>
      </c>
      <c r="F25" s="45">
        <v>640</v>
      </c>
      <c r="G25" s="46">
        <v>640</v>
      </c>
      <c r="H25" s="44">
        <v>2560</v>
      </c>
      <c r="I25" s="23">
        <v>640</v>
      </c>
      <c r="J25" s="23">
        <v>640</v>
      </c>
      <c r="K25" s="23">
        <v>640</v>
      </c>
      <c r="L25" s="23">
        <v>640</v>
      </c>
      <c r="M25" s="13">
        <f t="shared" si="4"/>
        <v>2560</v>
      </c>
      <c r="N25" s="23">
        <v>640</v>
      </c>
      <c r="O25" s="23">
        <v>640</v>
      </c>
      <c r="P25" s="23">
        <v>640</v>
      </c>
      <c r="Q25" s="23">
        <v>640</v>
      </c>
      <c r="R25" s="24">
        <f t="shared" si="5"/>
        <v>2560</v>
      </c>
      <c r="S25" s="34">
        <f t="shared" si="2"/>
        <v>7680</v>
      </c>
      <c r="T25" s="34"/>
    </row>
    <row r="26" spans="1:20">
      <c r="A26" s="28" t="s">
        <v>26</v>
      </c>
      <c r="B26" s="21" t="s">
        <v>1</v>
      </c>
      <c r="C26" s="31">
        <v>32000</v>
      </c>
      <c r="D26" s="23" t="s">
        <v>32</v>
      </c>
      <c r="E26" s="23" t="s">
        <v>32</v>
      </c>
      <c r="F26" s="23" t="s">
        <v>32</v>
      </c>
      <c r="G26" s="22">
        <v>0</v>
      </c>
      <c r="H26" s="13">
        <v>32000</v>
      </c>
      <c r="I26" s="23">
        <v>32000</v>
      </c>
      <c r="J26" s="23" t="s">
        <v>32</v>
      </c>
      <c r="K26" s="23" t="s">
        <v>32</v>
      </c>
      <c r="L26" s="23" t="s">
        <v>32</v>
      </c>
      <c r="M26" s="13">
        <f t="shared" si="4"/>
        <v>32000</v>
      </c>
      <c r="N26" s="23" t="s">
        <v>32</v>
      </c>
      <c r="O26" s="23" t="s">
        <v>32</v>
      </c>
      <c r="P26" s="23" t="s">
        <v>32</v>
      </c>
      <c r="Q26" s="23" t="s">
        <v>32</v>
      </c>
      <c r="R26" s="24">
        <f>SUM(N26:Q26)</f>
        <v>0</v>
      </c>
      <c r="S26" s="34">
        <f t="shared" si="2"/>
        <v>64000</v>
      </c>
      <c r="T26" s="34">
        <f t="shared" si="3"/>
        <v>-32000</v>
      </c>
    </row>
    <row r="27" spans="1:20">
      <c r="A27" s="28" t="s">
        <v>73</v>
      </c>
      <c r="B27" s="21" t="s">
        <v>1</v>
      </c>
      <c r="C27" s="31">
        <v>432000</v>
      </c>
      <c r="D27" s="22">
        <v>432000</v>
      </c>
      <c r="E27" s="23" t="s">
        <v>32</v>
      </c>
      <c r="F27" s="23" t="s">
        <v>32</v>
      </c>
      <c r="G27" s="23" t="s">
        <v>32</v>
      </c>
      <c r="H27" s="13">
        <v>0</v>
      </c>
      <c r="I27" s="23" t="s">
        <v>32</v>
      </c>
      <c r="J27" s="23" t="s">
        <v>32</v>
      </c>
      <c r="K27" s="23" t="s">
        <v>32</v>
      </c>
      <c r="L27" s="23" t="s">
        <v>32</v>
      </c>
      <c r="M27" s="13">
        <f t="shared" si="4"/>
        <v>0</v>
      </c>
      <c r="N27" s="23" t="s">
        <v>32</v>
      </c>
      <c r="O27" s="23" t="s">
        <v>32</v>
      </c>
      <c r="P27" s="23" t="s">
        <v>32</v>
      </c>
      <c r="Q27" s="23" t="s">
        <v>32</v>
      </c>
      <c r="R27" s="24">
        <f t="shared" si="5"/>
        <v>0</v>
      </c>
      <c r="S27" s="34">
        <f t="shared" si="2"/>
        <v>0</v>
      </c>
      <c r="T27" s="34">
        <f t="shared" si="3"/>
        <v>432000</v>
      </c>
    </row>
    <row r="28" spans="1:20">
      <c r="A28" s="30" t="s">
        <v>27</v>
      </c>
      <c r="B28" s="21"/>
      <c r="C28" s="31"/>
      <c r="D28" s="23"/>
      <c r="E28" s="23"/>
      <c r="F28" s="23"/>
      <c r="G28" s="23"/>
      <c r="H28" s="13"/>
      <c r="I28" s="23"/>
      <c r="J28" s="23"/>
      <c r="K28" s="23"/>
      <c r="L28" s="23"/>
      <c r="M28" s="13"/>
      <c r="N28" s="23"/>
      <c r="O28" s="23"/>
      <c r="P28" s="23"/>
      <c r="Q28" s="23"/>
      <c r="R28" s="24">
        <f t="shared" si="5"/>
        <v>0</v>
      </c>
      <c r="S28" s="34">
        <f t="shared" si="2"/>
        <v>0</v>
      </c>
      <c r="T28" s="34">
        <f t="shared" si="3"/>
        <v>0</v>
      </c>
    </row>
    <row r="29" spans="1:20">
      <c r="A29" s="28" t="s">
        <v>28</v>
      </c>
      <c r="B29" s="21" t="s">
        <v>1</v>
      </c>
      <c r="C29" s="31" t="s">
        <v>32</v>
      </c>
      <c r="D29" s="23" t="s">
        <v>32</v>
      </c>
      <c r="E29" s="23" t="s">
        <v>32</v>
      </c>
      <c r="F29" s="23" t="s">
        <v>32</v>
      </c>
      <c r="G29" s="23" t="s">
        <v>32</v>
      </c>
      <c r="H29" s="13">
        <f t="shared" ref="H29" si="6">SUM(D29:G29)</f>
        <v>0</v>
      </c>
      <c r="I29" s="23" t="s">
        <v>32</v>
      </c>
      <c r="J29" s="23" t="s">
        <v>32</v>
      </c>
      <c r="K29" s="23" t="s">
        <v>32</v>
      </c>
      <c r="L29" s="23" t="s">
        <v>32</v>
      </c>
      <c r="M29" s="23">
        <v>0</v>
      </c>
      <c r="N29" s="23">
        <v>0</v>
      </c>
      <c r="O29" s="23">
        <v>0</v>
      </c>
      <c r="P29" s="23">
        <v>0</v>
      </c>
      <c r="Q29" s="23">
        <v>0</v>
      </c>
      <c r="R29" s="23">
        <v>0</v>
      </c>
      <c r="S29" s="34">
        <f>SUM(H29)</f>
        <v>0</v>
      </c>
      <c r="T29" s="34"/>
    </row>
    <row r="30" spans="1:20">
      <c r="A30" s="28" t="s">
        <v>29</v>
      </c>
      <c r="B30" s="21" t="s">
        <v>1</v>
      </c>
      <c r="C30" s="31">
        <f>35000-2000</f>
        <v>33000</v>
      </c>
      <c r="D30" s="23" t="s">
        <v>32</v>
      </c>
      <c r="E30" s="23" t="s">
        <v>32</v>
      </c>
      <c r="F30" s="23" t="s">
        <v>32</v>
      </c>
      <c r="G30" s="23" t="s">
        <v>32</v>
      </c>
      <c r="H30" s="13">
        <v>33000</v>
      </c>
      <c r="I30" s="23">
        <v>33000</v>
      </c>
      <c r="J30" s="23" t="s">
        <v>32</v>
      </c>
      <c r="K30" s="23" t="s">
        <v>32</v>
      </c>
      <c r="L30" s="23" t="s">
        <v>32</v>
      </c>
      <c r="M30" s="13">
        <f t="shared" ref="M30:M33" si="7">SUM(I30:L30)</f>
        <v>33000</v>
      </c>
      <c r="N30" s="13">
        <v>0</v>
      </c>
      <c r="O30" s="23">
        <v>0</v>
      </c>
      <c r="P30" s="23">
        <v>0</v>
      </c>
      <c r="Q30" s="23">
        <v>0</v>
      </c>
      <c r="R30" s="23">
        <v>0</v>
      </c>
      <c r="S30" s="34">
        <f t="shared" ref="S30" si="8">SUM(H30+M30+R30)</f>
        <v>66000</v>
      </c>
      <c r="T30" s="34">
        <f t="shared" ref="T30:T32" si="9">SUM(C30-S30)</f>
        <v>-33000</v>
      </c>
    </row>
    <row r="31" spans="1:20">
      <c r="A31" s="28" t="s">
        <v>57</v>
      </c>
      <c r="B31" s="21" t="s">
        <v>1</v>
      </c>
      <c r="C31" s="31">
        <v>25000</v>
      </c>
      <c r="D31" s="23" t="s">
        <v>32</v>
      </c>
      <c r="E31" s="23" t="s">
        <v>32</v>
      </c>
      <c r="F31" s="23" t="s">
        <v>32</v>
      </c>
      <c r="G31" s="23" t="s">
        <v>32</v>
      </c>
      <c r="H31" s="13">
        <v>25000</v>
      </c>
      <c r="I31" s="23">
        <v>25000</v>
      </c>
      <c r="J31" s="23" t="s">
        <v>32</v>
      </c>
      <c r="K31" s="23" t="s">
        <v>32</v>
      </c>
      <c r="L31" s="23" t="s">
        <v>32</v>
      </c>
      <c r="M31" s="13">
        <f t="shared" si="7"/>
        <v>25000</v>
      </c>
      <c r="N31" s="22">
        <v>0</v>
      </c>
      <c r="O31" s="23">
        <v>0</v>
      </c>
      <c r="P31" s="23">
        <v>0</v>
      </c>
      <c r="Q31" s="23">
        <v>0</v>
      </c>
      <c r="R31" s="23">
        <v>0</v>
      </c>
      <c r="S31" s="34">
        <f>SUM(H31+M31+R31)</f>
        <v>50000</v>
      </c>
      <c r="T31" s="34">
        <f t="shared" si="9"/>
        <v>-25000</v>
      </c>
    </row>
    <row r="32" spans="1:20">
      <c r="A32" s="28" t="s">
        <v>30</v>
      </c>
      <c r="B32" s="21" t="s">
        <v>1</v>
      </c>
      <c r="C32" s="31">
        <v>25900</v>
      </c>
      <c r="D32" s="23">
        <v>25900</v>
      </c>
      <c r="E32" s="23" t="s">
        <v>32</v>
      </c>
      <c r="F32" s="23" t="s">
        <v>32</v>
      </c>
      <c r="G32" s="23">
        <v>0</v>
      </c>
      <c r="H32" s="13">
        <v>0</v>
      </c>
      <c r="I32" s="23">
        <v>0</v>
      </c>
      <c r="J32" s="23" t="s">
        <v>32</v>
      </c>
      <c r="K32" s="23" t="s">
        <v>32</v>
      </c>
      <c r="L32" s="23" t="s">
        <v>32</v>
      </c>
      <c r="M32" s="13">
        <f t="shared" si="7"/>
        <v>0</v>
      </c>
      <c r="N32" s="23">
        <v>0</v>
      </c>
      <c r="O32" s="23">
        <v>0</v>
      </c>
      <c r="P32" s="23">
        <v>0</v>
      </c>
      <c r="Q32" s="23">
        <v>0</v>
      </c>
      <c r="R32" s="23">
        <v>0</v>
      </c>
      <c r="S32" s="34">
        <f t="shared" ref="S32" si="10">SUM(H32+M32+R32)</f>
        <v>0</v>
      </c>
      <c r="T32" s="34">
        <f t="shared" si="9"/>
        <v>25900</v>
      </c>
    </row>
    <row r="33" spans="1:22">
      <c r="A33" s="28" t="s">
        <v>55</v>
      </c>
      <c r="B33" s="21" t="s">
        <v>1</v>
      </c>
      <c r="C33" s="31">
        <v>4000</v>
      </c>
      <c r="D33" s="23" t="s">
        <v>32</v>
      </c>
      <c r="E33" s="23" t="s">
        <v>32</v>
      </c>
      <c r="F33" s="23" t="s">
        <v>32</v>
      </c>
      <c r="G33" s="23" t="s">
        <v>32</v>
      </c>
      <c r="H33" s="13">
        <v>4000</v>
      </c>
      <c r="I33" s="23">
        <v>0</v>
      </c>
      <c r="J33" s="23" t="s">
        <v>32</v>
      </c>
      <c r="K33" s="23" t="s">
        <v>32</v>
      </c>
      <c r="L33" s="23">
        <v>4000</v>
      </c>
      <c r="M33" s="13">
        <f t="shared" si="7"/>
        <v>4000</v>
      </c>
      <c r="N33" s="13">
        <v>0</v>
      </c>
      <c r="O33" s="23">
        <v>0</v>
      </c>
      <c r="P33" s="23">
        <v>0</v>
      </c>
      <c r="Q33" s="23">
        <v>0</v>
      </c>
      <c r="R33" s="24">
        <f t="shared" ref="R33" si="11">SUM(N33:Q33)</f>
        <v>0</v>
      </c>
      <c r="S33" s="34">
        <f>SUM(H33+M33+R33)</f>
        <v>8000</v>
      </c>
      <c r="T33" s="34"/>
    </row>
    <row r="34" spans="1:22">
      <c r="A34" s="47" t="s">
        <v>83</v>
      </c>
      <c r="B34" s="16" t="s">
        <v>1</v>
      </c>
      <c r="C34" s="43" t="e">
        <f>C35+#REF!</f>
        <v>#REF!</v>
      </c>
      <c r="D34" s="43" t="e">
        <f>D35+#REF!</f>
        <v>#REF!</v>
      </c>
      <c r="E34" s="43" t="e">
        <f>E35+#REF!</f>
        <v>#REF!</v>
      </c>
      <c r="F34" s="43" t="e">
        <f>F35+#REF!</f>
        <v>#REF!</v>
      </c>
      <c r="G34" s="43" t="e">
        <f>G35+#REF!</f>
        <v>#REF!</v>
      </c>
      <c r="H34" s="43">
        <f>H35</f>
        <v>1384124</v>
      </c>
      <c r="I34" s="43" t="e">
        <f>I35+#REF!</f>
        <v>#REF!</v>
      </c>
      <c r="J34" s="43" t="e">
        <f>J35+#REF!</f>
        <v>#REF!</v>
      </c>
      <c r="K34" s="43" t="e">
        <f>K35+#REF!</f>
        <v>#REF!</v>
      </c>
      <c r="L34" s="43" t="e">
        <f>L35+#REF!</f>
        <v>#REF!</v>
      </c>
      <c r="M34" s="43" t="e">
        <f>M35+#REF!</f>
        <v>#REF!</v>
      </c>
      <c r="N34" s="43" t="e">
        <f>N35+#REF!</f>
        <v>#REF!</v>
      </c>
      <c r="O34" s="43" t="e">
        <f>O35+#REF!</f>
        <v>#REF!</v>
      </c>
      <c r="P34" s="43" t="e">
        <f>P35+#REF!</f>
        <v>#REF!</v>
      </c>
      <c r="Q34" s="43" t="e">
        <f>Q35+#REF!</f>
        <v>#REF!</v>
      </c>
      <c r="R34" s="43" t="e">
        <f>R35+#REF!</f>
        <v>#REF!</v>
      </c>
      <c r="S34" s="34" t="e">
        <f>SUM(H34+M34+R34)</f>
        <v>#REF!</v>
      </c>
      <c r="T34" s="34"/>
      <c r="V34" s="3"/>
    </row>
    <row r="35" spans="1:22">
      <c r="A35" s="20" t="s">
        <v>71</v>
      </c>
      <c r="B35" s="21" t="s">
        <v>1</v>
      </c>
      <c r="C35" s="41">
        <f>SUM(C37:C52)</f>
        <v>11565100</v>
      </c>
      <c r="D35" s="41">
        <f>SUM(D37:D52)</f>
        <v>1179516</v>
      </c>
      <c r="E35" s="41">
        <f>SUM(E37:E52)</f>
        <v>157516</v>
      </c>
      <c r="F35" s="41">
        <f>SUM(F37:F52)</f>
        <v>293376</v>
      </c>
      <c r="G35" s="41">
        <f>SUM(G37:G52)</f>
        <v>8158524</v>
      </c>
      <c r="H35" s="41">
        <f>SUM(H37:H56)</f>
        <v>1384124</v>
      </c>
      <c r="I35" s="41">
        <f t="shared" ref="I35:R35" si="12">SUM(I37:I52)</f>
        <v>172500</v>
      </c>
      <c r="J35" s="41">
        <f t="shared" si="12"/>
        <v>320416</v>
      </c>
      <c r="K35" s="41">
        <f t="shared" si="12"/>
        <v>288256</v>
      </c>
      <c r="L35" s="41">
        <f t="shared" si="12"/>
        <v>224952</v>
      </c>
      <c r="M35" s="41">
        <f t="shared" si="12"/>
        <v>1006124</v>
      </c>
      <c r="N35" s="41">
        <f t="shared" si="12"/>
        <v>155500</v>
      </c>
      <c r="O35" s="41">
        <f t="shared" si="12"/>
        <v>225322</v>
      </c>
      <c r="P35" s="41">
        <f t="shared" si="12"/>
        <v>232714</v>
      </c>
      <c r="Q35" s="41">
        <f t="shared" si="12"/>
        <v>156508</v>
      </c>
      <c r="R35" s="41">
        <f t="shared" si="12"/>
        <v>770044</v>
      </c>
      <c r="S35" s="34">
        <f>SUM(H35+M35+R35)</f>
        <v>3160292</v>
      </c>
      <c r="T35" s="34"/>
    </row>
    <row r="36" spans="1:22">
      <c r="A36" s="25"/>
      <c r="B36" s="21" t="s">
        <v>2</v>
      </c>
      <c r="C36" s="22"/>
      <c r="D36" s="23"/>
      <c r="E36" s="23"/>
      <c r="F36" s="23"/>
      <c r="G36" s="23"/>
      <c r="H36" s="13"/>
      <c r="I36" s="23"/>
      <c r="J36" s="23"/>
      <c r="K36" s="23"/>
      <c r="L36" s="23"/>
      <c r="M36" s="13"/>
      <c r="N36" s="23"/>
      <c r="O36" s="23"/>
      <c r="P36" s="23"/>
      <c r="Q36" s="23"/>
      <c r="R36" s="26"/>
    </row>
    <row r="37" spans="1:22">
      <c r="A37" s="70" t="s">
        <v>52</v>
      </c>
      <c r="B37" s="21" t="s">
        <v>1</v>
      </c>
      <c r="C37" s="22">
        <v>1110000</v>
      </c>
      <c r="D37" s="22">
        <v>92500</v>
      </c>
      <c r="E37" s="22">
        <v>92500</v>
      </c>
      <c r="F37" s="22">
        <v>92500</v>
      </c>
      <c r="G37" s="22">
        <v>92500</v>
      </c>
      <c r="H37" s="13">
        <f t="shared" ref="H37" si="13">SUM(D37:G37)</f>
        <v>370000</v>
      </c>
      <c r="I37" s="22">
        <v>92500</v>
      </c>
      <c r="J37" s="22">
        <v>92500</v>
      </c>
      <c r="K37" s="22">
        <v>92500</v>
      </c>
      <c r="L37" s="22">
        <v>92500</v>
      </c>
      <c r="M37" s="13">
        <f>SUM(I37:L37)</f>
        <v>370000</v>
      </c>
      <c r="N37" s="22">
        <v>92500</v>
      </c>
      <c r="O37" s="22">
        <v>92500</v>
      </c>
      <c r="P37" s="22">
        <v>92500</v>
      </c>
      <c r="Q37" s="22">
        <v>92500</v>
      </c>
      <c r="R37" s="33">
        <f>SUM(N37:Q37)</f>
        <v>370000</v>
      </c>
      <c r="S37" s="34">
        <f>SUM(H37+M37+R37)</f>
        <v>1110000</v>
      </c>
      <c r="T37" s="34"/>
    </row>
    <row r="38" spans="1:22">
      <c r="A38" s="71"/>
      <c r="B38" s="21" t="s">
        <v>2</v>
      </c>
      <c r="C38" s="22"/>
      <c r="D38" s="23"/>
      <c r="E38" s="23"/>
      <c r="F38" s="23"/>
      <c r="G38" s="23"/>
      <c r="H38" s="13"/>
      <c r="I38" s="23"/>
      <c r="J38" s="23"/>
      <c r="K38" s="23"/>
      <c r="L38" s="23"/>
      <c r="M38" s="13"/>
      <c r="N38" s="23"/>
      <c r="O38" s="23"/>
      <c r="P38" s="23"/>
      <c r="Q38" s="23"/>
      <c r="R38" s="26"/>
    </row>
    <row r="39" spans="1:22" ht="19.5" customHeight="1">
      <c r="A39" s="74" t="s">
        <v>53</v>
      </c>
      <c r="B39" s="21" t="s">
        <v>1</v>
      </c>
      <c r="C39" s="22">
        <v>352100</v>
      </c>
      <c r="D39" s="22">
        <f>32196+2500</f>
        <v>34696</v>
      </c>
      <c r="E39" s="22">
        <f>22176+2500</f>
        <v>24676</v>
      </c>
      <c r="F39" s="22">
        <f>71168+2500</f>
        <v>73668</v>
      </c>
      <c r="G39" s="22">
        <f>22176+2500</f>
        <v>24676</v>
      </c>
      <c r="H39" s="13">
        <v>97696</v>
      </c>
      <c r="I39" s="22">
        <f>21168+2500</f>
        <v>23668</v>
      </c>
      <c r="J39" s="22">
        <f>21168+2500</f>
        <v>23668</v>
      </c>
      <c r="K39" s="22">
        <f>22176+2500</f>
        <v>24676</v>
      </c>
      <c r="L39" s="22">
        <f>23184+2500</f>
        <v>25684</v>
      </c>
      <c r="M39" s="13">
        <f>SUM(I39:L39)</f>
        <v>97696</v>
      </c>
      <c r="N39" s="22">
        <f>20160+2500</f>
        <v>22660</v>
      </c>
      <c r="O39" s="22">
        <f>23184+2500</f>
        <v>25684</v>
      </c>
      <c r="P39" s="22">
        <f>22176+2500</f>
        <v>24676</v>
      </c>
      <c r="Q39" s="22">
        <f>21168+2500</f>
        <v>23668</v>
      </c>
      <c r="R39" s="33">
        <f t="shared" ref="R39" si="14">SUM(N39:Q39)</f>
        <v>96688</v>
      </c>
      <c r="S39" s="34">
        <f>SUM(H39+M39+R39)</f>
        <v>292080</v>
      </c>
      <c r="T39" s="34">
        <f>SUM(C39-S39)</f>
        <v>60020</v>
      </c>
      <c r="U39" s="32" t="s">
        <v>46</v>
      </c>
    </row>
    <row r="40" spans="1:22">
      <c r="A40" s="75"/>
      <c r="B40" s="21" t="s">
        <v>2</v>
      </c>
      <c r="C40" s="22"/>
      <c r="D40" s="23"/>
      <c r="E40" s="23"/>
      <c r="F40" s="23"/>
      <c r="G40" s="23"/>
      <c r="H40" s="13"/>
      <c r="I40" s="23"/>
      <c r="J40" s="23"/>
      <c r="K40" s="23"/>
      <c r="L40" s="23"/>
      <c r="M40" s="13"/>
      <c r="N40" s="23"/>
      <c r="O40" s="23"/>
      <c r="P40" s="23"/>
      <c r="Q40" s="23"/>
      <c r="R40" s="26"/>
    </row>
    <row r="41" spans="1:22">
      <c r="A41" s="72" t="s">
        <v>51</v>
      </c>
      <c r="B41" s="21" t="s">
        <v>1</v>
      </c>
      <c r="C41" s="22">
        <v>8000000</v>
      </c>
      <c r="D41" s="22" t="s">
        <v>32</v>
      </c>
      <c r="E41" s="22" t="s">
        <v>32</v>
      </c>
      <c r="F41" s="22" t="s">
        <v>32</v>
      </c>
      <c r="G41" s="22">
        <v>8000000</v>
      </c>
      <c r="H41" s="13">
        <v>0</v>
      </c>
      <c r="I41" s="22" t="s">
        <v>32</v>
      </c>
      <c r="J41" s="22" t="s">
        <v>32</v>
      </c>
      <c r="K41" s="22" t="s">
        <v>32</v>
      </c>
      <c r="L41" s="22" t="s">
        <v>32</v>
      </c>
      <c r="M41" s="13">
        <f t="shared" ref="M41" si="15">SUM(I41:L41)</f>
        <v>0</v>
      </c>
      <c r="N41" s="22" t="s">
        <v>32</v>
      </c>
      <c r="O41" s="22" t="s">
        <v>32</v>
      </c>
      <c r="P41" s="22" t="s">
        <v>32</v>
      </c>
      <c r="Q41" s="22" t="s">
        <v>32</v>
      </c>
      <c r="R41" s="24">
        <f t="shared" ref="R41" si="16">SUM(N41:Q41)</f>
        <v>0</v>
      </c>
      <c r="S41" s="34">
        <f t="shared" ref="S41" si="17">SUM(H41+M41+R41)</f>
        <v>0</v>
      </c>
      <c r="T41" s="34">
        <f t="shared" ref="T41" si="18">SUM(C41-S41)</f>
        <v>8000000</v>
      </c>
    </row>
    <row r="42" spans="1:22">
      <c r="A42" s="73"/>
      <c r="B42" s="21" t="s">
        <v>2</v>
      </c>
      <c r="C42" s="22"/>
      <c r="D42" s="22"/>
      <c r="E42" s="22"/>
      <c r="F42" s="22"/>
      <c r="G42" s="22"/>
      <c r="H42" s="13"/>
      <c r="I42" s="22"/>
      <c r="J42" s="22"/>
      <c r="K42" s="22"/>
      <c r="L42" s="22"/>
      <c r="M42" s="13"/>
      <c r="N42" s="22"/>
      <c r="O42" s="22"/>
      <c r="P42" s="22"/>
      <c r="Q42" s="22"/>
      <c r="R42" s="24"/>
      <c r="S42" s="34"/>
      <c r="T42" s="34"/>
    </row>
    <row r="43" spans="1:22">
      <c r="A43" s="72" t="s">
        <v>69</v>
      </c>
      <c r="B43" s="21" t="s">
        <v>1</v>
      </c>
      <c r="C43" s="22">
        <v>1000000</v>
      </c>
      <c r="D43" s="22">
        <v>1000000</v>
      </c>
      <c r="E43" s="22" t="s">
        <v>32</v>
      </c>
      <c r="F43" s="22" t="s">
        <v>32</v>
      </c>
      <c r="G43" s="22">
        <v>0</v>
      </c>
      <c r="H43" s="13">
        <v>0</v>
      </c>
      <c r="I43" s="22" t="s">
        <v>32</v>
      </c>
      <c r="J43" s="22" t="s">
        <v>32</v>
      </c>
      <c r="K43" s="22" t="s">
        <v>32</v>
      </c>
      <c r="L43" s="22" t="s">
        <v>32</v>
      </c>
      <c r="M43" s="13">
        <f t="shared" ref="M43" si="19">SUM(I43:L43)</f>
        <v>0</v>
      </c>
      <c r="N43" s="22" t="s">
        <v>32</v>
      </c>
      <c r="O43" s="22" t="s">
        <v>32</v>
      </c>
      <c r="P43" s="22" t="s">
        <v>32</v>
      </c>
      <c r="Q43" s="22" t="s">
        <v>32</v>
      </c>
      <c r="R43" s="24">
        <f t="shared" ref="R43" si="20">SUM(N43:Q43)</f>
        <v>0</v>
      </c>
      <c r="S43" s="34">
        <f t="shared" ref="S43" si="21">SUM(H43+M43+R43)</f>
        <v>0</v>
      </c>
      <c r="T43" s="34">
        <f t="shared" ref="T43" si="22">SUM(C43-S43)</f>
        <v>1000000</v>
      </c>
    </row>
    <row r="44" spans="1:22">
      <c r="A44" s="73"/>
      <c r="B44" s="21" t="s">
        <v>2</v>
      </c>
      <c r="C44" s="22"/>
      <c r="D44" s="22"/>
      <c r="E44" s="22"/>
      <c r="F44" s="22"/>
      <c r="G44" s="22"/>
      <c r="H44" s="13"/>
      <c r="I44" s="22"/>
      <c r="J44" s="22"/>
      <c r="K44" s="22"/>
      <c r="L44" s="22"/>
      <c r="M44" s="13"/>
      <c r="N44" s="22"/>
      <c r="O44" s="22"/>
      <c r="P44" s="22"/>
      <c r="Q44" s="22"/>
      <c r="R44" s="24"/>
      <c r="S44" s="34"/>
      <c r="T44" s="34"/>
    </row>
    <row r="45" spans="1:22">
      <c r="A45" s="70" t="s">
        <v>54</v>
      </c>
      <c r="B45" s="21" t="s">
        <v>1</v>
      </c>
      <c r="C45" s="22">
        <v>402000</v>
      </c>
      <c r="D45" s="22" t="s">
        <v>32</v>
      </c>
      <c r="E45" s="22" t="s">
        <v>32</v>
      </c>
      <c r="F45" s="46">
        <v>65860</v>
      </c>
      <c r="G45" s="46" t="s">
        <v>32</v>
      </c>
      <c r="H45" s="44">
        <v>196160</v>
      </c>
      <c r="I45" s="46" t="s">
        <v>32</v>
      </c>
      <c r="J45" s="46" t="s">
        <v>32</v>
      </c>
      <c r="K45" s="46">
        <v>130740</v>
      </c>
      <c r="L45" s="46">
        <v>65420</v>
      </c>
      <c r="M45" s="44">
        <f>SUM(I45:L45)</f>
        <v>196160</v>
      </c>
      <c r="N45" s="46" t="s">
        <v>32</v>
      </c>
      <c r="O45" s="46">
        <v>65790</v>
      </c>
      <c r="P45" s="46">
        <v>74190</v>
      </c>
      <c r="Q45" s="22" t="s">
        <v>32</v>
      </c>
      <c r="R45" s="33">
        <f>SUM(N45:Q45)</f>
        <v>139980</v>
      </c>
      <c r="S45" s="34">
        <f>SUM(H45+M45+R45)</f>
        <v>532300</v>
      </c>
      <c r="T45" s="34">
        <f>SUM(C45-S45)</f>
        <v>-130300</v>
      </c>
    </row>
    <row r="46" spans="1:22" ht="23.25" customHeight="1">
      <c r="A46" s="71"/>
      <c r="B46" s="21" t="s">
        <v>2</v>
      </c>
      <c r="C46" s="22"/>
      <c r="D46" s="22"/>
      <c r="E46" s="22"/>
      <c r="F46" s="22"/>
      <c r="G46" s="22"/>
      <c r="H46" s="13"/>
      <c r="I46" s="22"/>
      <c r="J46" s="22"/>
      <c r="K46" s="22"/>
      <c r="L46" s="22"/>
      <c r="M46" s="13"/>
      <c r="N46" s="22"/>
      <c r="O46" s="22"/>
      <c r="P46" s="22"/>
      <c r="Q46" s="22"/>
      <c r="R46" s="24"/>
      <c r="S46" s="34"/>
      <c r="T46" s="34"/>
    </row>
    <row r="47" spans="1:22">
      <c r="A47" s="70" t="s">
        <v>74</v>
      </c>
      <c r="B47" s="21" t="s">
        <v>1</v>
      </c>
      <c r="C47" s="22">
        <v>202000</v>
      </c>
      <c r="D47" s="22">
        <v>21000</v>
      </c>
      <c r="E47" s="22">
        <v>10100</v>
      </c>
      <c r="F47" s="22">
        <v>10100</v>
      </c>
      <c r="G47" s="22">
        <v>10100</v>
      </c>
      <c r="H47" s="13">
        <v>110300</v>
      </c>
      <c r="I47" s="22">
        <v>10100</v>
      </c>
      <c r="J47" s="22">
        <v>80000</v>
      </c>
      <c r="K47" s="22">
        <v>10100</v>
      </c>
      <c r="L47" s="22">
        <v>10100</v>
      </c>
      <c r="M47" s="13">
        <f t="shared" ref="M47" si="23">SUM(I47:L47)</f>
        <v>110300</v>
      </c>
      <c r="N47" s="22">
        <v>10100</v>
      </c>
      <c r="O47" s="22">
        <v>10100</v>
      </c>
      <c r="P47" s="22">
        <v>10100</v>
      </c>
      <c r="Q47" s="22">
        <v>10100</v>
      </c>
      <c r="R47" s="33">
        <f t="shared" ref="R47" si="24">SUM(N47:Q47)</f>
        <v>40400</v>
      </c>
      <c r="S47" s="34">
        <f>SUM(H47+M47+R47)</f>
        <v>261000</v>
      </c>
      <c r="T47" s="34">
        <f>SUM(C47-S47)</f>
        <v>-59000</v>
      </c>
    </row>
    <row r="48" spans="1:22" ht="24.75" customHeight="1">
      <c r="A48" s="71"/>
      <c r="B48" s="21" t="s">
        <v>2</v>
      </c>
      <c r="C48" s="22"/>
      <c r="D48" s="22"/>
      <c r="E48" s="22"/>
      <c r="F48" s="22"/>
      <c r="G48" s="22"/>
      <c r="H48" s="13"/>
      <c r="I48" s="22"/>
      <c r="J48" s="22"/>
      <c r="K48" s="22"/>
      <c r="L48" s="22"/>
      <c r="M48" s="13"/>
      <c r="N48" s="22"/>
      <c r="O48" s="22"/>
      <c r="P48" s="22"/>
      <c r="Q48" s="22"/>
      <c r="R48" s="33"/>
      <c r="S48" s="34"/>
      <c r="T48" s="34"/>
    </row>
    <row r="49" spans="1:22">
      <c r="A49" s="70" t="s">
        <v>76</v>
      </c>
      <c r="B49" s="21" t="s">
        <v>1</v>
      </c>
      <c r="C49" s="22">
        <v>479000</v>
      </c>
      <c r="D49" s="22">
        <f>31248+72</f>
        <v>31320</v>
      </c>
      <c r="E49" s="22">
        <v>30240</v>
      </c>
      <c r="F49" s="22">
        <v>31248</v>
      </c>
      <c r="G49" s="22">
        <v>31248</v>
      </c>
      <c r="H49" s="13">
        <v>231968</v>
      </c>
      <c r="I49" s="22">
        <v>46232</v>
      </c>
      <c r="J49" s="22">
        <v>124248</v>
      </c>
      <c r="K49" s="22">
        <v>30240</v>
      </c>
      <c r="L49" s="22">
        <v>31248</v>
      </c>
      <c r="M49" s="13">
        <f>SUM(I49:L49)</f>
        <v>231968</v>
      </c>
      <c r="N49" s="22">
        <v>30240</v>
      </c>
      <c r="O49" s="22">
        <v>31248</v>
      </c>
      <c r="P49" s="22">
        <v>31248</v>
      </c>
      <c r="Q49" s="22">
        <v>30240</v>
      </c>
      <c r="R49" s="33">
        <f t="shared" ref="R49" si="25">SUM(N49:Q49)</f>
        <v>122976</v>
      </c>
      <c r="S49" s="34">
        <f>SUM(H49+M49+R49)</f>
        <v>586912</v>
      </c>
      <c r="T49" s="34">
        <f>SUM(C49-S49)</f>
        <v>-107912</v>
      </c>
    </row>
    <row r="50" spans="1:22" ht="22.5" customHeight="1">
      <c r="A50" s="71"/>
      <c r="B50" s="21" t="s">
        <v>2</v>
      </c>
      <c r="C50" s="22"/>
      <c r="D50" s="22"/>
      <c r="E50" s="22"/>
      <c r="F50" s="22"/>
      <c r="G50" s="22"/>
      <c r="H50" s="13"/>
      <c r="I50" s="22"/>
      <c r="J50" s="22"/>
      <c r="K50" s="22"/>
      <c r="L50" s="22"/>
      <c r="M50" s="13"/>
      <c r="N50" s="22"/>
      <c r="O50" s="22"/>
      <c r="P50" s="22"/>
      <c r="Q50" s="22"/>
      <c r="R50" s="33"/>
      <c r="S50" s="34"/>
      <c r="T50" s="34"/>
    </row>
    <row r="51" spans="1:22">
      <c r="A51" s="70" t="s">
        <v>58</v>
      </c>
      <c r="B51" s="21" t="s">
        <v>1</v>
      </c>
      <c r="C51" s="22">
        <v>20000</v>
      </c>
      <c r="D51" s="22" t="s">
        <v>32</v>
      </c>
      <c r="E51" s="22" t="s">
        <v>32</v>
      </c>
      <c r="F51" s="22">
        <v>20000</v>
      </c>
      <c r="G51" s="22">
        <v>0</v>
      </c>
      <c r="H51" s="13">
        <v>0</v>
      </c>
      <c r="I51" s="22">
        <v>0</v>
      </c>
      <c r="J51" s="22" t="s">
        <v>32</v>
      </c>
      <c r="K51" s="22" t="s">
        <v>32</v>
      </c>
      <c r="L51" s="22" t="s">
        <v>32</v>
      </c>
      <c r="M51" s="13">
        <f t="shared" ref="M51" si="26">SUM(I51:L51)</f>
        <v>0</v>
      </c>
      <c r="N51" s="22" t="s">
        <v>32</v>
      </c>
      <c r="O51" s="22" t="s">
        <v>32</v>
      </c>
      <c r="P51" s="22" t="s">
        <v>32</v>
      </c>
      <c r="Q51" s="22" t="s">
        <v>32</v>
      </c>
      <c r="R51" s="24">
        <f t="shared" ref="R51" si="27">SUM(N51:Q51)</f>
        <v>0</v>
      </c>
      <c r="S51" s="34">
        <f t="shared" ref="S51" si="28">SUM(H51+M51+R51)</f>
        <v>0</v>
      </c>
      <c r="T51" s="34">
        <f t="shared" ref="T51" si="29">SUM(C51-S51)</f>
        <v>20000</v>
      </c>
    </row>
    <row r="52" spans="1:22" ht="22.5" customHeight="1">
      <c r="A52" s="71"/>
      <c r="B52" s="21" t="s">
        <v>2</v>
      </c>
      <c r="C52" s="22"/>
      <c r="D52" s="22"/>
      <c r="E52" s="22"/>
      <c r="F52" s="22"/>
      <c r="G52" s="22"/>
      <c r="H52" s="13"/>
      <c r="I52" s="22"/>
      <c r="J52" s="22"/>
      <c r="K52" s="22"/>
      <c r="L52" s="22"/>
      <c r="M52" s="13"/>
      <c r="N52" s="22"/>
      <c r="O52" s="22"/>
      <c r="P52" s="22"/>
      <c r="Q52" s="22"/>
      <c r="R52" s="24"/>
      <c r="S52" s="34"/>
      <c r="T52" s="34"/>
    </row>
    <row r="53" spans="1:22">
      <c r="A53" s="70" t="s">
        <v>59</v>
      </c>
      <c r="B53" s="21" t="s">
        <v>1</v>
      </c>
      <c r="C53" s="22">
        <v>134000</v>
      </c>
      <c r="D53" s="22">
        <v>134000</v>
      </c>
      <c r="E53" s="22">
        <v>0</v>
      </c>
      <c r="F53" s="22">
        <v>0</v>
      </c>
      <c r="G53" s="22">
        <v>0</v>
      </c>
      <c r="H53" s="13">
        <v>0</v>
      </c>
      <c r="I53" s="22">
        <v>0</v>
      </c>
      <c r="J53" s="22">
        <v>0</v>
      </c>
      <c r="K53" s="22">
        <v>0</v>
      </c>
      <c r="L53" s="22">
        <v>0</v>
      </c>
      <c r="M53" s="13">
        <v>0</v>
      </c>
      <c r="N53" s="22">
        <v>0</v>
      </c>
      <c r="O53" s="22">
        <v>0</v>
      </c>
      <c r="P53" s="22">
        <v>0</v>
      </c>
      <c r="Q53" s="22">
        <v>0</v>
      </c>
      <c r="R53" s="24">
        <v>0</v>
      </c>
      <c r="S53" s="34">
        <f t="shared" ref="S53" si="30">SUM(H53+M53+R53)</f>
        <v>0</v>
      </c>
      <c r="T53" s="34">
        <f t="shared" ref="T53" si="31">SUM(C53-S53)</f>
        <v>134000</v>
      </c>
    </row>
    <row r="54" spans="1:22">
      <c r="A54" s="71"/>
      <c r="B54" s="21" t="s">
        <v>2</v>
      </c>
      <c r="C54" s="22"/>
      <c r="D54" s="22"/>
      <c r="E54" s="22"/>
      <c r="F54" s="22"/>
      <c r="G54" s="22"/>
      <c r="H54" s="13"/>
      <c r="I54" s="22"/>
      <c r="J54" s="22"/>
      <c r="K54" s="22"/>
      <c r="L54" s="22"/>
      <c r="M54" s="13"/>
      <c r="N54" s="22"/>
      <c r="O54" s="22"/>
      <c r="P54" s="22"/>
      <c r="Q54" s="22"/>
      <c r="R54" s="24"/>
      <c r="S54" s="34"/>
      <c r="T54" s="34"/>
    </row>
    <row r="55" spans="1:22" ht="18.75" customHeight="1">
      <c r="A55" s="70" t="s">
        <v>68</v>
      </c>
      <c r="B55" s="21" t="s">
        <v>1</v>
      </c>
      <c r="C55" s="22">
        <v>1134000</v>
      </c>
      <c r="D55" s="22">
        <v>94500</v>
      </c>
      <c r="E55" s="22">
        <v>94500</v>
      </c>
      <c r="F55" s="22">
        <v>94500</v>
      </c>
      <c r="G55" s="22">
        <v>94500</v>
      </c>
      <c r="H55" s="13">
        <f>SUM(D55:G55)</f>
        <v>378000</v>
      </c>
      <c r="I55" s="22">
        <v>94500</v>
      </c>
      <c r="J55" s="22">
        <v>94500</v>
      </c>
      <c r="K55" s="22">
        <v>94500</v>
      </c>
      <c r="L55" s="22">
        <v>94500</v>
      </c>
      <c r="M55" s="13">
        <f t="shared" ref="M55" si="32">SUM(I55:L55)</f>
        <v>378000</v>
      </c>
      <c r="N55" s="22">
        <v>94500</v>
      </c>
      <c r="O55" s="22">
        <v>94500</v>
      </c>
      <c r="P55" s="22">
        <v>94500</v>
      </c>
      <c r="Q55" s="22">
        <v>94500</v>
      </c>
      <c r="R55" s="33">
        <f t="shared" ref="R55" si="33">SUM(N55:Q55)</f>
        <v>378000</v>
      </c>
      <c r="S55" s="34">
        <f>SUM(H55+M55+R55)</f>
        <v>1134000</v>
      </c>
      <c r="T55" s="34"/>
    </row>
    <row r="56" spans="1:22" ht="21.75" customHeight="1">
      <c r="A56" s="73"/>
      <c r="B56" s="21" t="s">
        <v>2</v>
      </c>
      <c r="C56" s="22"/>
      <c r="D56" s="23"/>
      <c r="E56" s="23"/>
      <c r="F56" s="23"/>
      <c r="G56" s="23"/>
      <c r="H56" s="13"/>
      <c r="I56" s="23"/>
      <c r="J56" s="23"/>
      <c r="K56" s="23"/>
      <c r="L56" s="23"/>
      <c r="M56" s="13"/>
      <c r="N56" s="23"/>
      <c r="O56" s="23"/>
      <c r="P56" s="23"/>
      <c r="Q56" s="23"/>
      <c r="R56" s="26"/>
    </row>
    <row r="57" spans="1:22">
      <c r="A57" s="68" t="s">
        <v>0</v>
      </c>
      <c r="B57" s="16" t="s">
        <v>1</v>
      </c>
      <c r="C57" s="17" t="e">
        <f t="shared" ref="C57:R57" si="34">C34+C8</f>
        <v>#REF!</v>
      </c>
      <c r="D57" s="17" t="e">
        <f t="shared" si="34"/>
        <v>#REF!</v>
      </c>
      <c r="E57" s="17" t="e">
        <f t="shared" si="34"/>
        <v>#REF!</v>
      </c>
      <c r="F57" s="17" t="e">
        <f t="shared" si="34"/>
        <v>#REF!</v>
      </c>
      <c r="G57" s="17" t="e">
        <f t="shared" si="34"/>
        <v>#REF!</v>
      </c>
      <c r="H57" s="43">
        <f t="shared" si="34"/>
        <v>3276277</v>
      </c>
      <c r="I57" s="17" t="e">
        <f t="shared" si="34"/>
        <v>#REF!</v>
      </c>
      <c r="J57" s="17" t="e">
        <f t="shared" si="34"/>
        <v>#REF!</v>
      </c>
      <c r="K57" s="17" t="e">
        <f t="shared" si="34"/>
        <v>#REF!</v>
      </c>
      <c r="L57" s="17" t="e">
        <f t="shared" si="34"/>
        <v>#REF!</v>
      </c>
      <c r="M57" s="17" t="e">
        <f t="shared" si="34"/>
        <v>#REF!</v>
      </c>
      <c r="N57" s="17" t="e">
        <f t="shared" si="34"/>
        <v>#REF!</v>
      </c>
      <c r="O57" s="17" t="e">
        <f t="shared" si="34"/>
        <v>#REF!</v>
      </c>
      <c r="P57" s="17" t="e">
        <f t="shared" si="34"/>
        <v>#REF!</v>
      </c>
      <c r="Q57" s="17" t="e">
        <f t="shared" si="34"/>
        <v>#REF!</v>
      </c>
      <c r="R57" s="17" t="e">
        <f t="shared" si="34"/>
        <v>#REF!</v>
      </c>
      <c r="S57" s="34" t="e">
        <f>SUM(H57+M57+R57)</f>
        <v>#REF!</v>
      </c>
      <c r="T57" s="34" t="e">
        <f>SUM(C57-S57)</f>
        <v>#REF!</v>
      </c>
      <c r="V57" s="3"/>
    </row>
    <row r="58" spans="1:22">
      <c r="A58" s="69"/>
      <c r="B58" s="16" t="s">
        <v>2</v>
      </c>
      <c r="C58" s="17"/>
      <c r="D58" s="18"/>
      <c r="E58" s="18"/>
      <c r="F58" s="18"/>
      <c r="G58" s="18"/>
      <c r="H58" s="18"/>
      <c r="I58" s="18"/>
      <c r="J58" s="18"/>
      <c r="K58" s="18"/>
      <c r="L58" s="18"/>
      <c r="M58" s="18"/>
      <c r="N58" s="18"/>
      <c r="O58" s="18"/>
      <c r="P58" s="18"/>
      <c r="Q58" s="18"/>
      <c r="R58" s="19"/>
      <c r="S58" s="34"/>
      <c r="T58" s="34"/>
    </row>
    <row r="59" spans="1:22" ht="41.25" customHeight="1">
      <c r="A59" s="39" t="s">
        <v>20</v>
      </c>
      <c r="B59" s="35"/>
      <c r="C59" s="36"/>
      <c r="D59" s="37"/>
      <c r="E59" s="37"/>
      <c r="F59" s="37"/>
      <c r="G59" s="37"/>
      <c r="H59" s="37"/>
      <c r="I59" s="37"/>
      <c r="J59" s="37"/>
      <c r="K59" s="37"/>
      <c r="L59" s="37"/>
      <c r="M59" s="37"/>
      <c r="N59" s="37"/>
      <c r="O59" s="37"/>
      <c r="P59" s="37"/>
      <c r="Q59" s="37"/>
      <c r="R59" s="38"/>
    </row>
  </sheetData>
  <mergeCells count="16">
    <mergeCell ref="A57:A58"/>
    <mergeCell ref="A47:A48"/>
    <mergeCell ref="A51:A52"/>
    <mergeCell ref="A49:A50"/>
    <mergeCell ref="A53:A54"/>
    <mergeCell ref="A55:A56"/>
    <mergeCell ref="A45:A46"/>
    <mergeCell ref="A2:R2"/>
    <mergeCell ref="A5:A6"/>
    <mergeCell ref="C5:C6"/>
    <mergeCell ref="I5:M5"/>
    <mergeCell ref="N5:R5"/>
    <mergeCell ref="A37:A38"/>
    <mergeCell ref="A39:A40"/>
    <mergeCell ref="A41:A42"/>
    <mergeCell ref="A43:A44"/>
  </mergeCells>
  <pageMargins left="0.48" right="0.35" top="0.31496062992125984" bottom="0.31496062992125984" header="0.27559055118110237" footer="0.15748031496062992"/>
  <pageSetup paperSize="9" scale="80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BA2FA4-3D0E-4D28-A64D-530D2E253A1A}">
  <dimension ref="A1:V59"/>
  <sheetViews>
    <sheetView view="pageBreakPreview" zoomScaleSheetLayoutView="100" workbookViewId="0">
      <pane ySplit="6" topLeftCell="A45" activePane="bottomLeft" state="frozen"/>
      <selection pane="bottomLeft" activeCell="A55" sqref="A55:A56"/>
    </sheetView>
  </sheetViews>
  <sheetFormatPr defaultColWidth="9" defaultRowHeight="18.75"/>
  <cols>
    <col min="1" max="1" width="59" style="1" customWidth="1"/>
    <col min="2" max="2" width="13" style="1" customWidth="1"/>
    <col min="3" max="3" width="10.85546875" style="2" hidden="1" customWidth="1"/>
    <col min="4" max="4" width="9.5703125" style="3" hidden="1" customWidth="1"/>
    <col min="5" max="5" width="10" style="3" hidden="1" customWidth="1"/>
    <col min="6" max="6" width="10.140625" style="3" hidden="1" customWidth="1"/>
    <col min="7" max="7" width="0.42578125" style="3" hidden="1" customWidth="1"/>
    <col min="8" max="8" width="45.42578125" style="3" customWidth="1"/>
    <col min="9" max="9" width="9.5703125" style="3" hidden="1" customWidth="1"/>
    <col min="10" max="10" width="9.42578125" style="3" hidden="1" customWidth="1"/>
    <col min="11" max="11" width="8.5703125" style="3" hidden="1" customWidth="1"/>
    <col min="12" max="13" width="9.42578125" style="3" hidden="1" customWidth="1"/>
    <col min="14" max="14" width="9.28515625" style="3" hidden="1" customWidth="1"/>
    <col min="15" max="16" width="9.42578125" style="3" hidden="1" customWidth="1"/>
    <col min="17" max="17" width="8.42578125" style="3" hidden="1" customWidth="1"/>
    <col min="18" max="18" width="10" style="1" hidden="1" customWidth="1"/>
    <col min="19" max="19" width="15.85546875" style="40" hidden="1" customWidth="1"/>
    <col min="20" max="20" width="14.42578125" style="40" hidden="1" customWidth="1"/>
    <col min="21" max="21" width="0" style="1" hidden="1" customWidth="1"/>
    <col min="22" max="22" width="11.42578125" style="1" hidden="1" customWidth="1"/>
    <col min="23" max="24" width="0" style="1" hidden="1" customWidth="1"/>
    <col min="25" max="16384" width="9" style="1"/>
  </cols>
  <sheetData>
    <row r="1" spans="1:22" ht="15" customHeight="1"/>
    <row r="2" spans="1:22" ht="24" customHeight="1">
      <c r="A2" s="76" t="s">
        <v>62</v>
      </c>
      <c r="B2" s="76"/>
      <c r="C2" s="76"/>
      <c r="D2" s="76"/>
      <c r="E2" s="76"/>
      <c r="F2" s="76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6"/>
    </row>
    <row r="3" spans="1:22" ht="21" customHeight="1">
      <c r="A3" s="4" t="s">
        <v>21</v>
      </c>
      <c r="B3" s="4"/>
      <c r="C3" s="5"/>
      <c r="D3" s="6"/>
      <c r="E3" s="6"/>
      <c r="F3" s="6"/>
      <c r="G3" s="6"/>
      <c r="H3" s="49">
        <f>+C10-C27</f>
        <v>5465000</v>
      </c>
      <c r="I3" s="49">
        <f>+H3*0.3</f>
        <v>1639500</v>
      </c>
      <c r="J3" s="49">
        <f>+I3+H27</f>
        <v>1639500</v>
      </c>
      <c r="K3" s="49">
        <f>+J3-H10</f>
        <v>-125647</v>
      </c>
      <c r="L3" s="49">
        <f>+H10-H27</f>
        <v>1765147</v>
      </c>
      <c r="M3" s="6"/>
      <c r="N3" s="6"/>
      <c r="O3" s="6"/>
      <c r="P3" s="6"/>
      <c r="Q3" s="6"/>
      <c r="R3" s="7" t="s">
        <v>47</v>
      </c>
    </row>
    <row r="4" spans="1:22" ht="21" customHeight="1">
      <c r="A4" s="8" t="s">
        <v>31</v>
      </c>
      <c r="B4" s="8"/>
      <c r="C4" s="9"/>
      <c r="D4" s="10" t="s">
        <v>34</v>
      </c>
      <c r="E4" s="10" t="s">
        <v>35</v>
      </c>
      <c r="F4" s="10" t="s">
        <v>36</v>
      </c>
      <c r="G4" s="10" t="s">
        <v>37</v>
      </c>
      <c r="H4" s="10"/>
      <c r="I4" s="10" t="s">
        <v>38</v>
      </c>
      <c r="J4" s="10" t="s">
        <v>39</v>
      </c>
      <c r="K4" s="10" t="s">
        <v>40</v>
      </c>
      <c r="L4" s="10" t="s">
        <v>41</v>
      </c>
      <c r="M4" s="10"/>
      <c r="N4" s="10" t="s">
        <v>42</v>
      </c>
      <c r="O4" s="10" t="s">
        <v>43</v>
      </c>
      <c r="P4" s="10" t="s">
        <v>44</v>
      </c>
      <c r="Q4" s="10" t="s">
        <v>45</v>
      </c>
      <c r="R4" s="10" t="s">
        <v>34</v>
      </c>
    </row>
    <row r="5" spans="1:22" ht="22.5" customHeight="1">
      <c r="A5" s="78" t="s">
        <v>89</v>
      </c>
      <c r="B5" s="50" t="s">
        <v>18</v>
      </c>
      <c r="C5" s="88" t="s">
        <v>33</v>
      </c>
      <c r="D5" s="90" t="s">
        <v>77</v>
      </c>
      <c r="E5" s="90" t="s">
        <v>77</v>
      </c>
      <c r="F5" s="90" t="s">
        <v>77</v>
      </c>
      <c r="G5" s="90" t="s">
        <v>77</v>
      </c>
      <c r="H5" s="51" t="s">
        <v>5</v>
      </c>
      <c r="I5" s="85" t="s">
        <v>4</v>
      </c>
      <c r="J5" s="86"/>
      <c r="K5" s="86"/>
      <c r="L5" s="86"/>
      <c r="M5" s="87"/>
      <c r="N5" s="85" t="s">
        <v>5</v>
      </c>
      <c r="O5" s="86"/>
      <c r="P5" s="86"/>
      <c r="Q5" s="86"/>
      <c r="R5" s="84"/>
    </row>
    <row r="6" spans="1:22" ht="22.5" customHeight="1">
      <c r="A6" s="79"/>
      <c r="B6" s="48" t="s">
        <v>2</v>
      </c>
      <c r="C6" s="89"/>
      <c r="D6" s="90"/>
      <c r="E6" s="90"/>
      <c r="F6" s="90"/>
      <c r="G6" s="90"/>
      <c r="H6" s="52" t="s">
        <v>88</v>
      </c>
      <c r="I6" s="13" t="s">
        <v>10</v>
      </c>
      <c r="J6" s="13" t="s">
        <v>11</v>
      </c>
      <c r="K6" s="13" t="s">
        <v>12</v>
      </c>
      <c r="L6" s="13" t="s">
        <v>13</v>
      </c>
      <c r="M6" s="13" t="s">
        <v>19</v>
      </c>
      <c r="N6" s="13" t="s">
        <v>14</v>
      </c>
      <c r="O6" s="13" t="s">
        <v>15</v>
      </c>
      <c r="P6" s="13" t="s">
        <v>16</v>
      </c>
      <c r="Q6" s="13" t="s">
        <v>17</v>
      </c>
      <c r="R6" s="14" t="s">
        <v>19</v>
      </c>
    </row>
    <row r="7" spans="1:22" ht="21" customHeight="1">
      <c r="A7" s="42" t="s">
        <v>49</v>
      </c>
      <c r="B7" s="42"/>
      <c r="C7" s="42"/>
      <c r="D7" s="42"/>
      <c r="E7" s="42"/>
      <c r="F7" s="42"/>
      <c r="G7" s="42"/>
      <c r="H7" s="42"/>
      <c r="I7" s="42"/>
      <c r="J7" s="42"/>
      <c r="K7" s="42"/>
      <c r="L7" s="42"/>
      <c r="M7" s="42"/>
      <c r="N7" s="42"/>
      <c r="O7" s="42"/>
      <c r="P7" s="42"/>
      <c r="Q7" s="42"/>
      <c r="R7" s="42"/>
    </row>
    <row r="8" spans="1:22" ht="21" customHeight="1">
      <c r="A8" s="15" t="s">
        <v>82</v>
      </c>
      <c r="B8" s="16" t="s">
        <v>1</v>
      </c>
      <c r="C8" s="17" t="e">
        <f>#REF!+C10+#REF!</f>
        <v>#REF!</v>
      </c>
      <c r="D8" s="17" t="e">
        <f>#REF!+D10+#REF!</f>
        <v>#REF!</v>
      </c>
      <c r="E8" s="17" t="e">
        <f>#REF!+E10+#REF!</f>
        <v>#REF!</v>
      </c>
      <c r="F8" s="17" t="e">
        <f>#REF!+F10+#REF!</f>
        <v>#REF!</v>
      </c>
      <c r="G8" s="17" t="e">
        <f>#REF!+G10+#REF!</f>
        <v>#REF!</v>
      </c>
      <c r="H8" s="43">
        <f>H10</f>
        <v>1765147</v>
      </c>
      <c r="I8" s="17" t="e">
        <f>#REF!+I10+#REF!</f>
        <v>#REF!</v>
      </c>
      <c r="J8" s="17" t="e">
        <f>#REF!+J10+#REF!</f>
        <v>#REF!</v>
      </c>
      <c r="K8" s="17" t="e">
        <f>#REF!+K10+#REF!</f>
        <v>#REF!</v>
      </c>
      <c r="L8" s="17" t="e">
        <f>#REF!+L10+#REF!</f>
        <v>#REF!</v>
      </c>
      <c r="M8" s="17" t="e">
        <f>#REF!+M10+#REF!</f>
        <v>#REF!</v>
      </c>
      <c r="N8" s="17" t="e">
        <f>#REF!+N10+#REF!</f>
        <v>#REF!</v>
      </c>
      <c r="O8" s="17" t="e">
        <f>#REF!+O10+#REF!</f>
        <v>#REF!</v>
      </c>
      <c r="P8" s="17" t="e">
        <f>#REF!+P10+#REF!</f>
        <v>#REF!</v>
      </c>
      <c r="Q8" s="17" t="e">
        <f>#REF!+Q10+#REF!</f>
        <v>#REF!</v>
      </c>
      <c r="R8" s="17" t="e">
        <f>#REF!+R10+#REF!</f>
        <v>#REF!</v>
      </c>
      <c r="S8" s="34" t="e">
        <f>SUM(H8+M8+R8)</f>
        <v>#REF!</v>
      </c>
      <c r="T8" s="34" t="e">
        <f>SUM(C8-S8)</f>
        <v>#REF!</v>
      </c>
      <c r="U8" s="1" t="s">
        <v>48</v>
      </c>
      <c r="V8" s="3"/>
    </row>
    <row r="9" spans="1:22" ht="21" customHeight="1">
      <c r="A9" s="15"/>
      <c r="B9" s="16" t="s">
        <v>2</v>
      </c>
      <c r="C9" s="17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9"/>
      <c r="S9" s="34"/>
      <c r="T9" s="34"/>
    </row>
    <row r="10" spans="1:22">
      <c r="A10" s="20" t="s">
        <v>70</v>
      </c>
      <c r="B10" s="21" t="s">
        <v>1</v>
      </c>
      <c r="C10" s="41">
        <f t="shared" ref="C10:R10" si="0">SUM(C14:C33)</f>
        <v>5897000</v>
      </c>
      <c r="D10" s="41">
        <f t="shared" si="0"/>
        <v>900230</v>
      </c>
      <c r="E10" s="41">
        <f t="shared" si="0"/>
        <v>444910</v>
      </c>
      <c r="F10" s="41">
        <f t="shared" si="0"/>
        <v>432280</v>
      </c>
      <c r="G10" s="41">
        <f t="shared" si="0"/>
        <v>462280</v>
      </c>
      <c r="H10" s="41">
        <f>SUM(H14:H33)</f>
        <v>1765147</v>
      </c>
      <c r="I10" s="41">
        <f t="shared" si="0"/>
        <v>567020</v>
      </c>
      <c r="J10" s="41">
        <f t="shared" si="0"/>
        <v>432240</v>
      </c>
      <c r="K10" s="41">
        <f t="shared" si="0"/>
        <v>428939</v>
      </c>
      <c r="L10" s="41">
        <f t="shared" si="0"/>
        <v>463954</v>
      </c>
      <c r="M10" s="41">
        <f t="shared" si="0"/>
        <v>1892153</v>
      </c>
      <c r="N10" s="41">
        <f t="shared" si="0"/>
        <v>423400</v>
      </c>
      <c r="O10" s="41">
        <f t="shared" si="0"/>
        <v>462274</v>
      </c>
      <c r="P10" s="41">
        <f t="shared" si="0"/>
        <v>439920</v>
      </c>
      <c r="Q10" s="41">
        <f t="shared" si="0"/>
        <v>439553</v>
      </c>
      <c r="R10" s="41">
        <f t="shared" si="0"/>
        <v>1765147</v>
      </c>
      <c r="S10" s="34">
        <f>SUM(H10+M10+R10)</f>
        <v>5422447</v>
      </c>
      <c r="T10" s="34">
        <f>SUM(C10-S10)</f>
        <v>474553</v>
      </c>
    </row>
    <row r="11" spans="1:22">
      <c r="A11" s="25"/>
      <c r="B11" s="21" t="s">
        <v>2</v>
      </c>
      <c r="C11" s="22"/>
      <c r="D11" s="23"/>
      <c r="E11" s="23"/>
      <c r="F11" s="23"/>
      <c r="G11" s="23"/>
      <c r="H11" s="13"/>
      <c r="I11" s="23"/>
      <c r="J11" s="23"/>
      <c r="K11" s="23"/>
      <c r="L11" s="23"/>
      <c r="M11" s="13"/>
      <c r="N11" s="23"/>
      <c r="O11" s="23"/>
      <c r="P11" s="23"/>
      <c r="Q11" s="23"/>
      <c r="R11" s="26"/>
    </row>
    <row r="12" spans="1:22">
      <c r="A12" s="20" t="s">
        <v>50</v>
      </c>
      <c r="B12" s="21"/>
      <c r="C12" s="41"/>
      <c r="D12" s="22"/>
      <c r="E12" s="22"/>
      <c r="F12" s="22"/>
      <c r="G12" s="22"/>
      <c r="H12" s="41"/>
      <c r="I12" s="22"/>
      <c r="J12" s="22"/>
      <c r="K12" s="22"/>
      <c r="L12" s="22"/>
      <c r="M12" s="41"/>
      <c r="N12" s="22"/>
      <c r="O12" s="22"/>
      <c r="P12" s="22"/>
      <c r="Q12" s="22"/>
      <c r="R12" s="41"/>
      <c r="S12" s="34"/>
      <c r="T12" s="34"/>
    </row>
    <row r="13" spans="1:22">
      <c r="A13" s="30" t="s">
        <v>22</v>
      </c>
      <c r="B13" s="14"/>
      <c r="C13" s="27"/>
      <c r="D13" s="23"/>
      <c r="E13" s="23"/>
      <c r="F13" s="23"/>
      <c r="G13" s="23"/>
      <c r="H13" s="13"/>
      <c r="I13" s="23"/>
      <c r="J13" s="23"/>
      <c r="K13" s="23"/>
      <c r="L13" s="23"/>
      <c r="M13" s="13"/>
      <c r="N13" s="23"/>
      <c r="O13" s="23"/>
      <c r="P13" s="23"/>
      <c r="Q13" s="23"/>
      <c r="R13" s="26"/>
    </row>
    <row r="14" spans="1:22">
      <c r="A14" s="28" t="s">
        <v>23</v>
      </c>
      <c r="B14" s="21" t="s">
        <v>1</v>
      </c>
      <c r="C14" s="29">
        <v>895000</v>
      </c>
      <c r="D14" s="27">
        <v>79480</v>
      </c>
      <c r="E14" s="27">
        <v>70560</v>
      </c>
      <c r="F14" s="27">
        <v>79440</v>
      </c>
      <c r="G14" s="27">
        <v>79440</v>
      </c>
      <c r="H14" s="23">
        <v>292320</v>
      </c>
      <c r="I14" s="27">
        <v>68160</v>
      </c>
      <c r="J14" s="27">
        <v>67920</v>
      </c>
      <c r="K14" s="27">
        <v>70560</v>
      </c>
      <c r="L14" s="27">
        <v>87120</v>
      </c>
      <c r="M14" s="13">
        <f>SUM(I14:L14)</f>
        <v>293760</v>
      </c>
      <c r="N14" s="23">
        <v>70560</v>
      </c>
      <c r="O14" s="23">
        <v>79440</v>
      </c>
      <c r="P14" s="23">
        <v>75600</v>
      </c>
      <c r="Q14" s="23">
        <v>66720</v>
      </c>
      <c r="R14" s="24">
        <f>SUM(N14:Q14)</f>
        <v>292320</v>
      </c>
      <c r="S14" s="34">
        <f>SUM(H14+M14+R14)</f>
        <v>878400</v>
      </c>
      <c r="T14" s="34">
        <f>SUM(C14-S14)</f>
        <v>16600</v>
      </c>
    </row>
    <row r="15" spans="1:22">
      <c r="A15" s="28" t="s">
        <v>63</v>
      </c>
      <c r="B15" s="21" t="s">
        <v>1</v>
      </c>
      <c r="C15" s="29">
        <v>528400</v>
      </c>
      <c r="D15" s="27">
        <v>44160</v>
      </c>
      <c r="E15" s="27">
        <v>44900</v>
      </c>
      <c r="F15" s="27">
        <v>44160</v>
      </c>
      <c r="G15" s="27">
        <v>44160</v>
      </c>
      <c r="H15" s="23">
        <v>177367</v>
      </c>
      <c r="I15" s="27">
        <v>42670</v>
      </c>
      <c r="J15" s="27">
        <v>44900</v>
      </c>
      <c r="K15" s="27">
        <v>41929</v>
      </c>
      <c r="L15" s="27">
        <v>44154</v>
      </c>
      <c r="M15" s="13">
        <f t="shared" ref="M15:M17" si="1">SUM(I15:L15)</f>
        <v>173653</v>
      </c>
      <c r="N15" s="23">
        <v>44160</v>
      </c>
      <c r="O15" s="23">
        <v>44154</v>
      </c>
      <c r="P15" s="23">
        <v>44900</v>
      </c>
      <c r="Q15" s="23">
        <v>44153</v>
      </c>
      <c r="R15" s="24">
        <f>SUM(N15:Q15)</f>
        <v>177367</v>
      </c>
      <c r="S15" s="34">
        <f>SUM(H15+M15+R15)</f>
        <v>528387</v>
      </c>
      <c r="T15" s="34">
        <f>SUM(C15-S15)</f>
        <v>13</v>
      </c>
    </row>
    <row r="16" spans="1:22">
      <c r="A16" s="28" t="s">
        <v>72</v>
      </c>
      <c r="B16" s="21"/>
      <c r="C16" s="29"/>
      <c r="D16" s="27"/>
      <c r="E16" s="27"/>
      <c r="F16" s="27"/>
      <c r="G16" s="27"/>
      <c r="H16" s="23"/>
      <c r="I16" s="27"/>
      <c r="J16" s="27"/>
      <c r="K16" s="27"/>
      <c r="L16" s="27"/>
      <c r="M16" s="13"/>
      <c r="N16" s="23"/>
      <c r="O16" s="23"/>
      <c r="P16" s="23"/>
      <c r="Q16" s="23"/>
      <c r="R16" s="24"/>
      <c r="S16" s="34"/>
      <c r="T16" s="34"/>
    </row>
    <row r="17" spans="1:20">
      <c r="A17" s="28" t="s">
        <v>64</v>
      </c>
      <c r="B17" s="21" t="s">
        <v>1</v>
      </c>
      <c r="C17" s="29">
        <v>599000</v>
      </c>
      <c r="D17" s="27">
        <v>50040</v>
      </c>
      <c r="E17" s="27">
        <v>50800</v>
      </c>
      <c r="F17" s="27">
        <v>50040</v>
      </c>
      <c r="G17" s="27">
        <v>50040</v>
      </c>
      <c r="H17" s="23">
        <v>200900</v>
      </c>
      <c r="I17" s="27">
        <v>48550</v>
      </c>
      <c r="J17" s="27">
        <v>50780</v>
      </c>
      <c r="K17" s="27">
        <v>47810</v>
      </c>
      <c r="L17" s="27">
        <v>50040</v>
      </c>
      <c r="M17" s="13">
        <f t="shared" si="1"/>
        <v>197180</v>
      </c>
      <c r="N17" s="23">
        <v>50040</v>
      </c>
      <c r="O17" s="23">
        <v>50040</v>
      </c>
      <c r="P17" s="23">
        <v>50780</v>
      </c>
      <c r="Q17" s="23">
        <v>50040</v>
      </c>
      <c r="R17" s="24">
        <f>SUM(N17:Q17)</f>
        <v>200900</v>
      </c>
      <c r="S17" s="34">
        <f>SUM(H17+M17+R17)</f>
        <v>598980</v>
      </c>
      <c r="T17" s="34">
        <f>SUM(C17-S17)</f>
        <v>20</v>
      </c>
    </row>
    <row r="18" spans="1:20">
      <c r="A18" s="28" t="s">
        <v>67</v>
      </c>
      <c r="B18" s="21" t="s">
        <v>1</v>
      </c>
      <c r="C18" s="29">
        <v>408000</v>
      </c>
      <c r="D18" s="27">
        <v>34000</v>
      </c>
      <c r="E18" s="27">
        <v>34000</v>
      </c>
      <c r="F18" s="27">
        <v>34000</v>
      </c>
      <c r="G18" s="27">
        <v>34000</v>
      </c>
      <c r="H18" s="23">
        <v>136000</v>
      </c>
      <c r="I18" s="27">
        <v>34000</v>
      </c>
      <c r="J18" s="27">
        <v>34000</v>
      </c>
      <c r="K18" s="27">
        <v>34000</v>
      </c>
      <c r="L18" s="27">
        <v>34000</v>
      </c>
      <c r="M18" s="13">
        <f>SUM(I18:L18)</f>
        <v>136000</v>
      </c>
      <c r="N18" s="27">
        <v>34000</v>
      </c>
      <c r="O18" s="27">
        <v>34000</v>
      </c>
      <c r="P18" s="27">
        <v>34000</v>
      </c>
      <c r="Q18" s="27">
        <v>34000</v>
      </c>
      <c r="R18" s="24">
        <f>SUM(N18:Q18)</f>
        <v>136000</v>
      </c>
      <c r="S18" s="34">
        <f>SUM(H18+M18+R18)</f>
        <v>408000</v>
      </c>
      <c r="T18" s="34">
        <f>SUM(C18-S18)</f>
        <v>0</v>
      </c>
    </row>
    <row r="19" spans="1:20">
      <c r="A19" s="28" t="s">
        <v>65</v>
      </c>
      <c r="B19" s="21" t="s">
        <v>1</v>
      </c>
      <c r="C19" s="29">
        <v>1230000</v>
      </c>
      <c r="D19" s="27">
        <v>100000</v>
      </c>
      <c r="E19" s="27">
        <v>105000</v>
      </c>
      <c r="F19" s="27">
        <v>95000</v>
      </c>
      <c r="G19" s="27">
        <v>110000</v>
      </c>
      <c r="H19" s="23">
        <v>410000</v>
      </c>
      <c r="I19" s="27">
        <v>105000</v>
      </c>
      <c r="J19" s="27">
        <v>100000</v>
      </c>
      <c r="K19" s="27">
        <v>100000</v>
      </c>
      <c r="L19" s="27">
        <v>105000</v>
      </c>
      <c r="M19" s="13">
        <f>SUM(I19:L19)</f>
        <v>410000</v>
      </c>
      <c r="N19" s="27">
        <v>95000</v>
      </c>
      <c r="O19" s="27">
        <v>110000</v>
      </c>
      <c r="P19" s="27">
        <v>100000</v>
      </c>
      <c r="Q19" s="27">
        <v>105000</v>
      </c>
      <c r="R19" s="24">
        <f>SUM(N19:Q19)</f>
        <v>410000</v>
      </c>
      <c r="S19" s="34">
        <f>SUM(H19+M19+R19)</f>
        <v>1230000</v>
      </c>
      <c r="T19" s="34">
        <f>SUM(C19-S19)</f>
        <v>0</v>
      </c>
    </row>
    <row r="20" spans="1:20">
      <c r="A20" s="28" t="s">
        <v>66</v>
      </c>
      <c r="B20" s="21"/>
      <c r="C20" s="29"/>
      <c r="D20" s="27"/>
      <c r="E20" s="27"/>
      <c r="F20" s="27"/>
      <c r="G20" s="27"/>
      <c r="H20" s="23"/>
      <c r="I20" s="27"/>
      <c r="J20" s="27"/>
      <c r="K20" s="27"/>
      <c r="L20" s="27"/>
      <c r="M20" s="13"/>
      <c r="N20" s="27"/>
      <c r="O20" s="27"/>
      <c r="P20" s="27"/>
      <c r="Q20" s="27"/>
      <c r="R20" s="24"/>
      <c r="S20" s="34"/>
      <c r="T20" s="34"/>
    </row>
    <row r="21" spans="1:20">
      <c r="A21" s="28" t="s">
        <v>91</v>
      </c>
      <c r="B21" s="21" t="s">
        <v>1</v>
      </c>
      <c r="C21" s="29">
        <v>408000</v>
      </c>
      <c r="D21" s="27">
        <v>34000</v>
      </c>
      <c r="E21" s="27">
        <v>34000</v>
      </c>
      <c r="F21" s="27">
        <v>34000</v>
      </c>
      <c r="G21" s="27">
        <v>34000</v>
      </c>
      <c r="H21" s="13">
        <f>SUM(D21:G21)</f>
        <v>136000</v>
      </c>
      <c r="I21" s="27">
        <v>34000</v>
      </c>
      <c r="J21" s="27">
        <v>34000</v>
      </c>
      <c r="K21" s="27">
        <v>34000</v>
      </c>
      <c r="L21" s="27">
        <v>34000</v>
      </c>
      <c r="M21" s="13">
        <f>SUM(I21:L21)</f>
        <v>136000</v>
      </c>
      <c r="N21" s="27">
        <v>34000</v>
      </c>
      <c r="O21" s="27">
        <v>34000</v>
      </c>
      <c r="P21" s="27">
        <v>34000</v>
      </c>
      <c r="Q21" s="27">
        <v>34000</v>
      </c>
      <c r="R21" s="24">
        <f>SUM(N21:Q21)</f>
        <v>136000</v>
      </c>
      <c r="S21" s="34">
        <f>SUM(H21+M21+R21)</f>
        <v>408000</v>
      </c>
      <c r="T21" s="34">
        <f>SUM(C21-S21)</f>
        <v>0</v>
      </c>
    </row>
    <row r="22" spans="1:20">
      <c r="A22" s="28" t="s">
        <v>92</v>
      </c>
      <c r="B22" s="21" t="s">
        <v>1</v>
      </c>
      <c r="C22" s="29">
        <v>1230000</v>
      </c>
      <c r="D22" s="27">
        <v>100000</v>
      </c>
      <c r="E22" s="27">
        <v>105000</v>
      </c>
      <c r="F22" s="27">
        <v>95000</v>
      </c>
      <c r="G22" s="27">
        <v>110000</v>
      </c>
      <c r="H22" s="13">
        <f>SUM(D22:G22)</f>
        <v>410000</v>
      </c>
      <c r="I22" s="27">
        <v>105000</v>
      </c>
      <c r="J22" s="27">
        <v>100000</v>
      </c>
      <c r="K22" s="27">
        <v>100000</v>
      </c>
      <c r="L22" s="27">
        <v>105000</v>
      </c>
      <c r="M22" s="13">
        <f>SUM(I22:L22)</f>
        <v>410000</v>
      </c>
      <c r="N22" s="27">
        <v>95000</v>
      </c>
      <c r="O22" s="27">
        <v>110000</v>
      </c>
      <c r="P22" s="27">
        <v>100000</v>
      </c>
      <c r="Q22" s="27">
        <v>105000</v>
      </c>
      <c r="R22" s="24">
        <f>SUM(N22:Q22)</f>
        <v>410000</v>
      </c>
      <c r="S22" s="34">
        <f>SUM(H22+M22+R22)</f>
        <v>1230000</v>
      </c>
      <c r="T22" s="34">
        <f>SUM(C22-S22)</f>
        <v>0</v>
      </c>
    </row>
    <row r="23" spans="1:20">
      <c r="A23" s="30" t="s">
        <v>24</v>
      </c>
      <c r="B23" s="21"/>
      <c r="C23" s="31"/>
      <c r="D23" s="23"/>
      <c r="E23" s="23"/>
      <c r="F23" s="23"/>
      <c r="G23" s="23"/>
      <c r="H23" s="23"/>
      <c r="I23" s="23"/>
      <c r="J23" s="23"/>
      <c r="K23" s="23"/>
      <c r="L23" s="23"/>
      <c r="M23" s="13"/>
      <c r="N23" s="23"/>
      <c r="O23" s="23"/>
      <c r="P23" s="23"/>
      <c r="Q23" s="23"/>
      <c r="R23" s="24"/>
      <c r="S23" s="34">
        <f t="shared" ref="S23:S28" si="2">SUM(H23+M23+R23)</f>
        <v>0</v>
      </c>
      <c r="T23" s="34">
        <f t="shared" ref="T23:T28" si="3">SUM(C23-S23)</f>
        <v>0</v>
      </c>
    </row>
    <row r="24" spans="1:20">
      <c r="A24" s="28" t="s">
        <v>25</v>
      </c>
      <c r="B24" s="21" t="s">
        <v>1</v>
      </c>
      <c r="C24" s="29">
        <v>39000</v>
      </c>
      <c r="D24" s="45" t="s">
        <v>32</v>
      </c>
      <c r="E24" s="45" t="s">
        <v>32</v>
      </c>
      <c r="F24" s="45" t="s">
        <v>32</v>
      </c>
      <c r="G24" s="46">
        <v>0</v>
      </c>
      <c r="H24" s="45">
        <v>0</v>
      </c>
      <c r="I24" s="23">
        <v>39000</v>
      </c>
      <c r="J24" s="23" t="s">
        <v>32</v>
      </c>
      <c r="K24" s="23" t="s">
        <v>32</v>
      </c>
      <c r="L24" s="23" t="s">
        <v>32</v>
      </c>
      <c r="M24" s="13">
        <f t="shared" ref="M24:M27" si="4">SUM(I24:L24)</f>
        <v>39000</v>
      </c>
      <c r="N24" s="23" t="s">
        <v>32</v>
      </c>
      <c r="O24" s="23" t="s">
        <v>32</v>
      </c>
      <c r="P24" s="23" t="s">
        <v>32</v>
      </c>
      <c r="Q24" s="23" t="s">
        <v>32</v>
      </c>
      <c r="R24" s="24">
        <f t="shared" ref="R24:R28" si="5">SUM(N24:Q24)</f>
        <v>0</v>
      </c>
      <c r="S24" s="34">
        <f t="shared" si="2"/>
        <v>39000</v>
      </c>
      <c r="T24" s="34">
        <f t="shared" si="3"/>
        <v>0</v>
      </c>
    </row>
    <row r="25" spans="1:20">
      <c r="A25" s="28" t="s">
        <v>56</v>
      </c>
      <c r="B25" s="21" t="s">
        <v>1</v>
      </c>
      <c r="C25" s="29">
        <v>7700</v>
      </c>
      <c r="D25" s="45">
        <v>650</v>
      </c>
      <c r="E25" s="45">
        <v>650</v>
      </c>
      <c r="F25" s="45">
        <v>640</v>
      </c>
      <c r="G25" s="46">
        <v>640</v>
      </c>
      <c r="H25" s="45">
        <v>2560</v>
      </c>
      <c r="I25" s="23">
        <v>640</v>
      </c>
      <c r="J25" s="23">
        <v>640</v>
      </c>
      <c r="K25" s="23">
        <v>640</v>
      </c>
      <c r="L25" s="23">
        <v>640</v>
      </c>
      <c r="M25" s="13">
        <f t="shared" si="4"/>
        <v>2560</v>
      </c>
      <c r="N25" s="23">
        <v>640</v>
      </c>
      <c r="O25" s="23">
        <v>640</v>
      </c>
      <c r="P25" s="23">
        <v>640</v>
      </c>
      <c r="Q25" s="23">
        <v>640</v>
      </c>
      <c r="R25" s="24">
        <f t="shared" si="5"/>
        <v>2560</v>
      </c>
      <c r="S25" s="34">
        <f t="shared" si="2"/>
        <v>7680</v>
      </c>
      <c r="T25" s="34"/>
    </row>
    <row r="26" spans="1:20">
      <c r="A26" s="28" t="s">
        <v>26</v>
      </c>
      <c r="B26" s="21" t="s">
        <v>1</v>
      </c>
      <c r="C26" s="31">
        <v>32000</v>
      </c>
      <c r="D26" s="23" t="s">
        <v>32</v>
      </c>
      <c r="E26" s="23" t="s">
        <v>32</v>
      </c>
      <c r="F26" s="23" t="s">
        <v>32</v>
      </c>
      <c r="G26" s="22">
        <v>0</v>
      </c>
      <c r="H26" s="23">
        <v>0</v>
      </c>
      <c r="I26" s="23">
        <v>32000</v>
      </c>
      <c r="J26" s="23" t="s">
        <v>32</v>
      </c>
      <c r="K26" s="23" t="s">
        <v>32</v>
      </c>
      <c r="L26" s="23" t="s">
        <v>32</v>
      </c>
      <c r="M26" s="13">
        <f t="shared" si="4"/>
        <v>32000</v>
      </c>
      <c r="N26" s="23" t="s">
        <v>32</v>
      </c>
      <c r="O26" s="23" t="s">
        <v>32</v>
      </c>
      <c r="P26" s="23" t="s">
        <v>32</v>
      </c>
      <c r="Q26" s="23" t="s">
        <v>32</v>
      </c>
      <c r="R26" s="24">
        <f>SUM(N26:Q26)</f>
        <v>0</v>
      </c>
      <c r="S26" s="34">
        <f t="shared" si="2"/>
        <v>32000</v>
      </c>
      <c r="T26" s="34">
        <f t="shared" si="3"/>
        <v>0</v>
      </c>
    </row>
    <row r="27" spans="1:20">
      <c r="A27" s="28" t="s">
        <v>73</v>
      </c>
      <c r="B27" s="21" t="s">
        <v>1</v>
      </c>
      <c r="C27" s="31">
        <v>432000</v>
      </c>
      <c r="D27" s="22">
        <v>432000</v>
      </c>
      <c r="E27" s="23" t="s">
        <v>32</v>
      </c>
      <c r="F27" s="23" t="s">
        <v>32</v>
      </c>
      <c r="G27" s="23" t="s">
        <v>32</v>
      </c>
      <c r="H27" s="23">
        <v>0</v>
      </c>
      <c r="I27" s="23" t="s">
        <v>32</v>
      </c>
      <c r="J27" s="23" t="s">
        <v>32</v>
      </c>
      <c r="K27" s="23" t="s">
        <v>32</v>
      </c>
      <c r="L27" s="23" t="s">
        <v>32</v>
      </c>
      <c r="M27" s="13">
        <f t="shared" si="4"/>
        <v>0</v>
      </c>
      <c r="N27" s="23" t="s">
        <v>32</v>
      </c>
      <c r="O27" s="23" t="s">
        <v>32</v>
      </c>
      <c r="P27" s="23" t="s">
        <v>32</v>
      </c>
      <c r="Q27" s="23" t="s">
        <v>32</v>
      </c>
      <c r="R27" s="24">
        <f t="shared" si="5"/>
        <v>0</v>
      </c>
      <c r="S27" s="34">
        <f t="shared" si="2"/>
        <v>0</v>
      </c>
      <c r="T27" s="34">
        <f t="shared" si="3"/>
        <v>432000</v>
      </c>
    </row>
    <row r="28" spans="1:20">
      <c r="A28" s="30" t="s">
        <v>27</v>
      </c>
      <c r="B28" s="21"/>
      <c r="C28" s="31"/>
      <c r="D28" s="23"/>
      <c r="E28" s="23"/>
      <c r="F28" s="23"/>
      <c r="G28" s="23"/>
      <c r="H28" s="23"/>
      <c r="I28" s="23"/>
      <c r="J28" s="23"/>
      <c r="K28" s="23"/>
      <c r="L28" s="23"/>
      <c r="M28" s="13"/>
      <c r="N28" s="23"/>
      <c r="O28" s="23"/>
      <c r="P28" s="23"/>
      <c r="Q28" s="23"/>
      <c r="R28" s="24">
        <f t="shared" si="5"/>
        <v>0</v>
      </c>
      <c r="S28" s="34">
        <f t="shared" si="2"/>
        <v>0</v>
      </c>
      <c r="T28" s="34">
        <f t="shared" si="3"/>
        <v>0</v>
      </c>
    </row>
    <row r="29" spans="1:20">
      <c r="A29" s="28" t="s">
        <v>28</v>
      </c>
      <c r="B29" s="21" t="s">
        <v>1</v>
      </c>
      <c r="C29" s="31" t="s">
        <v>32</v>
      </c>
      <c r="D29" s="23" t="s">
        <v>32</v>
      </c>
      <c r="E29" s="23" t="s">
        <v>32</v>
      </c>
      <c r="F29" s="23" t="s">
        <v>32</v>
      </c>
      <c r="G29" s="23" t="s">
        <v>32</v>
      </c>
      <c r="H29" s="23">
        <f t="shared" ref="H29" si="6">SUM(D29:G29)</f>
        <v>0</v>
      </c>
      <c r="I29" s="23" t="s">
        <v>32</v>
      </c>
      <c r="J29" s="23" t="s">
        <v>32</v>
      </c>
      <c r="K29" s="23" t="s">
        <v>32</v>
      </c>
      <c r="L29" s="23" t="s">
        <v>32</v>
      </c>
      <c r="M29" s="23">
        <v>0</v>
      </c>
      <c r="N29" s="23">
        <v>0</v>
      </c>
      <c r="O29" s="23">
        <v>0</v>
      </c>
      <c r="P29" s="23">
        <v>0</v>
      </c>
      <c r="Q29" s="23">
        <v>0</v>
      </c>
      <c r="R29" s="23">
        <v>0</v>
      </c>
      <c r="S29" s="34">
        <f>SUM(H29)</f>
        <v>0</v>
      </c>
      <c r="T29" s="34"/>
    </row>
    <row r="30" spans="1:20">
      <c r="A30" s="28" t="s">
        <v>29</v>
      </c>
      <c r="B30" s="21" t="s">
        <v>1</v>
      </c>
      <c r="C30" s="31">
        <f>35000-2000</f>
        <v>33000</v>
      </c>
      <c r="D30" s="23" t="s">
        <v>32</v>
      </c>
      <c r="E30" s="23" t="s">
        <v>32</v>
      </c>
      <c r="F30" s="23" t="s">
        <v>32</v>
      </c>
      <c r="G30" s="23" t="s">
        <v>32</v>
      </c>
      <c r="H30" s="23">
        <v>0</v>
      </c>
      <c r="I30" s="23">
        <v>33000</v>
      </c>
      <c r="J30" s="23" t="s">
        <v>32</v>
      </c>
      <c r="K30" s="23" t="s">
        <v>32</v>
      </c>
      <c r="L30" s="23" t="s">
        <v>32</v>
      </c>
      <c r="M30" s="13">
        <f t="shared" ref="M30:M33" si="7">SUM(I30:L30)</f>
        <v>33000</v>
      </c>
      <c r="N30" s="13">
        <v>0</v>
      </c>
      <c r="O30" s="23">
        <v>0</v>
      </c>
      <c r="P30" s="23">
        <v>0</v>
      </c>
      <c r="Q30" s="23">
        <v>0</v>
      </c>
      <c r="R30" s="23">
        <v>0</v>
      </c>
      <c r="S30" s="34">
        <f t="shared" ref="S30" si="8">SUM(H30+M30+R30)</f>
        <v>33000</v>
      </c>
      <c r="T30" s="34">
        <f t="shared" ref="T30:T32" si="9">SUM(C30-S30)</f>
        <v>0</v>
      </c>
    </row>
    <row r="31" spans="1:20">
      <c r="A31" s="28" t="s">
        <v>57</v>
      </c>
      <c r="B31" s="21" t="s">
        <v>1</v>
      </c>
      <c r="C31" s="31">
        <v>25000</v>
      </c>
      <c r="D31" s="23" t="s">
        <v>32</v>
      </c>
      <c r="E31" s="23" t="s">
        <v>32</v>
      </c>
      <c r="F31" s="23" t="s">
        <v>32</v>
      </c>
      <c r="G31" s="23" t="s">
        <v>32</v>
      </c>
      <c r="H31" s="23">
        <v>0</v>
      </c>
      <c r="I31" s="23">
        <v>25000</v>
      </c>
      <c r="J31" s="23" t="s">
        <v>32</v>
      </c>
      <c r="K31" s="23" t="s">
        <v>32</v>
      </c>
      <c r="L31" s="23" t="s">
        <v>32</v>
      </c>
      <c r="M31" s="13">
        <f t="shared" si="7"/>
        <v>25000</v>
      </c>
      <c r="N31" s="22">
        <v>0</v>
      </c>
      <c r="O31" s="23">
        <v>0</v>
      </c>
      <c r="P31" s="23">
        <v>0</v>
      </c>
      <c r="Q31" s="23">
        <v>0</v>
      </c>
      <c r="R31" s="23">
        <v>0</v>
      </c>
      <c r="S31" s="34">
        <f>SUM(H31+M31+R31)</f>
        <v>25000</v>
      </c>
      <c r="T31" s="34">
        <f t="shared" si="9"/>
        <v>0</v>
      </c>
    </row>
    <row r="32" spans="1:20">
      <c r="A32" s="28" t="s">
        <v>30</v>
      </c>
      <c r="B32" s="21" t="s">
        <v>1</v>
      </c>
      <c r="C32" s="31">
        <v>25900</v>
      </c>
      <c r="D32" s="23">
        <v>25900</v>
      </c>
      <c r="E32" s="23" t="s">
        <v>32</v>
      </c>
      <c r="F32" s="23" t="s">
        <v>32</v>
      </c>
      <c r="G32" s="23">
        <v>0</v>
      </c>
      <c r="H32" s="23">
        <v>0</v>
      </c>
      <c r="I32" s="23">
        <v>0</v>
      </c>
      <c r="J32" s="23" t="s">
        <v>32</v>
      </c>
      <c r="K32" s="23" t="s">
        <v>32</v>
      </c>
      <c r="L32" s="23" t="s">
        <v>32</v>
      </c>
      <c r="M32" s="13">
        <f t="shared" si="7"/>
        <v>0</v>
      </c>
      <c r="N32" s="23">
        <v>0</v>
      </c>
      <c r="O32" s="23">
        <v>0</v>
      </c>
      <c r="P32" s="23">
        <v>0</v>
      </c>
      <c r="Q32" s="23">
        <v>0</v>
      </c>
      <c r="R32" s="23">
        <v>0</v>
      </c>
      <c r="S32" s="34">
        <f t="shared" ref="S32" si="10">SUM(H32+M32+R32)</f>
        <v>0</v>
      </c>
      <c r="T32" s="34">
        <f t="shared" si="9"/>
        <v>25900</v>
      </c>
    </row>
    <row r="33" spans="1:22">
      <c r="A33" s="28" t="s">
        <v>55</v>
      </c>
      <c r="B33" s="21" t="s">
        <v>1</v>
      </c>
      <c r="C33" s="31">
        <v>4000</v>
      </c>
      <c r="D33" s="23" t="s">
        <v>32</v>
      </c>
      <c r="E33" s="23" t="s">
        <v>32</v>
      </c>
      <c r="F33" s="23" t="s">
        <v>32</v>
      </c>
      <c r="G33" s="23" t="s">
        <v>32</v>
      </c>
      <c r="H33" s="23">
        <v>0</v>
      </c>
      <c r="I33" s="23">
        <v>0</v>
      </c>
      <c r="J33" s="23" t="s">
        <v>32</v>
      </c>
      <c r="K33" s="23" t="s">
        <v>32</v>
      </c>
      <c r="L33" s="23">
        <v>4000</v>
      </c>
      <c r="M33" s="13">
        <f t="shared" si="7"/>
        <v>4000</v>
      </c>
      <c r="N33" s="13">
        <v>0</v>
      </c>
      <c r="O33" s="23">
        <v>0</v>
      </c>
      <c r="P33" s="23">
        <v>0</v>
      </c>
      <c r="Q33" s="23">
        <v>0</v>
      </c>
      <c r="R33" s="24">
        <f t="shared" ref="R33" si="11">SUM(N33:Q33)</f>
        <v>0</v>
      </c>
      <c r="S33" s="34">
        <f>SUM(H33+M33+R33)</f>
        <v>4000</v>
      </c>
      <c r="T33" s="34"/>
    </row>
    <row r="34" spans="1:22">
      <c r="A34" s="47" t="s">
        <v>83</v>
      </c>
      <c r="B34" s="16" t="s">
        <v>1</v>
      </c>
      <c r="C34" s="43" t="e">
        <f>C35+#REF!</f>
        <v>#REF!</v>
      </c>
      <c r="D34" s="43" t="e">
        <f>D35+#REF!</f>
        <v>#REF!</v>
      </c>
      <c r="E34" s="43" t="e">
        <f>E35+#REF!</f>
        <v>#REF!</v>
      </c>
      <c r="F34" s="43" t="e">
        <f>F35+#REF!</f>
        <v>#REF!</v>
      </c>
      <c r="G34" s="43" t="e">
        <f>G35+#REF!</f>
        <v>#REF!</v>
      </c>
      <c r="H34" s="43">
        <f>H35</f>
        <v>0</v>
      </c>
      <c r="I34" s="43" t="e">
        <f>I35+#REF!</f>
        <v>#REF!</v>
      </c>
      <c r="J34" s="43" t="e">
        <f>J35+#REF!</f>
        <v>#REF!</v>
      </c>
      <c r="K34" s="43" t="e">
        <f>K35+#REF!</f>
        <v>#REF!</v>
      </c>
      <c r="L34" s="43" t="e">
        <f>L35+#REF!</f>
        <v>#REF!</v>
      </c>
      <c r="M34" s="43" t="e">
        <f>M35+#REF!</f>
        <v>#REF!</v>
      </c>
      <c r="N34" s="43" t="e">
        <f>N35+#REF!</f>
        <v>#REF!</v>
      </c>
      <c r="O34" s="43" t="e">
        <f>O35+#REF!</f>
        <v>#REF!</v>
      </c>
      <c r="P34" s="43" t="e">
        <f>P35+#REF!</f>
        <v>#REF!</v>
      </c>
      <c r="Q34" s="43" t="e">
        <f>Q35+#REF!</f>
        <v>#REF!</v>
      </c>
      <c r="R34" s="43" t="e">
        <f>R35+#REF!</f>
        <v>#REF!</v>
      </c>
      <c r="S34" s="34" t="e">
        <f>SUM(H34+M34+R34)</f>
        <v>#REF!</v>
      </c>
      <c r="T34" s="34"/>
      <c r="V34" s="3"/>
    </row>
    <row r="35" spans="1:22">
      <c r="A35" s="20" t="s">
        <v>71</v>
      </c>
      <c r="B35" s="21" t="s">
        <v>1</v>
      </c>
      <c r="C35" s="41">
        <f>SUM(C37:C52)</f>
        <v>11565100</v>
      </c>
      <c r="D35" s="41">
        <f>SUM(D37:D52)</f>
        <v>1179516</v>
      </c>
      <c r="E35" s="41">
        <f>SUM(E37:E52)</f>
        <v>157516</v>
      </c>
      <c r="F35" s="41">
        <f>SUM(F37:F52)</f>
        <v>293376</v>
      </c>
      <c r="G35" s="41">
        <f>SUM(G37:G52)</f>
        <v>8158524</v>
      </c>
      <c r="H35" s="41">
        <f>SUM(H37:H56)</f>
        <v>0</v>
      </c>
      <c r="I35" s="41">
        <f t="shared" ref="I35:R35" si="12">SUM(I37:I52)</f>
        <v>172500</v>
      </c>
      <c r="J35" s="41">
        <f t="shared" si="12"/>
        <v>320416</v>
      </c>
      <c r="K35" s="41">
        <f t="shared" si="12"/>
        <v>288256</v>
      </c>
      <c r="L35" s="41">
        <f t="shared" si="12"/>
        <v>224952</v>
      </c>
      <c r="M35" s="41">
        <f t="shared" si="12"/>
        <v>1006124</v>
      </c>
      <c r="N35" s="41">
        <f t="shared" si="12"/>
        <v>155500</v>
      </c>
      <c r="O35" s="41">
        <f t="shared" si="12"/>
        <v>225322</v>
      </c>
      <c r="P35" s="41">
        <f t="shared" si="12"/>
        <v>232714</v>
      </c>
      <c r="Q35" s="41">
        <f t="shared" si="12"/>
        <v>156508</v>
      </c>
      <c r="R35" s="41">
        <f t="shared" si="12"/>
        <v>770044</v>
      </c>
      <c r="S35" s="34">
        <f>SUM(H35+M35+R35)</f>
        <v>1776168</v>
      </c>
      <c r="T35" s="34"/>
    </row>
    <row r="36" spans="1:22">
      <c r="A36" s="25"/>
      <c r="B36" s="21" t="s">
        <v>2</v>
      </c>
      <c r="C36" s="22"/>
      <c r="D36" s="23"/>
      <c r="E36" s="23"/>
      <c r="F36" s="23"/>
      <c r="G36" s="23"/>
      <c r="H36" s="13"/>
      <c r="I36" s="23"/>
      <c r="J36" s="23"/>
      <c r="K36" s="23"/>
      <c r="L36" s="23"/>
      <c r="M36" s="13"/>
      <c r="N36" s="23"/>
      <c r="O36" s="23"/>
      <c r="P36" s="23"/>
      <c r="Q36" s="23"/>
      <c r="R36" s="26"/>
    </row>
    <row r="37" spans="1:22">
      <c r="A37" s="70" t="s">
        <v>78</v>
      </c>
      <c r="B37" s="21" t="s">
        <v>1</v>
      </c>
      <c r="C37" s="22">
        <v>1110000</v>
      </c>
      <c r="D37" s="22">
        <v>92500</v>
      </c>
      <c r="E37" s="22">
        <v>92500</v>
      </c>
      <c r="F37" s="22">
        <v>92500</v>
      </c>
      <c r="G37" s="22">
        <v>92500</v>
      </c>
      <c r="H37" s="23"/>
      <c r="I37" s="22">
        <v>92500</v>
      </c>
      <c r="J37" s="22">
        <v>92500</v>
      </c>
      <c r="K37" s="22">
        <v>92500</v>
      </c>
      <c r="L37" s="22">
        <v>92500</v>
      </c>
      <c r="M37" s="13">
        <f>SUM(I37:L37)</f>
        <v>370000</v>
      </c>
      <c r="N37" s="22">
        <v>92500</v>
      </c>
      <c r="O37" s="22">
        <v>92500</v>
      </c>
      <c r="P37" s="22">
        <v>92500</v>
      </c>
      <c r="Q37" s="22">
        <v>92500</v>
      </c>
      <c r="R37" s="33">
        <f>SUM(N37:Q37)</f>
        <v>370000</v>
      </c>
      <c r="S37" s="34">
        <f>SUM(H37+M37+R37)</f>
        <v>740000</v>
      </c>
      <c r="T37" s="34"/>
    </row>
    <row r="38" spans="1:22">
      <c r="A38" s="71"/>
      <c r="B38" s="21" t="s">
        <v>2</v>
      </c>
      <c r="C38" s="22"/>
      <c r="D38" s="23"/>
      <c r="E38" s="23"/>
      <c r="F38" s="23"/>
      <c r="G38" s="23"/>
      <c r="H38" s="23"/>
      <c r="I38" s="23"/>
      <c r="J38" s="23"/>
      <c r="K38" s="23"/>
      <c r="L38" s="23"/>
      <c r="M38" s="13"/>
      <c r="N38" s="23"/>
      <c r="O38" s="23"/>
      <c r="P38" s="23"/>
      <c r="Q38" s="23"/>
      <c r="R38" s="26"/>
    </row>
    <row r="39" spans="1:22" ht="19.5" customHeight="1">
      <c r="A39" s="74" t="s">
        <v>79</v>
      </c>
      <c r="B39" s="21" t="s">
        <v>1</v>
      </c>
      <c r="C39" s="22">
        <v>352100</v>
      </c>
      <c r="D39" s="22">
        <f>32196+2500</f>
        <v>34696</v>
      </c>
      <c r="E39" s="22">
        <f>22176+2500</f>
        <v>24676</v>
      </c>
      <c r="F39" s="22">
        <f>71168+2500</f>
        <v>73668</v>
      </c>
      <c r="G39" s="22">
        <f>22176+2500</f>
        <v>24676</v>
      </c>
      <c r="H39" s="23"/>
      <c r="I39" s="22">
        <f>21168+2500</f>
        <v>23668</v>
      </c>
      <c r="J39" s="22">
        <f>21168+2500</f>
        <v>23668</v>
      </c>
      <c r="K39" s="22">
        <f>22176+2500</f>
        <v>24676</v>
      </c>
      <c r="L39" s="22">
        <f>23184+2500</f>
        <v>25684</v>
      </c>
      <c r="M39" s="13">
        <f>SUM(I39:L39)</f>
        <v>97696</v>
      </c>
      <c r="N39" s="22">
        <f>20160+2500</f>
        <v>22660</v>
      </c>
      <c r="O39" s="22">
        <f>23184+2500</f>
        <v>25684</v>
      </c>
      <c r="P39" s="22">
        <f>22176+2500</f>
        <v>24676</v>
      </c>
      <c r="Q39" s="22">
        <f>21168+2500</f>
        <v>23668</v>
      </c>
      <c r="R39" s="33">
        <f t="shared" ref="R39" si="13">SUM(N39:Q39)</f>
        <v>96688</v>
      </c>
      <c r="S39" s="34">
        <f>SUM(H39+M39+R39)</f>
        <v>194384</v>
      </c>
      <c r="T39" s="34">
        <f>SUM(C39-S39)</f>
        <v>157716</v>
      </c>
      <c r="U39" s="32" t="s">
        <v>46</v>
      </c>
    </row>
    <row r="40" spans="1:22">
      <c r="A40" s="75"/>
      <c r="B40" s="21" t="s">
        <v>2</v>
      </c>
      <c r="C40" s="22"/>
      <c r="D40" s="23"/>
      <c r="E40" s="23"/>
      <c r="F40" s="23"/>
      <c r="G40" s="23"/>
      <c r="H40" s="23"/>
      <c r="I40" s="23"/>
      <c r="J40" s="23"/>
      <c r="K40" s="23"/>
      <c r="L40" s="23"/>
      <c r="M40" s="13"/>
      <c r="N40" s="23"/>
      <c r="O40" s="23"/>
      <c r="P40" s="23"/>
      <c r="Q40" s="23"/>
      <c r="R40" s="26"/>
    </row>
    <row r="41" spans="1:22">
      <c r="A41" s="72" t="s">
        <v>51</v>
      </c>
      <c r="B41" s="21" t="s">
        <v>1</v>
      </c>
      <c r="C41" s="22">
        <v>8000000</v>
      </c>
      <c r="D41" s="22" t="s">
        <v>32</v>
      </c>
      <c r="E41" s="22" t="s">
        <v>32</v>
      </c>
      <c r="F41" s="22" t="s">
        <v>32</v>
      </c>
      <c r="G41" s="22">
        <v>8000000</v>
      </c>
      <c r="H41" s="23"/>
      <c r="I41" s="22" t="s">
        <v>32</v>
      </c>
      <c r="J41" s="22" t="s">
        <v>32</v>
      </c>
      <c r="K41" s="22" t="s">
        <v>32</v>
      </c>
      <c r="L41" s="22" t="s">
        <v>32</v>
      </c>
      <c r="M41" s="13">
        <f t="shared" ref="M41" si="14">SUM(I41:L41)</f>
        <v>0</v>
      </c>
      <c r="N41" s="22" t="s">
        <v>32</v>
      </c>
      <c r="O41" s="22" t="s">
        <v>32</v>
      </c>
      <c r="P41" s="22" t="s">
        <v>32</v>
      </c>
      <c r="Q41" s="22" t="s">
        <v>32</v>
      </c>
      <c r="R41" s="24">
        <f t="shared" ref="R41" si="15">SUM(N41:Q41)</f>
        <v>0</v>
      </c>
      <c r="S41" s="34">
        <f t="shared" ref="S41" si="16">SUM(H41+M41+R41)</f>
        <v>0</v>
      </c>
      <c r="T41" s="34">
        <f t="shared" ref="T41" si="17">SUM(C41-S41)</f>
        <v>8000000</v>
      </c>
    </row>
    <row r="42" spans="1:22">
      <c r="A42" s="73"/>
      <c r="B42" s="21" t="s">
        <v>2</v>
      </c>
      <c r="C42" s="22"/>
      <c r="D42" s="22"/>
      <c r="E42" s="22"/>
      <c r="F42" s="22"/>
      <c r="G42" s="22"/>
      <c r="H42" s="23"/>
      <c r="I42" s="22"/>
      <c r="J42" s="22"/>
      <c r="K42" s="22"/>
      <c r="L42" s="22"/>
      <c r="M42" s="13"/>
      <c r="N42" s="22"/>
      <c r="O42" s="22"/>
      <c r="P42" s="22"/>
      <c r="Q42" s="22"/>
      <c r="R42" s="24"/>
      <c r="S42" s="34"/>
      <c r="T42" s="34"/>
    </row>
    <row r="43" spans="1:22">
      <c r="A43" s="72" t="s">
        <v>69</v>
      </c>
      <c r="B43" s="21" t="s">
        <v>1</v>
      </c>
      <c r="C43" s="22">
        <v>1000000</v>
      </c>
      <c r="D43" s="22">
        <v>1000000</v>
      </c>
      <c r="E43" s="22" t="s">
        <v>32</v>
      </c>
      <c r="F43" s="22" t="s">
        <v>32</v>
      </c>
      <c r="G43" s="22">
        <v>0</v>
      </c>
      <c r="H43" s="23"/>
      <c r="I43" s="22" t="s">
        <v>32</v>
      </c>
      <c r="J43" s="22" t="s">
        <v>32</v>
      </c>
      <c r="K43" s="22" t="s">
        <v>32</v>
      </c>
      <c r="L43" s="22" t="s">
        <v>32</v>
      </c>
      <c r="M43" s="13">
        <f t="shared" ref="M43" si="18">SUM(I43:L43)</f>
        <v>0</v>
      </c>
      <c r="N43" s="22" t="s">
        <v>32</v>
      </c>
      <c r="O43" s="22" t="s">
        <v>32</v>
      </c>
      <c r="P43" s="22" t="s">
        <v>32</v>
      </c>
      <c r="Q43" s="22" t="s">
        <v>32</v>
      </c>
      <c r="R43" s="24">
        <f t="shared" ref="R43" si="19">SUM(N43:Q43)</f>
        <v>0</v>
      </c>
      <c r="S43" s="34">
        <f t="shared" ref="S43" si="20">SUM(H43+M43+R43)</f>
        <v>0</v>
      </c>
      <c r="T43" s="34">
        <f t="shared" ref="T43" si="21">SUM(C43-S43)</f>
        <v>1000000</v>
      </c>
    </row>
    <row r="44" spans="1:22">
      <c r="A44" s="73"/>
      <c r="B44" s="21" t="s">
        <v>2</v>
      </c>
      <c r="C44" s="22"/>
      <c r="D44" s="22"/>
      <c r="E44" s="22"/>
      <c r="F44" s="22"/>
      <c r="G44" s="22"/>
      <c r="H44" s="23"/>
      <c r="I44" s="22"/>
      <c r="J44" s="22"/>
      <c r="K44" s="22"/>
      <c r="L44" s="22"/>
      <c r="M44" s="13"/>
      <c r="N44" s="22"/>
      <c r="O44" s="22"/>
      <c r="P44" s="22"/>
      <c r="Q44" s="22"/>
      <c r="R44" s="24"/>
      <c r="S44" s="34"/>
      <c r="T44" s="34"/>
    </row>
    <row r="45" spans="1:22">
      <c r="A45" s="70" t="s">
        <v>80</v>
      </c>
      <c r="B45" s="21" t="s">
        <v>1</v>
      </c>
      <c r="C45" s="22">
        <v>402000</v>
      </c>
      <c r="D45" s="22" t="s">
        <v>32</v>
      </c>
      <c r="E45" s="22" t="s">
        <v>32</v>
      </c>
      <c r="F45" s="46">
        <v>65860</v>
      </c>
      <c r="G45" s="46" t="s">
        <v>32</v>
      </c>
      <c r="H45" s="23"/>
      <c r="I45" s="46" t="s">
        <v>32</v>
      </c>
      <c r="J45" s="46" t="s">
        <v>32</v>
      </c>
      <c r="K45" s="46">
        <v>130740</v>
      </c>
      <c r="L45" s="46">
        <v>65420</v>
      </c>
      <c r="M45" s="44">
        <f>SUM(I45:L45)</f>
        <v>196160</v>
      </c>
      <c r="N45" s="46" t="s">
        <v>32</v>
      </c>
      <c r="O45" s="46">
        <v>65790</v>
      </c>
      <c r="P45" s="46">
        <v>74190</v>
      </c>
      <c r="Q45" s="22" t="s">
        <v>32</v>
      </c>
      <c r="R45" s="33">
        <f>SUM(N45:Q45)</f>
        <v>139980</v>
      </c>
      <c r="S45" s="34">
        <f>SUM(H45+M45+R45)</f>
        <v>336140</v>
      </c>
      <c r="T45" s="34">
        <f>SUM(C45-S45)</f>
        <v>65860</v>
      </c>
    </row>
    <row r="46" spans="1:22" ht="23.25" customHeight="1">
      <c r="A46" s="71"/>
      <c r="B46" s="21" t="s">
        <v>2</v>
      </c>
      <c r="C46" s="22"/>
      <c r="D46" s="22"/>
      <c r="E46" s="22"/>
      <c r="F46" s="22"/>
      <c r="G46" s="22"/>
      <c r="H46" s="23"/>
      <c r="I46" s="22"/>
      <c r="J46" s="22"/>
      <c r="K46" s="22"/>
      <c r="L46" s="22"/>
      <c r="M46" s="13"/>
      <c r="N46" s="22"/>
      <c r="O46" s="22"/>
      <c r="P46" s="22"/>
      <c r="Q46" s="22"/>
      <c r="R46" s="24"/>
      <c r="S46" s="34"/>
      <c r="T46" s="34"/>
    </row>
    <row r="47" spans="1:22">
      <c r="A47" s="70" t="s">
        <v>74</v>
      </c>
      <c r="B47" s="21" t="s">
        <v>1</v>
      </c>
      <c r="C47" s="22">
        <v>202000</v>
      </c>
      <c r="D47" s="22">
        <v>21000</v>
      </c>
      <c r="E47" s="22">
        <v>10100</v>
      </c>
      <c r="F47" s="22">
        <v>10100</v>
      </c>
      <c r="G47" s="22">
        <v>10100</v>
      </c>
      <c r="H47" s="23"/>
      <c r="I47" s="22">
        <v>10100</v>
      </c>
      <c r="J47" s="22">
        <v>80000</v>
      </c>
      <c r="K47" s="22">
        <v>10100</v>
      </c>
      <c r="L47" s="22">
        <v>10100</v>
      </c>
      <c r="M47" s="13">
        <f t="shared" ref="M47" si="22">SUM(I47:L47)</f>
        <v>110300</v>
      </c>
      <c r="N47" s="22">
        <v>10100</v>
      </c>
      <c r="O47" s="22">
        <v>10100</v>
      </c>
      <c r="P47" s="22">
        <v>10100</v>
      </c>
      <c r="Q47" s="22">
        <v>10100</v>
      </c>
      <c r="R47" s="33">
        <f t="shared" ref="R47" si="23">SUM(N47:Q47)</f>
        <v>40400</v>
      </c>
      <c r="S47" s="34">
        <f>SUM(H47+M47+R47)</f>
        <v>150700</v>
      </c>
      <c r="T47" s="34">
        <f>SUM(C47-S47)</f>
        <v>51300</v>
      </c>
    </row>
    <row r="48" spans="1:22" ht="24.75" customHeight="1">
      <c r="A48" s="71"/>
      <c r="B48" s="21" t="s">
        <v>2</v>
      </c>
      <c r="C48" s="22"/>
      <c r="D48" s="22"/>
      <c r="E48" s="22"/>
      <c r="F48" s="22"/>
      <c r="G48" s="22"/>
      <c r="H48" s="23"/>
      <c r="I48" s="22"/>
      <c r="J48" s="22"/>
      <c r="K48" s="22"/>
      <c r="L48" s="22"/>
      <c r="M48" s="13"/>
      <c r="N48" s="22"/>
      <c r="O48" s="22"/>
      <c r="P48" s="22"/>
      <c r="Q48" s="22"/>
      <c r="R48" s="33"/>
      <c r="S48" s="34"/>
      <c r="T48" s="34"/>
    </row>
    <row r="49" spans="1:22">
      <c r="A49" s="70" t="s">
        <v>76</v>
      </c>
      <c r="B49" s="21" t="s">
        <v>1</v>
      </c>
      <c r="C49" s="22">
        <v>479000</v>
      </c>
      <c r="D49" s="22">
        <f>31248+72</f>
        <v>31320</v>
      </c>
      <c r="E49" s="22">
        <v>30240</v>
      </c>
      <c r="F49" s="22">
        <v>31248</v>
      </c>
      <c r="G49" s="22">
        <v>31248</v>
      </c>
      <c r="H49" s="23"/>
      <c r="I49" s="22">
        <v>46232</v>
      </c>
      <c r="J49" s="22">
        <v>124248</v>
      </c>
      <c r="K49" s="22">
        <v>30240</v>
      </c>
      <c r="L49" s="22">
        <v>31248</v>
      </c>
      <c r="M49" s="13">
        <f>SUM(I49:L49)</f>
        <v>231968</v>
      </c>
      <c r="N49" s="22">
        <v>30240</v>
      </c>
      <c r="O49" s="22">
        <v>31248</v>
      </c>
      <c r="P49" s="22">
        <v>31248</v>
      </c>
      <c r="Q49" s="22">
        <v>30240</v>
      </c>
      <c r="R49" s="33">
        <f t="shared" ref="R49" si="24">SUM(N49:Q49)</f>
        <v>122976</v>
      </c>
      <c r="S49" s="34">
        <f>SUM(H49+M49+R49)</f>
        <v>354944</v>
      </c>
      <c r="T49" s="34">
        <f>SUM(C49-S49)</f>
        <v>124056</v>
      </c>
    </row>
    <row r="50" spans="1:22" ht="22.5" customHeight="1">
      <c r="A50" s="71"/>
      <c r="B50" s="21" t="s">
        <v>2</v>
      </c>
      <c r="C50" s="22"/>
      <c r="D50" s="22"/>
      <c r="E50" s="22"/>
      <c r="F50" s="22"/>
      <c r="G50" s="22"/>
      <c r="H50" s="23"/>
      <c r="I50" s="22"/>
      <c r="J50" s="22"/>
      <c r="K50" s="22"/>
      <c r="L50" s="22"/>
      <c r="M50" s="13"/>
      <c r="N50" s="22"/>
      <c r="O50" s="22"/>
      <c r="P50" s="22"/>
      <c r="Q50" s="22"/>
      <c r="R50" s="33"/>
      <c r="S50" s="34"/>
      <c r="T50" s="34"/>
    </row>
    <row r="51" spans="1:22">
      <c r="A51" s="70" t="s">
        <v>81</v>
      </c>
      <c r="B51" s="21" t="s">
        <v>1</v>
      </c>
      <c r="C51" s="22">
        <v>20000</v>
      </c>
      <c r="D51" s="22" t="s">
        <v>32</v>
      </c>
      <c r="E51" s="22" t="s">
        <v>32</v>
      </c>
      <c r="F51" s="22">
        <v>20000</v>
      </c>
      <c r="G51" s="22">
        <v>0</v>
      </c>
      <c r="H51" s="23"/>
      <c r="I51" s="22">
        <v>0</v>
      </c>
      <c r="J51" s="22" t="s">
        <v>32</v>
      </c>
      <c r="K51" s="22" t="s">
        <v>32</v>
      </c>
      <c r="L51" s="22" t="s">
        <v>32</v>
      </c>
      <c r="M51" s="13">
        <f t="shared" ref="M51" si="25">SUM(I51:L51)</f>
        <v>0</v>
      </c>
      <c r="N51" s="22" t="s">
        <v>32</v>
      </c>
      <c r="O51" s="22" t="s">
        <v>32</v>
      </c>
      <c r="P51" s="22" t="s">
        <v>32</v>
      </c>
      <c r="Q51" s="22" t="s">
        <v>32</v>
      </c>
      <c r="R51" s="24">
        <f t="shared" ref="R51" si="26">SUM(N51:Q51)</f>
        <v>0</v>
      </c>
      <c r="S51" s="34">
        <f t="shared" ref="S51" si="27">SUM(H51+M51+R51)</f>
        <v>0</v>
      </c>
      <c r="T51" s="34">
        <f t="shared" ref="T51" si="28">SUM(C51-S51)</f>
        <v>20000</v>
      </c>
    </row>
    <row r="52" spans="1:22" ht="22.5" customHeight="1">
      <c r="A52" s="71"/>
      <c r="B52" s="21" t="s">
        <v>2</v>
      </c>
      <c r="C52" s="22"/>
      <c r="D52" s="22"/>
      <c r="E52" s="22"/>
      <c r="F52" s="22"/>
      <c r="G52" s="22"/>
      <c r="H52" s="23"/>
      <c r="I52" s="22"/>
      <c r="J52" s="22"/>
      <c r="K52" s="22"/>
      <c r="L52" s="22"/>
      <c r="M52" s="13"/>
      <c r="N52" s="22"/>
      <c r="O52" s="22"/>
      <c r="P52" s="22"/>
      <c r="Q52" s="22"/>
      <c r="R52" s="24"/>
      <c r="S52" s="34"/>
      <c r="T52" s="34"/>
    </row>
    <row r="53" spans="1:22">
      <c r="A53" s="70" t="s">
        <v>59</v>
      </c>
      <c r="B53" s="21" t="s">
        <v>1</v>
      </c>
      <c r="C53" s="22">
        <v>134000</v>
      </c>
      <c r="D53" s="22">
        <v>134000</v>
      </c>
      <c r="E53" s="22">
        <v>0</v>
      </c>
      <c r="F53" s="22">
        <v>0</v>
      </c>
      <c r="G53" s="22">
        <v>0</v>
      </c>
      <c r="H53" s="23"/>
      <c r="I53" s="22">
        <v>0</v>
      </c>
      <c r="J53" s="22">
        <v>0</v>
      </c>
      <c r="K53" s="22">
        <v>0</v>
      </c>
      <c r="L53" s="22">
        <v>0</v>
      </c>
      <c r="M53" s="13">
        <v>0</v>
      </c>
      <c r="N53" s="22">
        <v>0</v>
      </c>
      <c r="O53" s="22">
        <v>0</v>
      </c>
      <c r="P53" s="22">
        <v>0</v>
      </c>
      <c r="Q53" s="22">
        <v>0</v>
      </c>
      <c r="R53" s="24">
        <v>0</v>
      </c>
      <c r="S53" s="34">
        <f t="shared" ref="S53" si="29">SUM(H53+M53+R53)</f>
        <v>0</v>
      </c>
      <c r="T53" s="34">
        <f t="shared" ref="T53" si="30">SUM(C53-S53)</f>
        <v>134000</v>
      </c>
    </row>
    <row r="54" spans="1:22">
      <c r="A54" s="71"/>
      <c r="B54" s="21" t="s">
        <v>2</v>
      </c>
      <c r="C54" s="22"/>
      <c r="D54" s="22"/>
      <c r="E54" s="22"/>
      <c r="F54" s="22"/>
      <c r="G54" s="22"/>
      <c r="H54" s="23"/>
      <c r="I54" s="22"/>
      <c r="J54" s="22"/>
      <c r="K54" s="22"/>
      <c r="L54" s="22"/>
      <c r="M54" s="13"/>
      <c r="N54" s="22"/>
      <c r="O54" s="22"/>
      <c r="P54" s="22"/>
      <c r="Q54" s="22"/>
      <c r="R54" s="24"/>
      <c r="S54" s="34"/>
      <c r="T54" s="34"/>
    </row>
    <row r="55" spans="1:22" ht="18.75" customHeight="1">
      <c r="A55" s="70" t="s">
        <v>68</v>
      </c>
      <c r="B55" s="21" t="s">
        <v>1</v>
      </c>
      <c r="C55" s="22">
        <v>1134000</v>
      </c>
      <c r="D55" s="22">
        <v>94500</v>
      </c>
      <c r="E55" s="22">
        <v>94500</v>
      </c>
      <c r="F55" s="22">
        <v>94500</v>
      </c>
      <c r="G55" s="22">
        <v>94500</v>
      </c>
      <c r="H55" s="23"/>
      <c r="I55" s="22">
        <v>94500</v>
      </c>
      <c r="J55" s="22">
        <v>94500</v>
      </c>
      <c r="K55" s="22">
        <v>94500</v>
      </c>
      <c r="L55" s="22">
        <v>94500</v>
      </c>
      <c r="M55" s="13">
        <f t="shared" ref="M55" si="31">SUM(I55:L55)</f>
        <v>378000</v>
      </c>
      <c r="N55" s="22">
        <v>94500</v>
      </c>
      <c r="O55" s="22">
        <v>94500</v>
      </c>
      <c r="P55" s="22">
        <v>94500</v>
      </c>
      <c r="Q55" s="22">
        <v>94500</v>
      </c>
      <c r="R55" s="33">
        <f t="shared" ref="R55" si="32">SUM(N55:Q55)</f>
        <v>378000</v>
      </c>
      <c r="S55" s="34">
        <f>SUM(H55+M55+R55)</f>
        <v>756000</v>
      </c>
      <c r="T55" s="34"/>
    </row>
    <row r="56" spans="1:22" ht="21.75" customHeight="1">
      <c r="A56" s="73"/>
      <c r="B56" s="21" t="s">
        <v>2</v>
      </c>
      <c r="C56" s="22"/>
      <c r="D56" s="23"/>
      <c r="E56" s="23"/>
      <c r="F56" s="23"/>
      <c r="G56" s="23"/>
      <c r="H56" s="23"/>
      <c r="I56" s="23"/>
      <c r="J56" s="23"/>
      <c r="K56" s="23"/>
      <c r="L56" s="23"/>
      <c r="M56" s="13"/>
      <c r="N56" s="23"/>
      <c r="O56" s="23"/>
      <c r="P56" s="23"/>
      <c r="Q56" s="23"/>
      <c r="R56" s="26"/>
    </row>
    <row r="57" spans="1:22">
      <c r="A57" s="68" t="s">
        <v>0</v>
      </c>
      <c r="B57" s="16" t="s">
        <v>1</v>
      </c>
      <c r="C57" s="17" t="e">
        <f t="shared" ref="C57:R57" si="33">C34+C8</f>
        <v>#REF!</v>
      </c>
      <c r="D57" s="17" t="e">
        <f t="shared" si="33"/>
        <v>#REF!</v>
      </c>
      <c r="E57" s="17" t="e">
        <f t="shared" si="33"/>
        <v>#REF!</v>
      </c>
      <c r="F57" s="17" t="e">
        <f t="shared" si="33"/>
        <v>#REF!</v>
      </c>
      <c r="G57" s="17" t="e">
        <f t="shared" si="33"/>
        <v>#REF!</v>
      </c>
      <c r="H57" s="43">
        <f t="shared" si="33"/>
        <v>1765147</v>
      </c>
      <c r="I57" s="17" t="e">
        <f t="shared" si="33"/>
        <v>#REF!</v>
      </c>
      <c r="J57" s="17" t="e">
        <f t="shared" si="33"/>
        <v>#REF!</v>
      </c>
      <c r="K57" s="17" t="e">
        <f t="shared" si="33"/>
        <v>#REF!</v>
      </c>
      <c r="L57" s="17" t="e">
        <f t="shared" si="33"/>
        <v>#REF!</v>
      </c>
      <c r="M57" s="17" t="e">
        <f t="shared" si="33"/>
        <v>#REF!</v>
      </c>
      <c r="N57" s="17" t="e">
        <f t="shared" si="33"/>
        <v>#REF!</v>
      </c>
      <c r="O57" s="17" t="e">
        <f t="shared" si="33"/>
        <v>#REF!</v>
      </c>
      <c r="P57" s="17" t="e">
        <f t="shared" si="33"/>
        <v>#REF!</v>
      </c>
      <c r="Q57" s="17" t="e">
        <f t="shared" si="33"/>
        <v>#REF!</v>
      </c>
      <c r="R57" s="17" t="e">
        <f t="shared" si="33"/>
        <v>#REF!</v>
      </c>
      <c r="S57" s="34" t="e">
        <f>SUM(H57+M57+R57)</f>
        <v>#REF!</v>
      </c>
      <c r="T57" s="34" t="e">
        <f>SUM(C57-S57)</f>
        <v>#REF!</v>
      </c>
      <c r="V57" s="3"/>
    </row>
    <row r="58" spans="1:22">
      <c r="A58" s="69"/>
      <c r="B58" s="16" t="s">
        <v>2</v>
      </c>
      <c r="C58" s="17"/>
      <c r="D58" s="18"/>
      <c r="E58" s="18"/>
      <c r="F58" s="18"/>
      <c r="G58" s="18"/>
      <c r="H58" s="18"/>
      <c r="I58" s="18"/>
      <c r="J58" s="18"/>
      <c r="K58" s="18"/>
      <c r="L58" s="18"/>
      <c r="M58" s="18"/>
      <c r="N58" s="18"/>
      <c r="O58" s="18"/>
      <c r="P58" s="18"/>
      <c r="Q58" s="18"/>
      <c r="R58" s="19"/>
      <c r="S58" s="34"/>
      <c r="T58" s="34"/>
    </row>
    <row r="59" spans="1:22" ht="41.25" customHeight="1">
      <c r="A59" s="39" t="s">
        <v>20</v>
      </c>
      <c r="B59" s="35"/>
      <c r="C59" s="36"/>
      <c r="D59" s="37"/>
      <c r="E59" s="37"/>
      <c r="F59" s="37"/>
      <c r="G59" s="37"/>
      <c r="H59" s="37"/>
      <c r="I59" s="37"/>
      <c r="J59" s="37"/>
      <c r="K59" s="37"/>
      <c r="L59" s="37"/>
      <c r="M59" s="37"/>
      <c r="N59" s="37"/>
      <c r="O59" s="37"/>
      <c r="P59" s="37"/>
      <c r="Q59" s="37"/>
      <c r="R59" s="38"/>
    </row>
  </sheetData>
  <mergeCells count="20">
    <mergeCell ref="A57:A58"/>
    <mergeCell ref="D5:D6"/>
    <mergeCell ref="E5:E6"/>
    <mergeCell ref="F5:F6"/>
    <mergeCell ref="G5:G6"/>
    <mergeCell ref="A53:A54"/>
    <mergeCell ref="A55:A56"/>
    <mergeCell ref="A47:A48"/>
    <mergeCell ref="A51:A52"/>
    <mergeCell ref="A49:A50"/>
    <mergeCell ref="A37:A38"/>
    <mergeCell ref="A39:A40"/>
    <mergeCell ref="A41:A42"/>
    <mergeCell ref="A43:A44"/>
    <mergeCell ref="A45:A46"/>
    <mergeCell ref="A2:R2"/>
    <mergeCell ref="A5:A6"/>
    <mergeCell ref="C5:C6"/>
    <mergeCell ref="I5:M5"/>
    <mergeCell ref="N5:R5"/>
  </mergeCells>
  <pageMargins left="0.48" right="0.35" top="0.31496062992125984" bottom="0.31496062992125984" header="0.27559055118110237" footer="0.15748031496062992"/>
  <pageSetup paperSize="9" scale="80" orientation="portrait" r:id="rId1"/>
  <rowBreaks count="1" manualBreakCount="1">
    <brk id="50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6</vt:i4>
      </vt:variant>
    </vt:vector>
  </HeadingPairs>
  <TitlesOfParts>
    <vt:vector size="11" baseType="lpstr">
      <vt:lpstr>สงม. 2 </vt:lpstr>
      <vt:lpstr>พัฒนา</vt:lpstr>
      <vt:lpstr>งวดที่ 1</vt:lpstr>
      <vt:lpstr>งวดที่ 2</vt:lpstr>
      <vt:lpstr>งวดที่ 3</vt:lpstr>
      <vt:lpstr>'สงม. 2 '!Print_Area</vt:lpstr>
      <vt:lpstr>'งวดที่ 1'!Print_Titles</vt:lpstr>
      <vt:lpstr>'งวดที่ 2'!Print_Titles</vt:lpstr>
      <vt:lpstr>'งวดที่ 3'!Print_Titles</vt:lpstr>
      <vt:lpstr>พัฒนา!Print_Titles</vt:lpstr>
      <vt:lpstr>'สงม. 2 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bma03005</cp:lastModifiedBy>
  <cp:lastPrinted>2024-09-19T08:16:11Z</cp:lastPrinted>
  <dcterms:created xsi:type="dcterms:W3CDTF">2019-08-18T06:05:51Z</dcterms:created>
  <dcterms:modified xsi:type="dcterms:W3CDTF">2025-04-07T06:43:33Z</dcterms:modified>
</cp:coreProperties>
</file>