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ลูกเกด\งานงบประมาณ\งบประมาณ 2569\งานปี2569\สงม. 1 - 2  ปี 2569\"/>
    </mc:Choice>
  </mc:AlternateContent>
  <xr:revisionPtr revIDLastSave="0" documentId="13_ncr:1_{64A41D3B-9B88-4AE1-AAEE-916C1EA855CD}" xr6:coauthVersionLast="47" xr6:coauthVersionMax="47" xr10:uidLastSave="{00000000-0000-0000-0000-000000000000}"/>
  <bookViews>
    <workbookView xWindow="-120" yWindow="-120" windowWidth="21840" windowHeight="13140" tabRatio="924" xr2:uid="{151404A6-09C9-46F9-ACE0-1B49F1440C95}"/>
  </bookViews>
  <sheets>
    <sheet name="สงม. 1 สนข.บางกอกน้อย" sheetId="15" r:id="rId1"/>
    <sheet name="สงม.2 -งบบุคลากร" sheetId="17" r:id="rId2"/>
    <sheet name="สงม.2 อำนวยการ" sheetId="30" r:id="rId3"/>
    <sheet name="สงม.2 ปกครอง" sheetId="31" r:id="rId4"/>
    <sheet name="สงม.2 ทะเบียน" sheetId="27" r:id="rId5"/>
    <sheet name="สงม.2 บริหารทั่วไปฯคลัง" sheetId="16" r:id="rId6"/>
    <sheet name="สงม.2 รายได้" sheetId="22" r:id="rId7"/>
    <sheet name="สงม.2 งานบริหารรักษา" sheetId="36" r:id="rId8"/>
    <sheet name="สงม.2 งานกวาด" sheetId="37" r:id="rId9"/>
    <sheet name="สงม.2 งานเก็บขน" sheetId="38" r:id="rId10"/>
    <sheet name="สงม.2 งานสวน" sheetId="39" r:id="rId11"/>
    <sheet name="สงม.2 บริหารเทศกิจ" sheetId="28" r:id="rId12"/>
    <sheet name="สงม.2 งานตรวจ" sheetId="29" r:id="rId13"/>
    <sheet name="สงม.2 บริหารทั่วไปโยธา" sheetId="23" r:id="rId14"/>
    <sheet name="สงม.2 อาคาร" sheetId="24" r:id="rId15"/>
    <sheet name="สงม.2 บำรุงรักษา" sheetId="25" r:id="rId16"/>
    <sheet name="สงม.2 ระบายน้ำ" sheetId="26" r:id="rId17"/>
    <sheet name="สงม.2 บริหารฯพัฒนา" sheetId="40" r:id="rId18"/>
    <sheet name="สงม.2 พัฒนาชุมชนฯ" sheetId="41" r:id="rId19"/>
    <sheet name="สงม.2 อสท." sheetId="42" r:id="rId20"/>
    <sheet name="สงม.2 bkk food bank" sheetId="43" r:id="rId21"/>
    <sheet name="สงม.2 ขับเคลื่อนพัฒนาที่อยู่ฯ" sheetId="44" r:id="rId22"/>
    <sheet name="สงม.2 บริหารทั่วไป " sheetId="32" r:id="rId23"/>
    <sheet name="สงม.2 สุขาภิบาล " sheetId="33" r:id="rId24"/>
    <sheet name="สงม.2 ป้องกัน" sheetId="34" r:id="rId25"/>
    <sheet name="สงม.2 ศึกษา" sheetId="35" r:id="rId26"/>
    <sheet name="สงม.2 งานงบประมาณโรงเรียน" sheetId="45" r:id="rId27"/>
    <sheet name="sandbox" sheetId="47" r:id="rId28"/>
    <sheet name="open" sheetId="46" r:id="rId29"/>
    <sheet name="สองภาษา" sheetId="48" r:id="rId30"/>
  </sheets>
  <definedNames>
    <definedName name="_xlnm.Print_Area" localSheetId="20">'สงม.2 bkk food bank'!$A$1:$R$73</definedName>
    <definedName name="_xlnm.Print_Area" localSheetId="21">'สงม.2 ขับเคลื่อนพัฒนาที่อยู่ฯ'!$A$1:$R$73</definedName>
    <definedName name="_xlnm.Print_Area" localSheetId="1">'สงม.2 -งบบุคลากร'!$A$1:$R$101</definedName>
    <definedName name="_xlnm.Print_Area" localSheetId="8">'สงม.2 งานกวาด'!$A$1:$R$79</definedName>
    <definedName name="_xlnm.Print_Area" localSheetId="9">'สงม.2 งานเก็บขน'!$A$1:$R$91</definedName>
    <definedName name="_xlnm.Print_Area" localSheetId="26">'สงม.2 งานงบประมาณโรงเรียน'!$A$1:$R$154</definedName>
    <definedName name="_xlnm.Print_Area" localSheetId="12">'สงม.2 งานตรวจ'!$A$1:$R$85</definedName>
    <definedName name="_xlnm.Print_Area" localSheetId="10">'สงม.2 งานสวน'!$A$1:$R$87</definedName>
    <definedName name="_xlnm.Print_Area" localSheetId="22">'สงม.2 บริหารทั่วไป '!$A$1:$R$81</definedName>
    <definedName name="_xlnm.Print_Area" localSheetId="5">'สงม.2 บริหารทั่วไปฯคลัง'!$A$1:$R$83</definedName>
    <definedName name="_xlnm.Print_Area" localSheetId="11">'สงม.2 บริหารเทศกิจ'!$A$1:$R$83</definedName>
    <definedName name="_xlnm.Print_Area" localSheetId="17">'สงม.2 บริหารฯพัฒนา'!$A$1:$R$89</definedName>
    <definedName name="_xlnm.Print_Area" localSheetId="3">'สงม.2 ปกครอง'!$A$1:$R$77</definedName>
    <definedName name="_xlnm.Print_Area" localSheetId="18">'สงม.2 พัฒนาชุมชนฯ'!$A$1:$R$137</definedName>
    <definedName name="_xlnm.Print_Area" localSheetId="6">'สงม.2 รายได้'!$A$1:$R$83</definedName>
    <definedName name="_xlnm.Print_Area" localSheetId="19">'สงม.2 อสท.'!$A$1:$R$73</definedName>
    <definedName name="_xlnm.Print_Titles" localSheetId="28">open!$1:$11</definedName>
    <definedName name="_xlnm.Print_Titles" localSheetId="27">sandbox!$1:$11</definedName>
    <definedName name="_xlnm.Print_Titles" localSheetId="0">'สงม. 1 สนข.บางกอกน้อย'!$1:$11</definedName>
    <definedName name="_xlnm.Print_Titles" localSheetId="20">'สงม.2 bkk food bank'!$1:$11</definedName>
    <definedName name="_xlnm.Print_Titles" localSheetId="21">'สงม.2 ขับเคลื่อนพัฒนาที่อยู่ฯ'!$1:$11</definedName>
    <definedName name="_xlnm.Print_Titles" localSheetId="1">'สงม.2 -งบบุคลากร'!$1:$11</definedName>
    <definedName name="_xlnm.Print_Titles" localSheetId="8">'สงม.2 งานกวาด'!$1:$11</definedName>
    <definedName name="_xlnm.Print_Titles" localSheetId="9">'สงม.2 งานเก็บขน'!$1:$11</definedName>
    <definedName name="_xlnm.Print_Titles" localSheetId="26">'สงม.2 งานงบประมาณโรงเรียน'!$1:$11</definedName>
    <definedName name="_xlnm.Print_Titles" localSheetId="12">'สงม.2 งานตรวจ'!$1:$11</definedName>
    <definedName name="_xlnm.Print_Titles" localSheetId="7">'สงม.2 งานบริหารรักษา'!$1:$11</definedName>
    <definedName name="_xlnm.Print_Titles" localSheetId="10">'สงม.2 งานสวน'!$1:$11</definedName>
    <definedName name="_xlnm.Print_Titles" localSheetId="4">'สงม.2 ทะเบียน'!$1:$11</definedName>
    <definedName name="_xlnm.Print_Titles" localSheetId="22">'สงม.2 บริหารทั่วไป '!$1:$11</definedName>
    <definedName name="_xlnm.Print_Titles" localSheetId="13">'สงม.2 บริหารทั่วไปโยธา'!$1:$11</definedName>
    <definedName name="_xlnm.Print_Titles" localSheetId="5">'สงม.2 บริหารทั่วไปฯคลัง'!$1:$11</definedName>
    <definedName name="_xlnm.Print_Titles" localSheetId="11">'สงม.2 บริหารเทศกิจ'!$1:$11</definedName>
    <definedName name="_xlnm.Print_Titles" localSheetId="17">'สงม.2 บริหารฯพัฒนา'!$1:$11</definedName>
    <definedName name="_xlnm.Print_Titles" localSheetId="15">'สงม.2 บำรุงรักษา'!$1:$11</definedName>
    <definedName name="_xlnm.Print_Titles" localSheetId="3">'สงม.2 ปกครอง'!$1:$11</definedName>
    <definedName name="_xlnm.Print_Titles" localSheetId="24">'สงม.2 ป้องกัน'!$1:$11</definedName>
    <definedName name="_xlnm.Print_Titles" localSheetId="18">'สงม.2 พัฒนาชุมชนฯ'!$1:$11</definedName>
    <definedName name="_xlnm.Print_Titles" localSheetId="16">'สงม.2 ระบายน้ำ'!$1:$11</definedName>
    <definedName name="_xlnm.Print_Titles" localSheetId="6">'สงม.2 รายได้'!$1:$11</definedName>
    <definedName name="_xlnm.Print_Titles" localSheetId="25">'สงม.2 ศึกษา'!$1:$11</definedName>
    <definedName name="_xlnm.Print_Titles" localSheetId="23">'สงม.2 สุขาภิบาล '!$1:$11</definedName>
    <definedName name="_xlnm.Print_Titles" localSheetId="19">'สงม.2 อสท.'!$1:$11</definedName>
    <definedName name="_xlnm.Print_Titles" localSheetId="14">'สงม.2 อาคาร'!$1:$11</definedName>
    <definedName name="_xlnm.Print_Titles" localSheetId="2">'สงม.2 อำนวยการ'!$1:$11</definedName>
    <definedName name="_xlnm.Print_Titles" localSheetId="29">สองภาษา!$1:$11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5" l="1"/>
  <c r="H19" i="15"/>
  <c r="D19" i="15"/>
  <c r="D21" i="15"/>
  <c r="D30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J66" i="31"/>
  <c r="E66" i="31"/>
  <c r="D66" i="31"/>
  <c r="I66" i="31"/>
  <c r="D68" i="31"/>
  <c r="P32" i="31"/>
  <c r="Q32" i="31"/>
  <c r="R32" i="31"/>
  <c r="E30" i="31"/>
  <c r="N30" i="31"/>
  <c r="S32" i="31"/>
  <c r="T32" i="31"/>
  <c r="U32" i="31"/>
  <c r="G30" i="31"/>
  <c r="H30" i="31"/>
  <c r="I30" i="31"/>
  <c r="J30" i="31"/>
  <c r="K30" i="31"/>
  <c r="L30" i="31"/>
  <c r="M30" i="31"/>
  <c r="O30" i="31"/>
  <c r="P30" i="31"/>
  <c r="Q30" i="31"/>
  <c r="R30" i="31"/>
  <c r="S30" i="31"/>
  <c r="T30" i="31"/>
  <c r="U30" i="31"/>
  <c r="F30" i="31"/>
  <c r="G34" i="31"/>
  <c r="H34" i="31"/>
  <c r="I34" i="31"/>
  <c r="J34" i="31"/>
  <c r="K34" i="31"/>
  <c r="L34" i="31"/>
  <c r="M34" i="31"/>
  <c r="N34" i="31"/>
  <c r="O34" i="31"/>
  <c r="P34" i="31"/>
  <c r="Q34" i="31"/>
  <c r="R34" i="31"/>
  <c r="F34" i="31"/>
  <c r="N36" i="27"/>
  <c r="D72" i="15"/>
  <c r="F72" i="15"/>
  <c r="H72" i="15"/>
  <c r="B72" i="15"/>
  <c r="I52" i="47"/>
  <c r="I52" i="44"/>
  <c r="E74" i="29"/>
  <c r="F74" i="29"/>
  <c r="G74" i="29"/>
  <c r="H74" i="29"/>
  <c r="I74" i="29"/>
  <c r="J74" i="29"/>
  <c r="K74" i="29"/>
  <c r="L74" i="29"/>
  <c r="M74" i="29"/>
  <c r="N74" i="29"/>
  <c r="O74" i="29"/>
  <c r="P74" i="29"/>
  <c r="Q74" i="29"/>
  <c r="R74" i="29"/>
  <c r="S74" i="29"/>
  <c r="T74" i="29"/>
  <c r="U74" i="29"/>
  <c r="E70" i="29"/>
  <c r="F70" i="29"/>
  <c r="G70" i="29"/>
  <c r="H70" i="29"/>
  <c r="I70" i="29"/>
  <c r="J70" i="29"/>
  <c r="K70" i="29"/>
  <c r="L70" i="29"/>
  <c r="M70" i="29"/>
  <c r="N70" i="29"/>
  <c r="O70" i="29"/>
  <c r="P70" i="29"/>
  <c r="Q70" i="29"/>
  <c r="R70" i="29"/>
  <c r="E66" i="29"/>
  <c r="F66" i="29"/>
  <c r="G66" i="29"/>
  <c r="H66" i="29"/>
  <c r="I66" i="29"/>
  <c r="J66" i="29"/>
  <c r="K66" i="29"/>
  <c r="L66" i="29"/>
  <c r="M66" i="29"/>
  <c r="N66" i="29"/>
  <c r="O66" i="29"/>
  <c r="P66" i="29"/>
  <c r="Q66" i="29"/>
  <c r="R66" i="29"/>
  <c r="J62" i="29"/>
  <c r="K62" i="29"/>
  <c r="L62" i="29"/>
  <c r="M62" i="29"/>
  <c r="N62" i="29"/>
  <c r="O62" i="29"/>
  <c r="P62" i="29"/>
  <c r="Q62" i="29"/>
  <c r="R62" i="29"/>
  <c r="E60" i="29"/>
  <c r="F60" i="29"/>
  <c r="G60" i="29"/>
  <c r="H60" i="29"/>
  <c r="I62" i="29"/>
  <c r="I60" i="29"/>
  <c r="J60" i="29"/>
  <c r="K60" i="29"/>
  <c r="L60" i="29"/>
  <c r="M60" i="29"/>
  <c r="N60" i="29"/>
  <c r="O60" i="29"/>
  <c r="P60" i="29"/>
  <c r="Q60" i="29"/>
  <c r="R60" i="29"/>
  <c r="R54" i="30"/>
  <c r="Q54" i="30"/>
  <c r="O54" i="30"/>
  <c r="M54" i="30"/>
  <c r="L54" i="30"/>
  <c r="J54" i="30"/>
  <c r="H54" i="30"/>
  <c r="F54" i="30"/>
  <c r="D48" i="30"/>
  <c r="D46" i="30"/>
  <c r="D50" i="30"/>
  <c r="D38" i="30"/>
  <c r="D32" i="30"/>
  <c r="D30" i="30"/>
  <c r="D17" i="15"/>
  <c r="D16" i="15"/>
  <c r="D40" i="29"/>
  <c r="D38" i="29"/>
  <c r="D50" i="29"/>
  <c r="D44" i="29"/>
  <c r="D32" i="29"/>
  <c r="D30" i="29"/>
  <c r="D40" i="15"/>
  <c r="D39" i="15"/>
  <c r="D60" i="40"/>
  <c r="D62" i="40"/>
  <c r="D64" i="40"/>
  <c r="D58" i="40"/>
  <c r="D30" i="40"/>
  <c r="D52" i="15"/>
  <c r="D51" i="15"/>
  <c r="D38" i="45"/>
  <c r="D40" i="45"/>
  <c r="D34" i="45"/>
  <c r="D46" i="45"/>
  <c r="D42" i="45"/>
  <c r="D60" i="45"/>
  <c r="D58" i="45"/>
  <c r="D32" i="45"/>
  <c r="D76" i="45"/>
  <c r="D30" i="45"/>
  <c r="D68" i="15"/>
  <c r="D88" i="45"/>
  <c r="D86" i="45"/>
  <c r="D69" i="15"/>
  <c r="D123" i="45"/>
  <c r="D125" i="45"/>
  <c r="D121" i="45"/>
  <c r="D70" i="15"/>
  <c r="D131" i="45"/>
  <c r="D133" i="45"/>
  <c r="C137" i="45"/>
  <c r="D137" i="45"/>
  <c r="D139" i="45"/>
  <c r="D141" i="45"/>
  <c r="D143" i="45"/>
  <c r="D127" i="45"/>
  <c r="D71" i="15"/>
  <c r="D67" i="15"/>
  <c r="D36" i="27"/>
  <c r="D34" i="27"/>
  <c r="D32" i="27"/>
  <c r="D30" i="27"/>
  <c r="D23" i="15"/>
  <c r="D22" i="15"/>
  <c r="E34" i="31"/>
  <c r="D20" i="15"/>
  <c r="H50" i="38"/>
  <c r="G50" i="38"/>
  <c r="E50" i="38"/>
  <c r="F50" i="38"/>
  <c r="D50" i="38"/>
  <c r="D32" i="38"/>
  <c r="D30" i="38"/>
  <c r="D34" i="15"/>
  <c r="D33" i="15"/>
  <c r="E30" i="34"/>
  <c r="G30" i="34"/>
  <c r="D30" i="34"/>
  <c r="D62" i="15"/>
  <c r="D61" i="15"/>
  <c r="E14" i="17"/>
  <c r="E28" i="17"/>
  <c r="E38" i="17"/>
  <c r="E46" i="17"/>
  <c r="E12" i="17"/>
  <c r="D15" i="15"/>
  <c r="D14" i="15"/>
  <c r="D13" i="15"/>
  <c r="I46" i="30"/>
  <c r="I38" i="30"/>
  <c r="I32" i="30"/>
  <c r="I30" i="30"/>
  <c r="F17" i="15"/>
  <c r="F16" i="15"/>
  <c r="I42" i="27"/>
  <c r="I38" i="27"/>
  <c r="I36" i="27"/>
  <c r="I34" i="27"/>
  <c r="I32" i="27"/>
  <c r="I30" i="27"/>
  <c r="F23" i="15"/>
  <c r="F22" i="15"/>
  <c r="I40" i="29"/>
  <c r="I38" i="29"/>
  <c r="I50" i="29"/>
  <c r="I44" i="29"/>
  <c r="I32" i="29"/>
  <c r="I30" i="29"/>
  <c r="F40" i="15"/>
  <c r="F39" i="15"/>
  <c r="I66" i="43"/>
  <c r="I64" i="43"/>
  <c r="F76" i="15"/>
  <c r="F75" i="15"/>
  <c r="I38" i="45"/>
  <c r="I40" i="45"/>
  <c r="I34" i="45"/>
  <c r="I46" i="45"/>
  <c r="I42" i="45"/>
  <c r="J58" i="45"/>
  <c r="K58" i="45"/>
  <c r="L58" i="45"/>
  <c r="M58" i="45"/>
  <c r="I58" i="45"/>
  <c r="I32" i="45"/>
  <c r="I30" i="45"/>
  <c r="F68" i="15"/>
  <c r="I88" i="45"/>
  <c r="I86" i="45"/>
  <c r="F69" i="15"/>
  <c r="I123" i="45"/>
  <c r="I125" i="45"/>
  <c r="I121" i="45"/>
  <c r="F70" i="15"/>
  <c r="I131" i="45"/>
  <c r="I139" i="45"/>
  <c r="I141" i="45"/>
  <c r="I147" i="45"/>
  <c r="I127" i="45"/>
  <c r="F71" i="15"/>
  <c r="F67" i="15"/>
  <c r="F20" i="15"/>
  <c r="F21" i="15"/>
  <c r="F13" i="15"/>
  <c r="N44" i="30"/>
  <c r="N46" i="30"/>
  <c r="N38" i="30"/>
  <c r="N32" i="30"/>
  <c r="N30" i="30"/>
  <c r="H17" i="15"/>
  <c r="H16" i="15"/>
  <c r="N42" i="27"/>
  <c r="N38" i="27"/>
  <c r="N34" i="27"/>
  <c r="N32" i="27"/>
  <c r="N30" i="27"/>
  <c r="H23" i="15"/>
  <c r="H22" i="15"/>
  <c r="N40" i="29"/>
  <c r="N38" i="29"/>
  <c r="N50" i="29"/>
  <c r="N44" i="29"/>
  <c r="N32" i="29"/>
  <c r="N30" i="29"/>
  <c r="H40" i="15"/>
  <c r="H39" i="15"/>
  <c r="N38" i="45"/>
  <c r="N40" i="45"/>
  <c r="N34" i="45"/>
  <c r="N42" i="45"/>
  <c r="N60" i="45"/>
  <c r="N58" i="45"/>
  <c r="N32" i="45"/>
  <c r="N30" i="45"/>
  <c r="H68" i="15"/>
  <c r="N88" i="45"/>
  <c r="N86" i="45"/>
  <c r="H69" i="15"/>
  <c r="N123" i="45"/>
  <c r="N125" i="45"/>
  <c r="N121" i="45"/>
  <c r="H70" i="15"/>
  <c r="N131" i="45"/>
  <c r="N133" i="45"/>
  <c r="N139" i="45"/>
  <c r="N141" i="45"/>
  <c r="N145" i="45"/>
  <c r="N147" i="45"/>
  <c r="N127" i="45"/>
  <c r="H71" i="15"/>
  <c r="H67" i="15"/>
  <c r="H20" i="15"/>
  <c r="H15" i="15"/>
  <c r="H14" i="15"/>
  <c r="H13" i="15"/>
  <c r="B16" i="15"/>
  <c r="B22" i="15"/>
  <c r="B39" i="15"/>
  <c r="B51" i="15"/>
  <c r="B75" i="15"/>
  <c r="B68" i="15"/>
  <c r="B69" i="15"/>
  <c r="B70" i="15"/>
  <c r="B71" i="15"/>
  <c r="B67" i="15"/>
  <c r="B19" i="15"/>
  <c r="B33" i="15"/>
  <c r="B61" i="15"/>
  <c r="B15" i="15"/>
  <c r="B14" i="15"/>
  <c r="B13" i="15"/>
  <c r="E44" i="32"/>
  <c r="D46" i="32"/>
  <c r="D48" i="32"/>
  <c r="D50" i="32"/>
  <c r="D52" i="32"/>
  <c r="D44" i="32"/>
  <c r="F44" i="32"/>
  <c r="G44" i="32"/>
  <c r="H44" i="32"/>
  <c r="I46" i="32"/>
  <c r="I48" i="32"/>
  <c r="I52" i="32"/>
  <c r="I50" i="32"/>
  <c r="I44" i="32"/>
  <c r="J44" i="32"/>
  <c r="K44" i="32"/>
  <c r="L44" i="32"/>
  <c r="M44" i="32"/>
  <c r="N46" i="32"/>
  <c r="N48" i="32"/>
  <c r="N52" i="32"/>
  <c r="N50" i="32"/>
  <c r="N44" i="32"/>
  <c r="O44" i="32"/>
  <c r="P44" i="32"/>
  <c r="Q44" i="32"/>
  <c r="R44" i="32"/>
  <c r="C46" i="32"/>
  <c r="C48" i="32"/>
  <c r="C50" i="32"/>
  <c r="C52" i="32"/>
  <c r="C44" i="32"/>
  <c r="C32" i="32"/>
  <c r="R62" i="30"/>
  <c r="Q62" i="30"/>
  <c r="P62" i="30"/>
  <c r="O62" i="30"/>
  <c r="N62" i="30"/>
  <c r="M62" i="30"/>
  <c r="L62" i="30"/>
  <c r="K62" i="30"/>
  <c r="J62" i="30"/>
  <c r="D58" i="30"/>
  <c r="H38" i="30"/>
  <c r="G38" i="30"/>
  <c r="F38" i="30"/>
  <c r="D40" i="30"/>
  <c r="D42" i="30"/>
  <c r="D44" i="30"/>
  <c r="D56" i="30"/>
  <c r="D60" i="30"/>
  <c r="D66" i="30"/>
  <c r="D68" i="30"/>
  <c r="D54" i="30"/>
  <c r="D72" i="30"/>
  <c r="D74" i="30"/>
  <c r="D76" i="30"/>
  <c r="D70" i="30"/>
  <c r="F54" i="16"/>
  <c r="F30" i="16"/>
  <c r="G54" i="16"/>
  <c r="G30" i="16"/>
  <c r="H54" i="16"/>
  <c r="H30" i="16"/>
  <c r="D30" i="16"/>
  <c r="D25" i="15"/>
  <c r="D24" i="15"/>
  <c r="D42" i="39"/>
  <c r="D44" i="39"/>
  <c r="D40" i="39"/>
  <c r="D38" i="39"/>
  <c r="D48" i="39"/>
  <c r="D50" i="39"/>
  <c r="D58" i="39"/>
  <c r="D52" i="39"/>
  <c r="D54" i="39"/>
  <c r="D46" i="39"/>
  <c r="D36" i="39"/>
  <c r="D34" i="39"/>
  <c r="D32" i="39"/>
  <c r="D30" i="39"/>
  <c r="D36" i="15"/>
  <c r="D35" i="15"/>
  <c r="D42" i="25"/>
  <c r="D38" i="25"/>
  <c r="D32" i="25"/>
  <c r="D30" i="25"/>
  <c r="D46" i="15"/>
  <c r="D45" i="15"/>
  <c r="D64" i="43"/>
  <c r="D76" i="15"/>
  <c r="D75" i="15"/>
  <c r="E30" i="32"/>
  <c r="G30" i="32"/>
  <c r="F30" i="32"/>
  <c r="H30" i="32"/>
  <c r="D30" i="32"/>
  <c r="D57" i="15"/>
  <c r="D56" i="15"/>
  <c r="D12" i="15"/>
  <c r="I44" i="30"/>
  <c r="I58" i="30"/>
  <c r="I60" i="30"/>
  <c r="I62" i="30"/>
  <c r="I64" i="30"/>
  <c r="I66" i="30"/>
  <c r="I68" i="30"/>
  <c r="I54" i="30"/>
  <c r="I70" i="30"/>
  <c r="I54" i="16"/>
  <c r="I30" i="16"/>
  <c r="F25" i="15"/>
  <c r="F24" i="15"/>
  <c r="I46" i="36"/>
  <c r="I48" i="36"/>
  <c r="I44" i="36"/>
  <c r="I32" i="36"/>
  <c r="I30" i="36"/>
  <c r="F29" i="15"/>
  <c r="F30" i="15"/>
  <c r="F28" i="15"/>
  <c r="I42" i="39"/>
  <c r="I40" i="39"/>
  <c r="I38" i="39"/>
  <c r="I36" i="39"/>
  <c r="I34" i="39"/>
  <c r="I48" i="39"/>
  <c r="I50" i="39"/>
  <c r="I56" i="39"/>
  <c r="I52" i="39"/>
  <c r="I46" i="39"/>
  <c r="I32" i="39"/>
  <c r="I60" i="39"/>
  <c r="I30" i="39"/>
  <c r="F36" i="15"/>
  <c r="F35" i="15"/>
  <c r="I42" i="25"/>
  <c r="I38" i="25"/>
  <c r="I32" i="25"/>
  <c r="I30" i="25"/>
  <c r="F46" i="15"/>
  <c r="F45" i="15"/>
  <c r="J30" i="32"/>
  <c r="K30" i="32"/>
  <c r="L30" i="32"/>
  <c r="M30" i="32"/>
  <c r="I30" i="32"/>
  <c r="F57" i="15"/>
  <c r="F56" i="15"/>
  <c r="I64" i="47"/>
  <c r="F80" i="15"/>
  <c r="F79" i="15"/>
  <c r="F12" i="15"/>
  <c r="N60" i="30"/>
  <c r="N54" i="30"/>
  <c r="N70" i="30"/>
  <c r="N54" i="16"/>
  <c r="N30" i="16"/>
  <c r="H25" i="15"/>
  <c r="H24" i="15"/>
  <c r="H30" i="15"/>
  <c r="H28" i="15"/>
  <c r="N40" i="39"/>
  <c r="N38" i="39"/>
  <c r="N36" i="39"/>
  <c r="N34" i="39"/>
  <c r="N48" i="39"/>
  <c r="N46" i="39"/>
  <c r="N32" i="39"/>
  <c r="N30" i="39"/>
  <c r="H36" i="15"/>
  <c r="H35" i="15"/>
  <c r="N64" i="43"/>
  <c r="H76" i="15"/>
  <c r="H75" i="15"/>
  <c r="O30" i="32"/>
  <c r="P30" i="32"/>
  <c r="Q30" i="32"/>
  <c r="R30" i="32"/>
  <c r="N30" i="32"/>
  <c r="H57" i="15"/>
  <c r="H56" i="15"/>
  <c r="N64" i="47"/>
  <c r="H80" i="15"/>
  <c r="H79" i="15"/>
  <c r="H12" i="15"/>
  <c r="B25" i="15"/>
  <c r="B24" i="15"/>
  <c r="B28" i="15"/>
  <c r="B35" i="15"/>
  <c r="B45" i="15"/>
  <c r="B56" i="15"/>
  <c r="B79" i="15"/>
  <c r="B12" i="15"/>
  <c r="E58" i="36"/>
  <c r="F58" i="36"/>
  <c r="G58" i="36"/>
  <c r="H58" i="36"/>
  <c r="I58" i="36"/>
  <c r="D60" i="36"/>
  <c r="D58" i="36"/>
  <c r="I66" i="46"/>
  <c r="N66" i="46"/>
  <c r="C66" i="46"/>
  <c r="O64" i="46"/>
  <c r="O68" i="46"/>
  <c r="P64" i="46"/>
  <c r="P68" i="46"/>
  <c r="Q64" i="46"/>
  <c r="Q68" i="46"/>
  <c r="R64" i="46"/>
  <c r="R68" i="46"/>
  <c r="I52" i="43"/>
  <c r="I52" i="42"/>
  <c r="E14" i="40"/>
  <c r="J30" i="33"/>
  <c r="K30" i="33"/>
  <c r="L30" i="33"/>
  <c r="M30" i="33"/>
  <c r="I30" i="33"/>
  <c r="F59" i="15"/>
  <c r="E30" i="33"/>
  <c r="F30" i="33"/>
  <c r="G30" i="33"/>
  <c r="H30" i="33"/>
  <c r="D30" i="33"/>
  <c r="D59" i="15"/>
  <c r="N40" i="33"/>
  <c r="N38" i="33"/>
  <c r="N48" i="33"/>
  <c r="N50" i="33"/>
  <c r="N44" i="33"/>
  <c r="N32" i="33"/>
  <c r="H59" i="15"/>
  <c r="B59" i="15"/>
  <c r="D72" i="41"/>
  <c r="E108" i="41"/>
  <c r="F108" i="41"/>
  <c r="G108" i="41"/>
  <c r="H108" i="41"/>
  <c r="D108" i="41"/>
  <c r="D110" i="41"/>
  <c r="D112" i="41"/>
  <c r="D114" i="41"/>
  <c r="D116" i="41"/>
  <c r="D118" i="41"/>
  <c r="D120" i="41"/>
  <c r="D121" i="41"/>
  <c r="D122" i="41"/>
  <c r="D124" i="41"/>
  <c r="D126" i="41"/>
  <c r="D128" i="41"/>
  <c r="D130" i="41"/>
  <c r="D106" i="41"/>
  <c r="D55" i="15"/>
  <c r="J108" i="41"/>
  <c r="K108" i="41"/>
  <c r="L108" i="41"/>
  <c r="M108" i="41"/>
  <c r="I108" i="41"/>
  <c r="I110" i="41"/>
  <c r="I112" i="41"/>
  <c r="I114" i="41"/>
  <c r="I116" i="41"/>
  <c r="I118" i="41"/>
  <c r="I120" i="41"/>
  <c r="I122" i="41"/>
  <c r="I124" i="41"/>
  <c r="I126" i="41"/>
  <c r="I128" i="41"/>
  <c r="I130" i="41"/>
  <c r="I106" i="41"/>
  <c r="F55" i="15"/>
  <c r="O108" i="41"/>
  <c r="P108" i="41"/>
  <c r="Q108" i="41"/>
  <c r="R108" i="41"/>
  <c r="N108" i="41"/>
  <c r="N110" i="41"/>
  <c r="R112" i="41"/>
  <c r="N112" i="41"/>
  <c r="R114" i="41"/>
  <c r="N114" i="41"/>
  <c r="R116" i="41"/>
  <c r="N116" i="41"/>
  <c r="N118" i="41"/>
  <c r="O120" i="41"/>
  <c r="N120" i="41"/>
  <c r="N122" i="41"/>
  <c r="N124" i="41"/>
  <c r="N126" i="41"/>
  <c r="N128" i="41"/>
  <c r="N130" i="41"/>
  <c r="N106" i="41"/>
  <c r="H55" i="15"/>
  <c r="B55" i="15"/>
  <c r="F34" i="40"/>
  <c r="F42" i="40"/>
  <c r="F48" i="40"/>
  <c r="F32" i="40"/>
  <c r="F58" i="40"/>
  <c r="F30" i="40"/>
  <c r="G34" i="40"/>
  <c r="G42" i="40"/>
  <c r="G48" i="40"/>
  <c r="G32" i="40"/>
  <c r="G58" i="40"/>
  <c r="G30" i="40"/>
  <c r="H34" i="40"/>
  <c r="H42" i="40"/>
  <c r="H48" i="40"/>
  <c r="H32" i="40"/>
  <c r="H58" i="40"/>
  <c r="H30" i="40"/>
  <c r="I36" i="40"/>
  <c r="I38" i="40"/>
  <c r="I40" i="40"/>
  <c r="I34" i="40"/>
  <c r="I44" i="40"/>
  <c r="I46" i="40"/>
  <c r="I42" i="40"/>
  <c r="I50" i="40"/>
  <c r="I52" i="40"/>
  <c r="I54" i="40"/>
  <c r="I56" i="40"/>
  <c r="I48" i="40"/>
  <c r="I32" i="40"/>
  <c r="I60" i="40"/>
  <c r="I62" i="40"/>
  <c r="I64" i="40"/>
  <c r="I58" i="40"/>
  <c r="I30" i="40"/>
  <c r="J34" i="40"/>
  <c r="J42" i="40"/>
  <c r="J48" i="40"/>
  <c r="J32" i="40"/>
  <c r="J58" i="40"/>
  <c r="J30" i="40"/>
  <c r="K34" i="40"/>
  <c r="K42" i="40"/>
  <c r="K48" i="40"/>
  <c r="K32" i="40"/>
  <c r="K58" i="40"/>
  <c r="K30" i="40"/>
  <c r="L34" i="40"/>
  <c r="L42" i="40"/>
  <c r="L48" i="40"/>
  <c r="L32" i="40"/>
  <c r="L58" i="40"/>
  <c r="L30" i="40"/>
  <c r="M34" i="40"/>
  <c r="M42" i="40"/>
  <c r="M48" i="40"/>
  <c r="M32" i="40"/>
  <c r="M58" i="40"/>
  <c r="M30" i="40"/>
  <c r="R36" i="40"/>
  <c r="N36" i="40"/>
  <c r="R38" i="40"/>
  <c r="N38" i="40"/>
  <c r="R40" i="40"/>
  <c r="N40" i="40"/>
  <c r="N34" i="40"/>
  <c r="N44" i="40"/>
  <c r="N46" i="40"/>
  <c r="N42" i="40"/>
  <c r="N50" i="40"/>
  <c r="N52" i="40"/>
  <c r="N54" i="40"/>
  <c r="N56" i="40"/>
  <c r="N48" i="40"/>
  <c r="N32" i="40"/>
  <c r="N60" i="40"/>
  <c r="N62" i="40"/>
  <c r="N64" i="40"/>
  <c r="N58" i="40"/>
  <c r="N30" i="40"/>
  <c r="O34" i="40"/>
  <c r="O42" i="40"/>
  <c r="O48" i="40"/>
  <c r="O32" i="40"/>
  <c r="O58" i="40"/>
  <c r="O30" i="40"/>
  <c r="P34" i="40"/>
  <c r="P42" i="40"/>
  <c r="P48" i="40"/>
  <c r="P32" i="40"/>
  <c r="P58" i="40"/>
  <c r="P30" i="40"/>
  <c r="Q34" i="40"/>
  <c r="Q42" i="40"/>
  <c r="Q48" i="40"/>
  <c r="Q32" i="40"/>
  <c r="Q58" i="40"/>
  <c r="Q30" i="40"/>
  <c r="R34" i="40"/>
  <c r="R42" i="40"/>
  <c r="R48" i="40"/>
  <c r="R32" i="40"/>
  <c r="R58" i="40"/>
  <c r="R30" i="40"/>
  <c r="E34" i="40"/>
  <c r="E42" i="40"/>
  <c r="E48" i="40"/>
  <c r="E32" i="40"/>
  <c r="E60" i="40"/>
  <c r="E62" i="40"/>
  <c r="E64" i="40"/>
  <c r="E58" i="40"/>
  <c r="E30" i="40"/>
  <c r="D36" i="40"/>
  <c r="D38" i="40"/>
  <c r="D40" i="40"/>
  <c r="D34" i="40"/>
  <c r="D44" i="40"/>
  <c r="D46" i="40"/>
  <c r="D42" i="40"/>
  <c r="D50" i="40"/>
  <c r="D52" i="40"/>
  <c r="D54" i="40"/>
  <c r="D56" i="40"/>
  <c r="D48" i="40"/>
  <c r="D32" i="40"/>
  <c r="D64" i="26"/>
  <c r="D66" i="26"/>
  <c r="D62" i="26"/>
  <c r="D70" i="26"/>
  <c r="D72" i="26"/>
  <c r="D74" i="26"/>
  <c r="D68" i="26"/>
  <c r="D60" i="26"/>
  <c r="D36" i="26"/>
  <c r="D34" i="26"/>
  <c r="D40" i="26"/>
  <c r="D42" i="26"/>
  <c r="D38" i="26"/>
  <c r="D46" i="26"/>
  <c r="D48" i="26"/>
  <c r="D50" i="26"/>
  <c r="D52" i="26"/>
  <c r="D54" i="26"/>
  <c r="D44" i="26"/>
  <c r="D32" i="26"/>
  <c r="D30" i="26"/>
  <c r="G34" i="26"/>
  <c r="G38" i="26"/>
  <c r="G44" i="26"/>
  <c r="G32" i="26"/>
  <c r="G30" i="26"/>
  <c r="G68" i="26"/>
  <c r="G60" i="26"/>
  <c r="G84" i="26"/>
  <c r="F60" i="26"/>
  <c r="F34" i="26"/>
  <c r="F38" i="26"/>
  <c r="F44" i="26"/>
  <c r="F32" i="26"/>
  <c r="F30" i="26"/>
  <c r="F84" i="26"/>
  <c r="N36" i="23"/>
  <c r="N34" i="23"/>
  <c r="N40" i="23"/>
  <c r="N42" i="23"/>
  <c r="N38" i="23"/>
  <c r="N46" i="23"/>
  <c r="N48" i="23"/>
  <c r="N50" i="23"/>
  <c r="N52" i="23"/>
  <c r="N44" i="23"/>
  <c r="N32" i="23"/>
  <c r="N30" i="23"/>
  <c r="D58" i="28"/>
  <c r="D56" i="28"/>
  <c r="E56" i="28"/>
  <c r="F56" i="28"/>
  <c r="G56" i="28"/>
  <c r="H56" i="28"/>
  <c r="F30" i="34"/>
  <c r="H30" i="34"/>
  <c r="J30" i="34"/>
  <c r="K30" i="34"/>
  <c r="L30" i="34"/>
  <c r="M30" i="34"/>
  <c r="I30" i="34"/>
  <c r="F62" i="15"/>
  <c r="O30" i="34"/>
  <c r="P30" i="34"/>
  <c r="Q30" i="34"/>
  <c r="R30" i="34"/>
  <c r="N30" i="34"/>
  <c r="H62" i="15"/>
  <c r="B62" i="15"/>
  <c r="D56" i="38"/>
  <c r="D62" i="38"/>
  <c r="D56" i="36"/>
  <c r="E56" i="22"/>
  <c r="F56" i="22"/>
  <c r="G56" i="22"/>
  <c r="H56" i="22"/>
  <c r="D56" i="16"/>
  <c r="F34" i="16"/>
  <c r="F38" i="16"/>
  <c r="F44" i="16"/>
  <c r="F32" i="16"/>
  <c r="H56" i="27"/>
  <c r="G56" i="27"/>
  <c r="F56" i="27"/>
  <c r="E56" i="27"/>
  <c r="D58" i="27"/>
  <c r="D56" i="27"/>
  <c r="D62" i="30"/>
  <c r="D64" i="30"/>
  <c r="D50" i="15"/>
  <c r="J62" i="26"/>
  <c r="J68" i="26"/>
  <c r="J60" i="26"/>
  <c r="K62" i="26"/>
  <c r="K68" i="26"/>
  <c r="K60" i="26"/>
  <c r="L62" i="26"/>
  <c r="L68" i="26"/>
  <c r="L60" i="26"/>
  <c r="M62" i="26"/>
  <c r="M68" i="26"/>
  <c r="M60" i="26"/>
  <c r="I60" i="26"/>
  <c r="F50" i="15"/>
  <c r="N64" i="26"/>
  <c r="N66" i="26"/>
  <c r="N62" i="26"/>
  <c r="N70" i="26"/>
  <c r="N72" i="26"/>
  <c r="N74" i="26"/>
  <c r="N68" i="26"/>
  <c r="N60" i="26"/>
  <c r="H50" i="15"/>
  <c r="B50" i="15"/>
  <c r="D84" i="26"/>
  <c r="J42" i="31"/>
  <c r="E42" i="31"/>
  <c r="O42" i="31"/>
  <c r="D56" i="17"/>
  <c r="D16" i="17"/>
  <c r="D18" i="17"/>
  <c r="D20" i="17"/>
  <c r="D22" i="17"/>
  <c r="D24" i="17"/>
  <c r="D26" i="17"/>
  <c r="D14" i="17"/>
  <c r="C60" i="45"/>
  <c r="C62" i="45"/>
  <c r="C64" i="45"/>
  <c r="C66" i="45"/>
  <c r="C68" i="45"/>
  <c r="C70" i="45"/>
  <c r="C72" i="45"/>
  <c r="C74" i="45"/>
  <c r="C58" i="45"/>
  <c r="L34" i="45"/>
  <c r="L42" i="45"/>
  <c r="L32" i="45"/>
  <c r="K34" i="45"/>
  <c r="K42" i="45"/>
  <c r="K32" i="45"/>
  <c r="J34" i="45"/>
  <c r="J42" i="45"/>
  <c r="J32" i="45"/>
  <c r="J30" i="45"/>
  <c r="C139" i="45"/>
  <c r="H127" i="45"/>
  <c r="G127" i="45"/>
  <c r="R121" i="45"/>
  <c r="Q121" i="45"/>
  <c r="P121" i="45"/>
  <c r="O121" i="45"/>
  <c r="M121" i="45"/>
  <c r="K121" i="45"/>
  <c r="J121" i="45"/>
  <c r="H121" i="45"/>
  <c r="G121" i="45"/>
  <c r="F121" i="45"/>
  <c r="E121" i="45"/>
  <c r="E34" i="45"/>
  <c r="E42" i="45"/>
  <c r="E58" i="45"/>
  <c r="E32" i="45"/>
  <c r="E76" i="45"/>
  <c r="E30" i="45"/>
  <c r="E88" i="45"/>
  <c r="E86" i="45"/>
  <c r="E127" i="45"/>
  <c r="E149" i="45"/>
  <c r="C123" i="45"/>
  <c r="C125" i="45"/>
  <c r="D64" i="47"/>
  <c r="D80" i="15"/>
  <c r="D79" i="15"/>
  <c r="N66" i="48"/>
  <c r="N64" i="48"/>
  <c r="H84" i="15"/>
  <c r="H83" i="15"/>
  <c r="I66" i="48"/>
  <c r="I64" i="48"/>
  <c r="F84" i="15"/>
  <c r="F83" i="15"/>
  <c r="D66" i="48"/>
  <c r="D64" i="48"/>
  <c r="D84" i="15"/>
  <c r="D83" i="15"/>
  <c r="B83" i="15"/>
  <c r="C66" i="48"/>
  <c r="R64" i="48"/>
  <c r="R68" i="48"/>
  <c r="Q64" i="48"/>
  <c r="Q68" i="48"/>
  <c r="P64" i="48"/>
  <c r="P68" i="48"/>
  <c r="O64" i="48"/>
  <c r="O68" i="48"/>
  <c r="N68" i="48"/>
  <c r="M64" i="48"/>
  <c r="M68" i="48"/>
  <c r="L64" i="48"/>
  <c r="L68" i="48"/>
  <c r="K64" i="48"/>
  <c r="K68" i="48"/>
  <c r="J64" i="48"/>
  <c r="J68" i="48"/>
  <c r="I68" i="48"/>
  <c r="H64" i="48"/>
  <c r="H68" i="48"/>
  <c r="G64" i="48"/>
  <c r="G68" i="48"/>
  <c r="F64" i="48"/>
  <c r="F68" i="48"/>
  <c r="E64" i="48"/>
  <c r="E68" i="48"/>
  <c r="D68" i="48"/>
  <c r="C64" i="48"/>
  <c r="C68" i="48"/>
  <c r="B84" i="15"/>
  <c r="B80" i="15"/>
  <c r="N64" i="46"/>
  <c r="H82" i="15"/>
  <c r="H81" i="15"/>
  <c r="I64" i="46"/>
  <c r="F82" i="15"/>
  <c r="F81" i="15"/>
  <c r="D82" i="15"/>
  <c r="D81" i="15"/>
  <c r="D64" i="46"/>
  <c r="D68" i="46"/>
  <c r="F64" i="46"/>
  <c r="F68" i="46"/>
  <c r="G64" i="46"/>
  <c r="G68" i="46"/>
  <c r="H64" i="46"/>
  <c r="H68" i="46"/>
  <c r="I68" i="46"/>
  <c r="J64" i="46"/>
  <c r="J68" i="46"/>
  <c r="K64" i="46"/>
  <c r="K68" i="46"/>
  <c r="L64" i="46"/>
  <c r="L68" i="46"/>
  <c r="M64" i="46"/>
  <c r="M68" i="46"/>
  <c r="N68" i="46"/>
  <c r="C64" i="46"/>
  <c r="C68" i="46"/>
  <c r="E64" i="46"/>
  <c r="E68" i="46"/>
  <c r="H42" i="45"/>
  <c r="G42" i="45"/>
  <c r="F42" i="45"/>
  <c r="H34" i="45"/>
  <c r="G34" i="45"/>
  <c r="G58" i="45"/>
  <c r="G32" i="45"/>
  <c r="G30" i="45"/>
  <c r="F58" i="45"/>
  <c r="F34" i="45"/>
  <c r="F32" i="45"/>
  <c r="F30" i="45"/>
  <c r="H58" i="45"/>
  <c r="H32" i="45"/>
  <c r="H30" i="45"/>
  <c r="K30" i="45"/>
  <c r="L30" i="45"/>
  <c r="M42" i="45"/>
  <c r="M32" i="45"/>
  <c r="M30" i="45"/>
  <c r="M88" i="45"/>
  <c r="M86" i="45"/>
  <c r="M127" i="45"/>
  <c r="M149" i="45"/>
  <c r="O34" i="45"/>
  <c r="O42" i="45"/>
  <c r="O58" i="45"/>
  <c r="O32" i="45"/>
  <c r="O30" i="45"/>
  <c r="P34" i="45"/>
  <c r="P42" i="45"/>
  <c r="P58" i="45"/>
  <c r="P32" i="45"/>
  <c r="P30" i="45"/>
  <c r="Q34" i="45"/>
  <c r="Q42" i="45"/>
  <c r="Q58" i="45"/>
  <c r="Q32" i="45"/>
  <c r="Q30" i="45"/>
  <c r="C36" i="45"/>
  <c r="C38" i="45"/>
  <c r="C40" i="45"/>
  <c r="C34" i="45"/>
  <c r="C44" i="45"/>
  <c r="C46" i="45"/>
  <c r="C48" i="45"/>
  <c r="C50" i="45"/>
  <c r="C52" i="45"/>
  <c r="C54" i="45"/>
  <c r="C56" i="45"/>
  <c r="C42" i="45"/>
  <c r="C32" i="45"/>
  <c r="C76" i="45"/>
  <c r="C30" i="45"/>
  <c r="F127" i="45"/>
  <c r="J127" i="45"/>
  <c r="K127" i="45"/>
  <c r="L127" i="45"/>
  <c r="O127" i="45"/>
  <c r="P127" i="45"/>
  <c r="Q127" i="45"/>
  <c r="R127" i="45"/>
  <c r="J88" i="45"/>
  <c r="J86" i="45"/>
  <c r="J149" i="45"/>
  <c r="L121" i="45"/>
  <c r="P64" i="47"/>
  <c r="P68" i="47"/>
  <c r="L64" i="47"/>
  <c r="L68" i="47"/>
  <c r="H64" i="47"/>
  <c r="H68" i="47"/>
  <c r="D68" i="47"/>
  <c r="C66" i="47"/>
  <c r="R64" i="47"/>
  <c r="R68" i="47"/>
  <c r="Q64" i="47"/>
  <c r="Q68" i="47"/>
  <c r="O64" i="47"/>
  <c r="O68" i="47"/>
  <c r="N68" i="47"/>
  <c r="M64" i="47"/>
  <c r="M68" i="47"/>
  <c r="K64" i="47"/>
  <c r="K68" i="47"/>
  <c r="J64" i="47"/>
  <c r="J68" i="47"/>
  <c r="I68" i="47"/>
  <c r="G64" i="47"/>
  <c r="G68" i="47"/>
  <c r="F64" i="47"/>
  <c r="F68" i="47"/>
  <c r="E64" i="47"/>
  <c r="E68" i="47"/>
  <c r="C64" i="47"/>
  <c r="C68" i="47"/>
  <c r="C147" i="45"/>
  <c r="C145" i="45"/>
  <c r="C143" i="45"/>
  <c r="C135" i="45"/>
  <c r="C133" i="45"/>
  <c r="C129" i="45"/>
  <c r="C121" i="45"/>
  <c r="R88" i="45"/>
  <c r="Q88" i="45"/>
  <c r="P88" i="45"/>
  <c r="O88" i="45"/>
  <c r="O86" i="45"/>
  <c r="L88" i="45"/>
  <c r="L86" i="45"/>
  <c r="K88" i="45"/>
  <c r="K86" i="45"/>
  <c r="H88" i="45"/>
  <c r="H86" i="45"/>
  <c r="G88" i="45"/>
  <c r="F88" i="45"/>
  <c r="F86" i="45"/>
  <c r="C88" i="45"/>
  <c r="R86" i="45"/>
  <c r="Q86" i="45"/>
  <c r="P86" i="45"/>
  <c r="G86" i="45"/>
  <c r="C86" i="45"/>
  <c r="R58" i="45"/>
  <c r="R42" i="45"/>
  <c r="R34" i="45"/>
  <c r="R32" i="45"/>
  <c r="R30" i="45"/>
  <c r="R149" i="45"/>
  <c r="N149" i="45"/>
  <c r="L149" i="45"/>
  <c r="D149" i="45"/>
  <c r="F149" i="45"/>
  <c r="B81" i="15"/>
  <c r="B82" i="15"/>
  <c r="P149" i="45"/>
  <c r="K149" i="45"/>
  <c r="I149" i="45"/>
  <c r="C131" i="45"/>
  <c r="C127" i="45"/>
  <c r="C149" i="45"/>
  <c r="Q149" i="45"/>
  <c r="O149" i="45"/>
  <c r="H149" i="45"/>
  <c r="G149" i="45"/>
  <c r="N18" i="17"/>
  <c r="I18" i="17"/>
  <c r="N68" i="34"/>
  <c r="N66" i="34"/>
  <c r="H63" i="15"/>
  <c r="I68" i="34"/>
  <c r="I66" i="34"/>
  <c r="F63" i="15"/>
  <c r="F61" i="15"/>
  <c r="D68" i="34"/>
  <c r="D66" i="34"/>
  <c r="D63" i="15"/>
  <c r="H61" i="15"/>
  <c r="E64" i="25"/>
  <c r="F64" i="25"/>
  <c r="G64" i="25"/>
  <c r="H64" i="25"/>
  <c r="I66" i="25"/>
  <c r="I68" i="25"/>
  <c r="I64" i="25"/>
  <c r="J64" i="25"/>
  <c r="K64" i="25"/>
  <c r="L64" i="25"/>
  <c r="M64" i="25"/>
  <c r="N66" i="25"/>
  <c r="N68" i="25"/>
  <c r="N64" i="25"/>
  <c r="O64" i="25"/>
  <c r="P64" i="25"/>
  <c r="Q64" i="25"/>
  <c r="R64" i="25"/>
  <c r="S64" i="25"/>
  <c r="T64" i="25"/>
  <c r="U64" i="25"/>
  <c r="D66" i="25"/>
  <c r="D68" i="25"/>
  <c r="D64" i="25"/>
  <c r="F96" i="17"/>
  <c r="G96" i="17"/>
  <c r="H96" i="17"/>
  <c r="I96" i="17"/>
  <c r="J96" i="17"/>
  <c r="K96" i="17"/>
  <c r="L96" i="17"/>
  <c r="M96" i="17"/>
  <c r="N96" i="17"/>
  <c r="O96" i="17"/>
  <c r="P96" i="17"/>
  <c r="Q96" i="17"/>
  <c r="R96" i="17"/>
  <c r="S96" i="17"/>
  <c r="T96" i="17"/>
  <c r="U96" i="17"/>
  <c r="C14" i="17"/>
  <c r="C28" i="17"/>
  <c r="C38" i="17"/>
  <c r="C46" i="17"/>
  <c r="C12" i="17"/>
  <c r="C96" i="17"/>
  <c r="R66" i="42"/>
  <c r="Q66" i="42"/>
  <c r="P66" i="42"/>
  <c r="O66" i="42"/>
  <c r="N66" i="42"/>
  <c r="M66" i="42"/>
  <c r="L66" i="42"/>
  <c r="K66" i="42"/>
  <c r="J66" i="42"/>
  <c r="I66" i="42"/>
  <c r="H66" i="42"/>
  <c r="G66" i="42"/>
  <c r="F66" i="42"/>
  <c r="D66" i="42"/>
  <c r="I64" i="42"/>
  <c r="F74" i="15"/>
  <c r="F73" i="15"/>
  <c r="D64" i="42"/>
  <c r="D74" i="15"/>
  <c r="D73" i="15"/>
  <c r="O64" i="44"/>
  <c r="K64" i="44"/>
  <c r="G64" i="44"/>
  <c r="G68" i="44"/>
  <c r="C64" i="44"/>
  <c r="C68" i="44"/>
  <c r="Q66" i="44"/>
  <c r="N66" i="44"/>
  <c r="N64" i="44"/>
  <c r="N68" i="44"/>
  <c r="M66" i="44"/>
  <c r="J66" i="44"/>
  <c r="J64" i="44"/>
  <c r="J68" i="44"/>
  <c r="I66" i="44"/>
  <c r="I64" i="44"/>
  <c r="I68" i="44"/>
  <c r="D66" i="44"/>
  <c r="R64" i="44"/>
  <c r="P64" i="44"/>
  <c r="M64" i="44"/>
  <c r="M68" i="44"/>
  <c r="L64" i="44"/>
  <c r="H64" i="44"/>
  <c r="F64" i="44"/>
  <c r="E64" i="44"/>
  <c r="D64" i="44"/>
  <c r="D68" i="44"/>
  <c r="S32" i="44"/>
  <c r="S31" i="44"/>
  <c r="S30" i="44"/>
  <c r="S29" i="44"/>
  <c r="S28" i="44"/>
  <c r="S27" i="44"/>
  <c r="S26" i="44"/>
  <c r="S25" i="44"/>
  <c r="S24" i="44"/>
  <c r="S23" i="44"/>
  <c r="S22" i="44"/>
  <c r="S21" i="44"/>
  <c r="S20" i="44"/>
  <c r="R64" i="43"/>
  <c r="Q64" i="43"/>
  <c r="P64" i="43"/>
  <c r="O64" i="43"/>
  <c r="M64" i="43"/>
  <c r="M68" i="43"/>
  <c r="L64" i="43"/>
  <c r="K64" i="43"/>
  <c r="J64" i="43"/>
  <c r="I68" i="43"/>
  <c r="H64" i="43"/>
  <c r="G64" i="43"/>
  <c r="F64" i="43"/>
  <c r="E64" i="43"/>
  <c r="C64" i="43"/>
  <c r="C68" i="43"/>
  <c r="R64" i="42"/>
  <c r="R68" i="42"/>
  <c r="Q64" i="42"/>
  <c r="Q68" i="42"/>
  <c r="P64" i="42"/>
  <c r="P68" i="42"/>
  <c r="O64" i="42"/>
  <c r="O68" i="42"/>
  <c r="N64" i="42"/>
  <c r="N68" i="42"/>
  <c r="M64" i="42"/>
  <c r="M68" i="42"/>
  <c r="L64" i="42"/>
  <c r="L68" i="42"/>
  <c r="K64" i="42"/>
  <c r="K68" i="42"/>
  <c r="J64" i="42"/>
  <c r="J68" i="42"/>
  <c r="I68" i="42"/>
  <c r="H64" i="42"/>
  <c r="H68" i="42"/>
  <c r="G64" i="42"/>
  <c r="G68" i="42"/>
  <c r="F64" i="42"/>
  <c r="F68" i="42"/>
  <c r="E64" i="42"/>
  <c r="E68" i="42"/>
  <c r="D68" i="42"/>
  <c r="C64" i="42"/>
  <c r="C68" i="42"/>
  <c r="E14" i="31"/>
  <c r="E14" i="27"/>
  <c r="E14" i="16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R72" i="22"/>
  <c r="Q72" i="22"/>
  <c r="P72" i="22"/>
  <c r="O72" i="22"/>
  <c r="N72" i="22"/>
  <c r="M72" i="22"/>
  <c r="L72" i="22"/>
  <c r="K72" i="22"/>
  <c r="J72" i="22"/>
  <c r="I72" i="22"/>
  <c r="H72" i="22"/>
  <c r="G72" i="22"/>
  <c r="F72" i="22"/>
  <c r="E72" i="22"/>
  <c r="E14" i="22"/>
  <c r="E14" i="36"/>
  <c r="E14" i="37"/>
  <c r="E14" i="38"/>
  <c r="E14" i="39"/>
  <c r="E14" i="28"/>
  <c r="E14" i="23"/>
  <c r="E14" i="24"/>
  <c r="E14" i="25"/>
  <c r="E14" i="26"/>
  <c r="E14" i="32"/>
  <c r="E72" i="33"/>
  <c r="E14" i="33"/>
  <c r="E14" i="34"/>
  <c r="I62" i="31"/>
  <c r="I60" i="27"/>
  <c r="I60" i="16"/>
  <c r="R64" i="22"/>
  <c r="Q64" i="22"/>
  <c r="P64" i="22"/>
  <c r="O64" i="22"/>
  <c r="N64" i="22"/>
  <c r="M64" i="22"/>
  <c r="L64" i="22"/>
  <c r="K64" i="22"/>
  <c r="J64" i="22"/>
  <c r="J62" i="22"/>
  <c r="R68" i="22"/>
  <c r="Q68" i="22"/>
  <c r="P68" i="22"/>
  <c r="O68" i="22"/>
  <c r="N68" i="22"/>
  <c r="M68" i="22"/>
  <c r="L68" i="22"/>
  <c r="K68" i="22"/>
  <c r="J68" i="22"/>
  <c r="J66" i="22"/>
  <c r="J60" i="22"/>
  <c r="K62" i="22"/>
  <c r="K66" i="22"/>
  <c r="K60" i="22"/>
  <c r="L62" i="22"/>
  <c r="L66" i="22"/>
  <c r="L60" i="22"/>
  <c r="M62" i="22"/>
  <c r="M66" i="22"/>
  <c r="M60" i="22"/>
  <c r="I60" i="22"/>
  <c r="I60" i="38"/>
  <c r="J62" i="28"/>
  <c r="J66" i="28"/>
  <c r="J60" i="28"/>
  <c r="K62" i="28"/>
  <c r="K66" i="28"/>
  <c r="K60" i="28"/>
  <c r="L62" i="28"/>
  <c r="L66" i="28"/>
  <c r="L60" i="28"/>
  <c r="M62" i="28"/>
  <c r="M66" i="28"/>
  <c r="M60" i="28"/>
  <c r="I60" i="28"/>
  <c r="I60" i="23"/>
  <c r="I60" i="25"/>
  <c r="J84" i="40"/>
  <c r="K84" i="40"/>
  <c r="L84" i="40"/>
  <c r="M84" i="40"/>
  <c r="I84" i="40"/>
  <c r="I60" i="32"/>
  <c r="I60" i="33"/>
  <c r="I76" i="41"/>
  <c r="D14" i="31"/>
  <c r="D14" i="27"/>
  <c r="D14" i="16"/>
  <c r="D16" i="22"/>
  <c r="D72" i="22"/>
  <c r="D14" i="22"/>
  <c r="D14" i="36"/>
  <c r="D14" i="37"/>
  <c r="D14" i="38"/>
  <c r="D14" i="39"/>
  <c r="D14" i="28"/>
  <c r="D14" i="23"/>
  <c r="D14" i="24"/>
  <c r="D14" i="25"/>
  <c r="D14" i="32"/>
  <c r="D14" i="34"/>
  <c r="H52" i="15"/>
  <c r="F52" i="15"/>
  <c r="S133" i="41"/>
  <c r="S130" i="41"/>
  <c r="S128" i="41"/>
  <c r="S126" i="41"/>
  <c r="S124" i="41"/>
  <c r="S122" i="41"/>
  <c r="S120" i="41"/>
  <c r="S118" i="41"/>
  <c r="S114" i="41"/>
  <c r="S111" i="41"/>
  <c r="S110" i="41"/>
  <c r="P106" i="41"/>
  <c r="L106" i="41"/>
  <c r="K106" i="41"/>
  <c r="H106" i="41"/>
  <c r="G106" i="41"/>
  <c r="S107" i="41"/>
  <c r="Q106" i="41"/>
  <c r="M106" i="41"/>
  <c r="J106" i="41"/>
  <c r="F106" i="41"/>
  <c r="E106" i="41"/>
  <c r="C106" i="41"/>
  <c r="N86" i="41"/>
  <c r="I86" i="41"/>
  <c r="D86" i="41"/>
  <c r="S86" i="41"/>
  <c r="N84" i="41"/>
  <c r="I84" i="41"/>
  <c r="D84" i="41"/>
  <c r="S84" i="41"/>
  <c r="R82" i="41"/>
  <c r="R60" i="41"/>
  <c r="Q82" i="41"/>
  <c r="P82" i="41"/>
  <c r="O82" i="41"/>
  <c r="N82" i="41"/>
  <c r="M82" i="41"/>
  <c r="L82" i="41"/>
  <c r="K82" i="41"/>
  <c r="J82" i="41"/>
  <c r="I82" i="41"/>
  <c r="H82" i="41"/>
  <c r="G82" i="41"/>
  <c r="F82" i="41"/>
  <c r="E82" i="41"/>
  <c r="D82" i="41"/>
  <c r="N80" i="41"/>
  <c r="I80" i="41"/>
  <c r="S80" i="41"/>
  <c r="N78" i="41"/>
  <c r="I78" i="41"/>
  <c r="S78" i="41"/>
  <c r="N76" i="41"/>
  <c r="D76" i="41"/>
  <c r="S76" i="41"/>
  <c r="N74" i="41"/>
  <c r="I74" i="41"/>
  <c r="D74" i="41"/>
  <c r="S74" i="41"/>
  <c r="N72" i="41"/>
  <c r="I72" i="41"/>
  <c r="N70" i="41"/>
  <c r="I70" i="41"/>
  <c r="D70" i="41"/>
  <c r="S70" i="41"/>
  <c r="N68" i="41"/>
  <c r="I68" i="41"/>
  <c r="D68" i="41"/>
  <c r="N66" i="41"/>
  <c r="I66" i="41"/>
  <c r="D66" i="41"/>
  <c r="S66" i="41"/>
  <c r="N64" i="41"/>
  <c r="I64" i="41"/>
  <c r="D64" i="41"/>
  <c r="S64" i="41"/>
  <c r="N62" i="41"/>
  <c r="I62" i="41"/>
  <c r="D62" i="41"/>
  <c r="S62" i="41"/>
  <c r="Q60" i="41"/>
  <c r="P60" i="41"/>
  <c r="O60" i="41"/>
  <c r="M60" i="41"/>
  <c r="L60" i="41"/>
  <c r="K60" i="41"/>
  <c r="H60" i="41"/>
  <c r="G60" i="41"/>
  <c r="E60" i="41"/>
  <c r="E46" i="41"/>
  <c r="E34" i="41"/>
  <c r="E48" i="41"/>
  <c r="E32" i="41"/>
  <c r="C60" i="41"/>
  <c r="N58" i="41"/>
  <c r="I58" i="41"/>
  <c r="D58" i="41"/>
  <c r="S58" i="41"/>
  <c r="N56" i="41"/>
  <c r="I56" i="41"/>
  <c r="D56" i="41"/>
  <c r="S56" i="41"/>
  <c r="N54" i="41"/>
  <c r="I54" i="41"/>
  <c r="D54" i="41"/>
  <c r="S54" i="41"/>
  <c r="N52" i="41"/>
  <c r="I52" i="41"/>
  <c r="D52" i="41"/>
  <c r="S52" i="41"/>
  <c r="N50" i="41"/>
  <c r="I50" i="41"/>
  <c r="D50" i="41"/>
  <c r="S50" i="41"/>
  <c r="R48" i="41"/>
  <c r="Q48" i="41"/>
  <c r="P48" i="41"/>
  <c r="O48" i="41"/>
  <c r="N48" i="41"/>
  <c r="M48" i="41"/>
  <c r="L48" i="41"/>
  <c r="K48" i="41"/>
  <c r="J48" i="41"/>
  <c r="I48" i="41"/>
  <c r="H48" i="41"/>
  <c r="G48" i="41"/>
  <c r="F48" i="41"/>
  <c r="D48" i="41"/>
  <c r="S48" i="41"/>
  <c r="C48" i="41"/>
  <c r="R46" i="41"/>
  <c r="Q46" i="41"/>
  <c r="P46" i="41"/>
  <c r="O46" i="41"/>
  <c r="N46" i="41"/>
  <c r="M46" i="41"/>
  <c r="L46" i="41"/>
  <c r="K46" i="41"/>
  <c r="K34" i="41"/>
  <c r="K32" i="41"/>
  <c r="K30" i="41"/>
  <c r="J46" i="41"/>
  <c r="I46" i="41"/>
  <c r="H46" i="41"/>
  <c r="G46" i="41"/>
  <c r="G34" i="41"/>
  <c r="F46" i="41"/>
  <c r="R44" i="41"/>
  <c r="N44" i="41"/>
  <c r="I44" i="41"/>
  <c r="D44" i="41"/>
  <c r="R42" i="41"/>
  <c r="N42" i="41"/>
  <c r="I42" i="41"/>
  <c r="I36" i="41"/>
  <c r="I38" i="41"/>
  <c r="I40" i="41"/>
  <c r="I34" i="41"/>
  <c r="D42" i="41"/>
  <c r="S42" i="41"/>
  <c r="R40" i="41"/>
  <c r="N40" i="41"/>
  <c r="D40" i="41"/>
  <c r="S40" i="41"/>
  <c r="R38" i="41"/>
  <c r="N38" i="41"/>
  <c r="D38" i="41"/>
  <c r="S38" i="41"/>
  <c r="R36" i="41"/>
  <c r="N36" i="41"/>
  <c r="D36" i="41"/>
  <c r="S36" i="41"/>
  <c r="Q34" i="41"/>
  <c r="P34" i="41"/>
  <c r="P32" i="41"/>
  <c r="P30" i="41"/>
  <c r="M34" i="41"/>
  <c r="L34" i="41"/>
  <c r="L32" i="41"/>
  <c r="L30" i="41"/>
  <c r="L132" i="41"/>
  <c r="J34" i="41"/>
  <c r="H34" i="41"/>
  <c r="F34" i="41"/>
  <c r="C34" i="41"/>
  <c r="Q32" i="41"/>
  <c r="Q30" i="41"/>
  <c r="Q132" i="41"/>
  <c r="M32" i="41"/>
  <c r="M30" i="41"/>
  <c r="M132" i="41"/>
  <c r="C32" i="41"/>
  <c r="C30" i="41"/>
  <c r="C132" i="41"/>
  <c r="S64" i="40"/>
  <c r="S62" i="40"/>
  <c r="O84" i="40"/>
  <c r="G84" i="40"/>
  <c r="C58" i="40"/>
  <c r="C34" i="40"/>
  <c r="C42" i="40"/>
  <c r="C48" i="40"/>
  <c r="C32" i="40"/>
  <c r="C84" i="40"/>
  <c r="S56" i="40"/>
  <c r="S54" i="40"/>
  <c r="S52" i="40"/>
  <c r="S50" i="40"/>
  <c r="S48" i="40"/>
  <c r="S46" i="40"/>
  <c r="S44" i="40"/>
  <c r="S42" i="40"/>
  <c r="S36" i="40"/>
  <c r="C30" i="40"/>
  <c r="H77" i="15"/>
  <c r="F77" i="15"/>
  <c r="D77" i="15"/>
  <c r="B78" i="15"/>
  <c r="B76" i="15"/>
  <c r="N60" i="41"/>
  <c r="S72" i="41"/>
  <c r="I60" i="41"/>
  <c r="I32" i="41"/>
  <c r="I30" i="41"/>
  <c r="E30" i="41"/>
  <c r="E132" i="41"/>
  <c r="F60" i="41"/>
  <c r="F32" i="41"/>
  <c r="F30" i="41"/>
  <c r="F132" i="41"/>
  <c r="H74" i="15"/>
  <c r="H73" i="15"/>
  <c r="Q64" i="44"/>
  <c r="Q68" i="44"/>
  <c r="G32" i="41"/>
  <c r="G30" i="41"/>
  <c r="G132" i="41"/>
  <c r="H32" i="41"/>
  <c r="H30" i="41"/>
  <c r="H132" i="41"/>
  <c r="S82" i="41"/>
  <c r="Q84" i="40"/>
  <c r="S116" i="41"/>
  <c r="N84" i="40"/>
  <c r="H84" i="40"/>
  <c r="P84" i="40"/>
  <c r="E84" i="40"/>
  <c r="S34" i="40"/>
  <c r="S40" i="40"/>
  <c r="P132" i="41"/>
  <c r="N34" i="41"/>
  <c r="N32" i="41"/>
  <c r="N30" i="41"/>
  <c r="S44" i="41"/>
  <c r="K132" i="41"/>
  <c r="S112" i="41"/>
  <c r="S60" i="40"/>
  <c r="D46" i="41"/>
  <c r="J60" i="41"/>
  <c r="J32" i="41"/>
  <c r="J30" i="41"/>
  <c r="J132" i="41"/>
  <c r="R106" i="41"/>
  <c r="R34" i="41"/>
  <c r="R32" i="41"/>
  <c r="R30" i="41"/>
  <c r="O106" i="41"/>
  <c r="S38" i="40"/>
  <c r="S81" i="40"/>
  <c r="O34" i="41"/>
  <c r="O32" i="41"/>
  <c r="O30" i="41"/>
  <c r="O132" i="41"/>
  <c r="B77" i="15"/>
  <c r="H51" i="15"/>
  <c r="F51" i="15"/>
  <c r="N132" i="41"/>
  <c r="H54" i="15"/>
  <c r="H53" i="15"/>
  <c r="I132" i="41"/>
  <c r="F54" i="15"/>
  <c r="B52" i="15"/>
  <c r="B74" i="15"/>
  <c r="B73" i="15"/>
  <c r="S108" i="41"/>
  <c r="S106" i="41"/>
  <c r="S30" i="40"/>
  <c r="D84" i="40"/>
  <c r="S84" i="40"/>
  <c r="S32" i="40"/>
  <c r="S46" i="41"/>
  <c r="D34" i="41"/>
  <c r="R132" i="41"/>
  <c r="R84" i="40"/>
  <c r="R46" i="39"/>
  <c r="R34" i="39"/>
  <c r="R38" i="39"/>
  <c r="R32" i="39"/>
  <c r="R30" i="39"/>
  <c r="R82" i="39"/>
  <c r="Q46" i="39"/>
  <c r="P46" i="39"/>
  <c r="O46" i="39"/>
  <c r="M46" i="39"/>
  <c r="L46" i="39"/>
  <c r="K46" i="39"/>
  <c r="J46" i="39"/>
  <c r="H46" i="39"/>
  <c r="G46" i="39"/>
  <c r="F46" i="39"/>
  <c r="E46" i="39"/>
  <c r="C46" i="39"/>
  <c r="Q38" i="39"/>
  <c r="Q34" i="39"/>
  <c r="Q32" i="39"/>
  <c r="Q30" i="39"/>
  <c r="Q82" i="39"/>
  <c r="P38" i="39"/>
  <c r="O38" i="39"/>
  <c r="M38" i="39"/>
  <c r="M34" i="39"/>
  <c r="M32" i="39"/>
  <c r="M30" i="39"/>
  <c r="M82" i="39"/>
  <c r="L38" i="39"/>
  <c r="L34" i="39"/>
  <c r="L32" i="39"/>
  <c r="L30" i="39"/>
  <c r="L82" i="39"/>
  <c r="K38" i="39"/>
  <c r="J38" i="39"/>
  <c r="H38" i="39"/>
  <c r="G38" i="39"/>
  <c r="F38" i="39"/>
  <c r="E38" i="39"/>
  <c r="C38" i="39"/>
  <c r="P34" i="39"/>
  <c r="O34" i="39"/>
  <c r="O32" i="39"/>
  <c r="O30" i="39"/>
  <c r="O82" i="39"/>
  <c r="K34" i="39"/>
  <c r="J34" i="39"/>
  <c r="J32" i="39"/>
  <c r="J30" i="39"/>
  <c r="J82" i="39"/>
  <c r="H34" i="39"/>
  <c r="G34" i="39"/>
  <c r="F34" i="39"/>
  <c r="E34" i="39"/>
  <c r="C34" i="39"/>
  <c r="P32" i="39"/>
  <c r="P30" i="39"/>
  <c r="P82" i="39"/>
  <c r="G32" i="39"/>
  <c r="G30" i="39"/>
  <c r="G82" i="39"/>
  <c r="N62" i="38"/>
  <c r="I62" i="38"/>
  <c r="N60" i="38"/>
  <c r="D60" i="38"/>
  <c r="N58" i="38"/>
  <c r="I58" i="38"/>
  <c r="N56" i="38"/>
  <c r="N50" i="38"/>
  <c r="I56" i="38"/>
  <c r="I54" i="38"/>
  <c r="D54" i="38"/>
  <c r="I52" i="38"/>
  <c r="I50" i="38"/>
  <c r="D52" i="38"/>
  <c r="M50" i="38"/>
  <c r="L50" i="38"/>
  <c r="K50" i="38"/>
  <c r="J50" i="38"/>
  <c r="C50" i="38"/>
  <c r="D46" i="38"/>
  <c r="N44" i="38"/>
  <c r="N42" i="38"/>
  <c r="I44" i="38"/>
  <c r="D44" i="38"/>
  <c r="R42" i="38"/>
  <c r="Q42" i="38"/>
  <c r="P42" i="38"/>
  <c r="O42" i="38"/>
  <c r="M42" i="38"/>
  <c r="L42" i="38"/>
  <c r="K42" i="38"/>
  <c r="J42" i="38"/>
  <c r="I42" i="38"/>
  <c r="H42" i="38"/>
  <c r="G42" i="38"/>
  <c r="F42" i="38"/>
  <c r="E42" i="38"/>
  <c r="C42" i="38"/>
  <c r="N40" i="38"/>
  <c r="I40" i="38"/>
  <c r="I36" i="38"/>
  <c r="I38" i="38"/>
  <c r="I34" i="38"/>
  <c r="D40" i="38"/>
  <c r="D36" i="38"/>
  <c r="D38" i="38"/>
  <c r="D34" i="38"/>
  <c r="N38" i="38"/>
  <c r="N36" i="38"/>
  <c r="R34" i="38"/>
  <c r="R32" i="38"/>
  <c r="R30" i="38"/>
  <c r="R86" i="38"/>
  <c r="Q34" i="38"/>
  <c r="P34" i="38"/>
  <c r="O34" i="38"/>
  <c r="M34" i="38"/>
  <c r="L34" i="38"/>
  <c r="K34" i="38"/>
  <c r="J34" i="38"/>
  <c r="H34" i="38"/>
  <c r="H32" i="38"/>
  <c r="H30" i="38"/>
  <c r="H86" i="38"/>
  <c r="G34" i="38"/>
  <c r="F34" i="38"/>
  <c r="E34" i="38"/>
  <c r="C34" i="38"/>
  <c r="P32" i="38"/>
  <c r="O32" i="38"/>
  <c r="O30" i="38"/>
  <c r="O86" i="38"/>
  <c r="L32" i="38"/>
  <c r="L30" i="38"/>
  <c r="L86" i="38"/>
  <c r="P30" i="38"/>
  <c r="P86" i="38"/>
  <c r="I50" i="37"/>
  <c r="D50" i="37"/>
  <c r="I48" i="37"/>
  <c r="I46" i="37"/>
  <c r="I42" i="37"/>
  <c r="I32" i="37"/>
  <c r="I30" i="37"/>
  <c r="D48" i="37"/>
  <c r="D46" i="37"/>
  <c r="D44" i="37"/>
  <c r="D42" i="37"/>
  <c r="D32" i="37"/>
  <c r="D30" i="37"/>
  <c r="D74" i="37"/>
  <c r="R42" i="37"/>
  <c r="Q42" i="37"/>
  <c r="Q32" i="37"/>
  <c r="Q30" i="37"/>
  <c r="Q74" i="37"/>
  <c r="P42" i="37"/>
  <c r="P32" i="37"/>
  <c r="P30" i="37"/>
  <c r="P74" i="37"/>
  <c r="O42" i="37"/>
  <c r="O32" i="37"/>
  <c r="O30" i="37"/>
  <c r="O74" i="37"/>
  <c r="N42" i="37"/>
  <c r="N32" i="37"/>
  <c r="N30" i="37"/>
  <c r="N74" i="37"/>
  <c r="M42" i="37"/>
  <c r="L42" i="37"/>
  <c r="K42" i="37"/>
  <c r="K32" i="37"/>
  <c r="K30" i="37"/>
  <c r="K74" i="37"/>
  <c r="J42" i="37"/>
  <c r="H42" i="37"/>
  <c r="H32" i="37"/>
  <c r="H30" i="37"/>
  <c r="H74" i="37"/>
  <c r="G42" i="37"/>
  <c r="G32" i="37"/>
  <c r="G30" i="37"/>
  <c r="G74" i="37"/>
  <c r="F42" i="37"/>
  <c r="F32" i="37"/>
  <c r="F30" i="37"/>
  <c r="F74" i="37"/>
  <c r="E42" i="37"/>
  <c r="C42" i="37"/>
  <c r="C32" i="37"/>
  <c r="C30" i="37"/>
  <c r="C74" i="37"/>
  <c r="R32" i="37"/>
  <c r="R30" i="37"/>
  <c r="R74" i="37"/>
  <c r="M32" i="37"/>
  <c r="L32" i="37"/>
  <c r="J32" i="37"/>
  <c r="E32" i="37"/>
  <c r="M30" i="37"/>
  <c r="M74" i="37"/>
  <c r="L30" i="37"/>
  <c r="L74" i="37"/>
  <c r="J30" i="37"/>
  <c r="J74" i="37"/>
  <c r="E30" i="37"/>
  <c r="E74" i="37"/>
  <c r="D30" i="15"/>
  <c r="C58" i="36"/>
  <c r="C56" i="36"/>
  <c r="N50" i="36"/>
  <c r="I50" i="36"/>
  <c r="D50" i="36"/>
  <c r="D48" i="36"/>
  <c r="N46" i="36"/>
  <c r="D46" i="36"/>
  <c r="M44" i="36"/>
  <c r="H44" i="36"/>
  <c r="H34" i="36"/>
  <c r="H38" i="36"/>
  <c r="H32" i="36"/>
  <c r="H30" i="36"/>
  <c r="H74" i="36"/>
  <c r="C44" i="36"/>
  <c r="I42" i="36"/>
  <c r="D40" i="36"/>
  <c r="D38" i="36"/>
  <c r="J38" i="36"/>
  <c r="I38" i="36"/>
  <c r="G38" i="36"/>
  <c r="F38" i="36"/>
  <c r="E38" i="36"/>
  <c r="C38" i="36"/>
  <c r="N36" i="36"/>
  <c r="N34" i="36"/>
  <c r="N32" i="36"/>
  <c r="N30" i="36"/>
  <c r="N74" i="36"/>
  <c r="I36" i="36"/>
  <c r="I34" i="36"/>
  <c r="D36" i="36"/>
  <c r="D34" i="36"/>
  <c r="R34" i="36"/>
  <c r="Q34" i="36"/>
  <c r="P34" i="36"/>
  <c r="P32" i="36"/>
  <c r="P30" i="36"/>
  <c r="P74" i="36"/>
  <c r="O34" i="36"/>
  <c r="O32" i="36"/>
  <c r="O30" i="36"/>
  <c r="O74" i="36"/>
  <c r="M34" i="36"/>
  <c r="M32" i="36"/>
  <c r="M30" i="36"/>
  <c r="M74" i="36"/>
  <c r="L34" i="36"/>
  <c r="K34" i="36"/>
  <c r="J34" i="36"/>
  <c r="G34" i="36"/>
  <c r="F34" i="36"/>
  <c r="F32" i="36"/>
  <c r="F30" i="36"/>
  <c r="F74" i="36"/>
  <c r="E34" i="36"/>
  <c r="E32" i="36"/>
  <c r="E30" i="36"/>
  <c r="E74" i="36"/>
  <c r="C34" i="36"/>
  <c r="R32" i="36"/>
  <c r="Q32" i="36"/>
  <c r="L32" i="36"/>
  <c r="L30" i="36"/>
  <c r="L74" i="36"/>
  <c r="K32" i="36"/>
  <c r="K30" i="36"/>
  <c r="K74" i="36"/>
  <c r="R30" i="36"/>
  <c r="R74" i="36"/>
  <c r="Q30" i="36"/>
  <c r="Q74" i="36"/>
  <c r="D26" i="36"/>
  <c r="C26" i="36"/>
  <c r="D22" i="36"/>
  <c r="C22" i="36"/>
  <c r="D18" i="36"/>
  <c r="C18" i="36"/>
  <c r="R48" i="16"/>
  <c r="Q48" i="16"/>
  <c r="P48" i="16"/>
  <c r="O48" i="16"/>
  <c r="N48" i="16"/>
  <c r="M48" i="16"/>
  <c r="L48" i="16"/>
  <c r="K48" i="16"/>
  <c r="J48" i="16"/>
  <c r="F53" i="15"/>
  <c r="G32" i="38"/>
  <c r="G30" i="38"/>
  <c r="G86" i="38"/>
  <c r="S34" i="41"/>
  <c r="I74" i="37"/>
  <c r="F32" i="15"/>
  <c r="F31" i="15"/>
  <c r="Q32" i="38"/>
  <c r="Q30" i="38"/>
  <c r="Q86" i="38"/>
  <c r="J32" i="36"/>
  <c r="J30" i="36"/>
  <c r="J74" i="36"/>
  <c r="I32" i="38"/>
  <c r="I30" i="38"/>
  <c r="F32" i="39"/>
  <c r="F30" i="39"/>
  <c r="F82" i="39"/>
  <c r="G32" i="36"/>
  <c r="G30" i="36"/>
  <c r="G74" i="36"/>
  <c r="D44" i="36"/>
  <c r="D32" i="36"/>
  <c r="D30" i="36"/>
  <c r="N34" i="38"/>
  <c r="K32" i="38"/>
  <c r="K30" i="38"/>
  <c r="K86" i="38"/>
  <c r="D42" i="38"/>
  <c r="M32" i="38"/>
  <c r="M30" i="38"/>
  <c r="M86" i="38"/>
  <c r="D82" i="39"/>
  <c r="D32" i="15"/>
  <c r="F32" i="38"/>
  <c r="F30" i="38"/>
  <c r="F86" i="38"/>
  <c r="E32" i="39"/>
  <c r="E30" i="39"/>
  <c r="E82" i="39"/>
  <c r="K32" i="39"/>
  <c r="K30" i="39"/>
  <c r="K82" i="39"/>
  <c r="C32" i="36"/>
  <c r="C30" i="36"/>
  <c r="C74" i="36"/>
  <c r="C32" i="38"/>
  <c r="C30" i="38"/>
  <c r="C86" i="38"/>
  <c r="E32" i="38"/>
  <c r="E30" i="38"/>
  <c r="E86" i="38"/>
  <c r="J32" i="38"/>
  <c r="J30" i="38"/>
  <c r="J86" i="38"/>
  <c r="C32" i="39"/>
  <c r="C30" i="39"/>
  <c r="H32" i="39"/>
  <c r="H30" i="39"/>
  <c r="H82" i="39"/>
  <c r="H29" i="15"/>
  <c r="H32" i="15"/>
  <c r="H31" i="15"/>
  <c r="B30" i="15"/>
  <c r="N32" i="38"/>
  <c r="N30" i="38"/>
  <c r="C82" i="39"/>
  <c r="D74" i="36"/>
  <c r="D29" i="15"/>
  <c r="D86" i="38"/>
  <c r="I82" i="39"/>
  <c r="N86" i="38"/>
  <c r="H34" i="15"/>
  <c r="H33" i="15"/>
  <c r="D31" i="15"/>
  <c r="B31" i="15"/>
  <c r="B32" i="15"/>
  <c r="I74" i="36"/>
  <c r="N82" i="39"/>
  <c r="I86" i="38"/>
  <c r="F34" i="15"/>
  <c r="F33" i="15"/>
  <c r="H66" i="15"/>
  <c r="I74" i="35"/>
  <c r="I72" i="35"/>
  <c r="F66" i="15"/>
  <c r="E72" i="35"/>
  <c r="P72" i="35"/>
  <c r="Q72" i="35"/>
  <c r="R72" i="35"/>
  <c r="O72" i="35"/>
  <c r="F72" i="35"/>
  <c r="G72" i="35"/>
  <c r="H72" i="35"/>
  <c r="D66" i="15"/>
  <c r="N32" i="35"/>
  <c r="N30" i="35"/>
  <c r="H65" i="15"/>
  <c r="Q76" i="35"/>
  <c r="P76" i="35"/>
  <c r="O76" i="35"/>
  <c r="K76" i="35"/>
  <c r="J76" i="35"/>
  <c r="H76" i="35"/>
  <c r="F76" i="35"/>
  <c r="C74" i="35"/>
  <c r="C72" i="35"/>
  <c r="M72" i="35"/>
  <c r="C52" i="35"/>
  <c r="C50" i="35"/>
  <c r="C44" i="35"/>
  <c r="M44" i="35"/>
  <c r="M32" i="35"/>
  <c r="I44" i="35"/>
  <c r="I32" i="35"/>
  <c r="G44" i="35"/>
  <c r="G38" i="35"/>
  <c r="G32" i="35"/>
  <c r="E44" i="35"/>
  <c r="D44" i="35"/>
  <c r="C42" i="35"/>
  <c r="C40" i="35"/>
  <c r="C38" i="35"/>
  <c r="D38" i="35"/>
  <c r="R32" i="35"/>
  <c r="R30" i="35"/>
  <c r="N76" i="35"/>
  <c r="L32" i="35"/>
  <c r="L76" i="35"/>
  <c r="E32" i="35"/>
  <c r="E76" i="35"/>
  <c r="D32" i="35"/>
  <c r="D76" i="35"/>
  <c r="Q30" i="35"/>
  <c r="P30" i="35"/>
  <c r="O30" i="35"/>
  <c r="L30" i="35"/>
  <c r="K30" i="35"/>
  <c r="J30" i="35"/>
  <c r="H30" i="35"/>
  <c r="F30" i="35"/>
  <c r="E30" i="35"/>
  <c r="D30" i="35"/>
  <c r="D65" i="15"/>
  <c r="C68" i="34"/>
  <c r="C66" i="34"/>
  <c r="R66" i="34"/>
  <c r="Q66" i="34"/>
  <c r="P66" i="34"/>
  <c r="O66" i="34"/>
  <c r="M66" i="34"/>
  <c r="L66" i="34"/>
  <c r="K66" i="34"/>
  <c r="J66" i="34"/>
  <c r="H66" i="34"/>
  <c r="G66" i="34"/>
  <c r="F66" i="34"/>
  <c r="E66" i="34"/>
  <c r="D46" i="34"/>
  <c r="C46" i="34"/>
  <c r="N44" i="34"/>
  <c r="I44" i="34"/>
  <c r="D44" i="34"/>
  <c r="C44" i="34"/>
  <c r="N42" i="34"/>
  <c r="I42" i="34"/>
  <c r="I40" i="34"/>
  <c r="I38" i="34"/>
  <c r="D42" i="34"/>
  <c r="C42" i="34"/>
  <c r="D40" i="34"/>
  <c r="C40" i="34"/>
  <c r="R38" i="34"/>
  <c r="R32" i="34"/>
  <c r="Q38" i="34"/>
  <c r="P38" i="34"/>
  <c r="P32" i="34"/>
  <c r="O38" i="34"/>
  <c r="N38" i="34"/>
  <c r="M38" i="34"/>
  <c r="L38" i="34"/>
  <c r="L32" i="34"/>
  <c r="K38" i="34"/>
  <c r="J38" i="34"/>
  <c r="H38" i="34"/>
  <c r="H32" i="34"/>
  <c r="G38" i="34"/>
  <c r="F38" i="34"/>
  <c r="F32" i="34"/>
  <c r="E38" i="34"/>
  <c r="N36" i="34"/>
  <c r="N34" i="34"/>
  <c r="I36" i="34"/>
  <c r="D36" i="34"/>
  <c r="C36" i="34"/>
  <c r="C34" i="34"/>
  <c r="O34" i="34"/>
  <c r="O32" i="34"/>
  <c r="J34" i="34"/>
  <c r="I34" i="34"/>
  <c r="E34" i="34"/>
  <c r="E32" i="34"/>
  <c r="Q32" i="34"/>
  <c r="M32" i="34"/>
  <c r="K32" i="34"/>
  <c r="G32" i="34"/>
  <c r="Q70" i="34"/>
  <c r="P70" i="34"/>
  <c r="M70" i="34"/>
  <c r="L70" i="34"/>
  <c r="H70" i="34"/>
  <c r="G70" i="34"/>
  <c r="E70" i="34"/>
  <c r="N74" i="33"/>
  <c r="I74" i="33"/>
  <c r="D74" i="33"/>
  <c r="C74" i="33"/>
  <c r="C72" i="33"/>
  <c r="R72" i="33"/>
  <c r="Q72" i="33"/>
  <c r="Q30" i="33"/>
  <c r="Q76" i="33"/>
  <c r="P72" i="33"/>
  <c r="O72" i="33"/>
  <c r="N72" i="33"/>
  <c r="H60" i="15"/>
  <c r="M72" i="33"/>
  <c r="M76" i="33"/>
  <c r="L72" i="33"/>
  <c r="K72" i="33"/>
  <c r="J72" i="33"/>
  <c r="I72" i="33"/>
  <c r="F60" i="15"/>
  <c r="H72" i="33"/>
  <c r="G72" i="33"/>
  <c r="F72" i="33"/>
  <c r="D72" i="33"/>
  <c r="D60" i="15"/>
  <c r="D52" i="33"/>
  <c r="C52" i="33"/>
  <c r="I50" i="33"/>
  <c r="D50" i="33"/>
  <c r="I48" i="33"/>
  <c r="D48" i="33"/>
  <c r="I46" i="33"/>
  <c r="D46" i="33"/>
  <c r="C46" i="33"/>
  <c r="R44" i="33"/>
  <c r="Q44" i="33"/>
  <c r="P44" i="33"/>
  <c r="O44" i="33"/>
  <c r="O38" i="33"/>
  <c r="O32" i="33"/>
  <c r="M44" i="33"/>
  <c r="L44" i="33"/>
  <c r="K44" i="33"/>
  <c r="K38" i="33"/>
  <c r="K32" i="33"/>
  <c r="J44" i="33"/>
  <c r="H44" i="33"/>
  <c r="G44" i="33"/>
  <c r="F44" i="33"/>
  <c r="E44" i="33"/>
  <c r="D42" i="33"/>
  <c r="C42" i="33"/>
  <c r="I40" i="33"/>
  <c r="D40" i="33"/>
  <c r="R38" i="33"/>
  <c r="R32" i="33"/>
  <c r="Q38" i="33"/>
  <c r="Q32" i="33"/>
  <c r="P38" i="33"/>
  <c r="M38" i="33"/>
  <c r="M32" i="33"/>
  <c r="L38" i="33"/>
  <c r="J38" i="33"/>
  <c r="J32" i="33"/>
  <c r="I38" i="33"/>
  <c r="H38" i="33"/>
  <c r="G38" i="33"/>
  <c r="F38" i="33"/>
  <c r="F32" i="33"/>
  <c r="E38" i="33"/>
  <c r="E32" i="33"/>
  <c r="P32" i="33"/>
  <c r="L32" i="33"/>
  <c r="H32" i="33"/>
  <c r="G32" i="33"/>
  <c r="R30" i="33"/>
  <c r="R76" i="33"/>
  <c r="P30" i="33"/>
  <c r="P76" i="33"/>
  <c r="O30" i="33"/>
  <c r="L76" i="33"/>
  <c r="J76" i="33"/>
  <c r="H76" i="33"/>
  <c r="F76" i="33"/>
  <c r="N42" i="32"/>
  <c r="I42" i="32"/>
  <c r="D42" i="32"/>
  <c r="C42" i="32"/>
  <c r="N40" i="32"/>
  <c r="N38" i="32"/>
  <c r="N32" i="32"/>
  <c r="I40" i="32"/>
  <c r="D40" i="32"/>
  <c r="R38" i="32"/>
  <c r="R32" i="32"/>
  <c r="Q38" i="32"/>
  <c r="Q32" i="32"/>
  <c r="P38" i="32"/>
  <c r="O38" i="32"/>
  <c r="M38" i="32"/>
  <c r="M32" i="32"/>
  <c r="L38" i="32"/>
  <c r="K38" i="32"/>
  <c r="J38" i="32"/>
  <c r="I38" i="32"/>
  <c r="H38" i="32"/>
  <c r="G38" i="32"/>
  <c r="F38" i="32"/>
  <c r="E38" i="32"/>
  <c r="E32" i="32"/>
  <c r="I36" i="32"/>
  <c r="D36" i="32"/>
  <c r="D34" i="32"/>
  <c r="J34" i="32"/>
  <c r="H34" i="32"/>
  <c r="G34" i="32"/>
  <c r="G32" i="32"/>
  <c r="F34" i="32"/>
  <c r="P32" i="32"/>
  <c r="O32" i="32"/>
  <c r="L32" i="32"/>
  <c r="K32" i="32"/>
  <c r="H32" i="32"/>
  <c r="R76" i="32"/>
  <c r="Q76" i="32"/>
  <c r="P76" i="32"/>
  <c r="O76" i="32"/>
  <c r="M76" i="32"/>
  <c r="L76" i="32"/>
  <c r="K76" i="32"/>
  <c r="H76" i="32"/>
  <c r="G76" i="32"/>
  <c r="F76" i="32"/>
  <c r="E76" i="32"/>
  <c r="B60" i="15"/>
  <c r="H58" i="15"/>
  <c r="N30" i="33"/>
  <c r="N76" i="33"/>
  <c r="D28" i="15"/>
  <c r="B29" i="15"/>
  <c r="F32" i="32"/>
  <c r="R70" i="34"/>
  <c r="I32" i="34"/>
  <c r="C36" i="32"/>
  <c r="C34" i="32"/>
  <c r="C40" i="32"/>
  <c r="C38" i="32"/>
  <c r="C40" i="33"/>
  <c r="D44" i="33"/>
  <c r="C50" i="33"/>
  <c r="G76" i="33"/>
  <c r="K76" i="33"/>
  <c r="O76" i="33"/>
  <c r="J70" i="34"/>
  <c r="J32" i="34"/>
  <c r="N32" i="34"/>
  <c r="R76" i="35"/>
  <c r="B34" i="15"/>
  <c r="B36" i="15"/>
  <c r="E76" i="33"/>
  <c r="J32" i="32"/>
  <c r="C38" i="34"/>
  <c r="I34" i="32"/>
  <c r="I32" i="32"/>
  <c r="D38" i="32"/>
  <c r="D32" i="32"/>
  <c r="D38" i="33"/>
  <c r="D32" i="33"/>
  <c r="C48" i="33"/>
  <c r="C44" i="33"/>
  <c r="F70" i="34"/>
  <c r="D38" i="34"/>
  <c r="H64" i="15"/>
  <c r="B63" i="15"/>
  <c r="D64" i="15"/>
  <c r="B66" i="15"/>
  <c r="I30" i="35"/>
  <c r="F65" i="15"/>
  <c r="B65" i="15"/>
  <c r="G30" i="35"/>
  <c r="G76" i="35"/>
  <c r="C32" i="35"/>
  <c r="I76" i="35"/>
  <c r="F64" i="15"/>
  <c r="M76" i="35"/>
  <c r="M30" i="35"/>
  <c r="C38" i="33"/>
  <c r="C32" i="34"/>
  <c r="J76" i="32"/>
  <c r="K70" i="34"/>
  <c r="O70" i="34"/>
  <c r="I44" i="33"/>
  <c r="I32" i="33"/>
  <c r="D34" i="34"/>
  <c r="D32" i="34"/>
  <c r="D76" i="32"/>
  <c r="D58" i="15"/>
  <c r="I76" i="33"/>
  <c r="N70" i="34"/>
  <c r="N76" i="32"/>
  <c r="C32" i="33"/>
  <c r="C30" i="32"/>
  <c r="C76" i="32"/>
  <c r="I70" i="34"/>
  <c r="I76" i="32"/>
  <c r="B64" i="15"/>
  <c r="C30" i="35"/>
  <c r="C76" i="35"/>
  <c r="D76" i="33"/>
  <c r="C30" i="33"/>
  <c r="C76" i="33"/>
  <c r="D70" i="34"/>
  <c r="C30" i="34"/>
  <c r="C70" i="34"/>
  <c r="F58" i="15"/>
  <c r="B58" i="15"/>
  <c r="B57" i="15"/>
  <c r="R70" i="31"/>
  <c r="Q70" i="31"/>
  <c r="P70" i="31"/>
  <c r="M70" i="31"/>
  <c r="L70" i="31"/>
  <c r="K70" i="31"/>
  <c r="H70" i="31"/>
  <c r="G70" i="31"/>
  <c r="F70" i="31"/>
  <c r="I68" i="31"/>
  <c r="O66" i="31"/>
  <c r="N66" i="31"/>
  <c r="H21" i="15"/>
  <c r="C66" i="31"/>
  <c r="N46" i="31"/>
  <c r="I46" i="31"/>
  <c r="D46" i="31"/>
  <c r="I44" i="31"/>
  <c r="D44" i="31"/>
  <c r="I42" i="31"/>
  <c r="C42" i="31"/>
  <c r="N36" i="31"/>
  <c r="I36" i="31"/>
  <c r="D36" i="31"/>
  <c r="D34" i="31"/>
  <c r="C34" i="31"/>
  <c r="C32" i="31"/>
  <c r="C30" i="31"/>
  <c r="C70" i="31"/>
  <c r="D86" i="30"/>
  <c r="G78" i="30"/>
  <c r="R80" i="30"/>
  <c r="Q80" i="30"/>
  <c r="P80" i="30"/>
  <c r="O80" i="30"/>
  <c r="N80" i="30"/>
  <c r="M80" i="30"/>
  <c r="L80" i="30"/>
  <c r="K80" i="30"/>
  <c r="J80" i="30"/>
  <c r="I80" i="30"/>
  <c r="H80" i="30"/>
  <c r="G80" i="30"/>
  <c r="F80" i="30"/>
  <c r="E80" i="30"/>
  <c r="D80" i="30"/>
  <c r="R78" i="30"/>
  <c r="Q78" i="30"/>
  <c r="P78" i="30"/>
  <c r="O78" i="30"/>
  <c r="N78" i="30"/>
  <c r="H18" i="15"/>
  <c r="M78" i="30"/>
  <c r="L78" i="30"/>
  <c r="K78" i="30"/>
  <c r="J78" i="30"/>
  <c r="I78" i="30"/>
  <c r="F18" i="15"/>
  <c r="H78" i="30"/>
  <c r="F78" i="30"/>
  <c r="E78" i="30"/>
  <c r="D78" i="30"/>
  <c r="D18" i="15"/>
  <c r="C78" i="30"/>
  <c r="R70" i="30"/>
  <c r="Q70" i="30"/>
  <c r="P70" i="30"/>
  <c r="O70" i="30"/>
  <c r="M70" i="30"/>
  <c r="L70" i="30"/>
  <c r="K70" i="30"/>
  <c r="J70" i="30"/>
  <c r="H70" i="30"/>
  <c r="G70" i="30"/>
  <c r="F70" i="30"/>
  <c r="E70" i="30"/>
  <c r="C70" i="30"/>
  <c r="P54" i="30"/>
  <c r="K54" i="30"/>
  <c r="G54" i="30"/>
  <c r="E54" i="30"/>
  <c r="C54" i="30"/>
  <c r="D52" i="30"/>
  <c r="R38" i="30"/>
  <c r="Q38" i="30"/>
  <c r="P38" i="30"/>
  <c r="O38" i="30"/>
  <c r="M38" i="30"/>
  <c r="L38" i="30"/>
  <c r="K38" i="30"/>
  <c r="J38" i="30"/>
  <c r="E38" i="30"/>
  <c r="C38" i="30"/>
  <c r="C34" i="30"/>
  <c r="C32" i="30"/>
  <c r="C30" i="30"/>
  <c r="C96" i="30"/>
  <c r="N36" i="30"/>
  <c r="N34" i="30"/>
  <c r="I36" i="30"/>
  <c r="D36" i="30"/>
  <c r="D34" i="30"/>
  <c r="R34" i="30"/>
  <c r="Q34" i="30"/>
  <c r="Q32" i="30"/>
  <c r="Q30" i="30"/>
  <c r="Q96" i="30"/>
  <c r="P34" i="30"/>
  <c r="O34" i="30"/>
  <c r="M34" i="30"/>
  <c r="M32" i="30"/>
  <c r="M30" i="30"/>
  <c r="M96" i="30"/>
  <c r="L34" i="30"/>
  <c r="K34" i="30"/>
  <c r="J34" i="30"/>
  <c r="I34" i="30"/>
  <c r="H34" i="30"/>
  <c r="G34" i="30"/>
  <c r="F34" i="30"/>
  <c r="E34" i="30"/>
  <c r="E32" i="30"/>
  <c r="E30" i="30"/>
  <c r="E96" i="30"/>
  <c r="H32" i="30"/>
  <c r="H30" i="30"/>
  <c r="H96" i="30"/>
  <c r="F32" i="30"/>
  <c r="F30" i="30"/>
  <c r="F96" i="30"/>
  <c r="K32" i="30"/>
  <c r="K30" i="30"/>
  <c r="K96" i="30"/>
  <c r="O32" i="30"/>
  <c r="O30" i="30"/>
  <c r="O96" i="30"/>
  <c r="N42" i="31"/>
  <c r="J32" i="30"/>
  <c r="J30" i="30"/>
  <c r="J96" i="30"/>
  <c r="R32" i="30"/>
  <c r="R30" i="30"/>
  <c r="R96" i="30"/>
  <c r="G32" i="30"/>
  <c r="G30" i="30"/>
  <c r="G96" i="30"/>
  <c r="L32" i="30"/>
  <c r="L30" i="30"/>
  <c r="L96" i="30"/>
  <c r="P32" i="30"/>
  <c r="P30" i="30"/>
  <c r="P96" i="30"/>
  <c r="D42" i="31"/>
  <c r="B18" i="15"/>
  <c r="O70" i="31"/>
  <c r="N96" i="30"/>
  <c r="I96" i="30"/>
  <c r="D96" i="30"/>
  <c r="N70" i="31"/>
  <c r="B17" i="15"/>
  <c r="J70" i="31"/>
  <c r="E70" i="31"/>
  <c r="I70" i="31"/>
  <c r="D70" i="31"/>
  <c r="D74" i="29"/>
  <c r="C74" i="29"/>
  <c r="D70" i="29"/>
  <c r="C70" i="29"/>
  <c r="D66" i="29"/>
  <c r="C66" i="29"/>
  <c r="C62" i="29"/>
  <c r="D60" i="29"/>
  <c r="C60" i="29"/>
  <c r="O44" i="29"/>
  <c r="J44" i="29"/>
  <c r="G44" i="29"/>
  <c r="E44" i="29"/>
  <c r="C44" i="29"/>
  <c r="D34" i="29"/>
  <c r="O38" i="29"/>
  <c r="J38" i="29"/>
  <c r="E38" i="29"/>
  <c r="C38" i="29"/>
  <c r="R78" i="29"/>
  <c r="Q78" i="29"/>
  <c r="M78" i="29"/>
  <c r="E34" i="29"/>
  <c r="E78" i="29"/>
  <c r="C34" i="29"/>
  <c r="C78" i="29"/>
  <c r="O32" i="29"/>
  <c r="O30" i="29"/>
  <c r="G32" i="29"/>
  <c r="G30" i="29"/>
  <c r="C32" i="29"/>
  <c r="C30" i="29"/>
  <c r="R78" i="28"/>
  <c r="Q78" i="28"/>
  <c r="P78" i="28"/>
  <c r="O78" i="28"/>
  <c r="N50" i="28"/>
  <c r="N78" i="28"/>
  <c r="M78" i="28"/>
  <c r="L78" i="28"/>
  <c r="K78" i="28"/>
  <c r="J78" i="28"/>
  <c r="I50" i="28"/>
  <c r="I78" i="28"/>
  <c r="H78" i="28"/>
  <c r="G78" i="28"/>
  <c r="F78" i="28"/>
  <c r="E78" i="28"/>
  <c r="R74" i="28"/>
  <c r="Q74" i="28"/>
  <c r="P74" i="28"/>
  <c r="O74" i="28"/>
  <c r="N74" i="28"/>
  <c r="M74" i="28"/>
  <c r="L74" i="28"/>
  <c r="K74" i="28"/>
  <c r="J74" i="28"/>
  <c r="I74" i="28"/>
  <c r="H74" i="28"/>
  <c r="G74" i="28"/>
  <c r="F74" i="28"/>
  <c r="E74" i="28"/>
  <c r="D74" i="28"/>
  <c r="C74" i="28"/>
  <c r="R70" i="28"/>
  <c r="Q70" i="28"/>
  <c r="P70" i="28"/>
  <c r="O70" i="28"/>
  <c r="N70" i="28"/>
  <c r="M70" i="28"/>
  <c r="L70" i="28"/>
  <c r="K70" i="28"/>
  <c r="J70" i="28"/>
  <c r="I70" i="28"/>
  <c r="H70" i="28"/>
  <c r="G70" i="28"/>
  <c r="F70" i="28"/>
  <c r="E70" i="28"/>
  <c r="D70" i="28"/>
  <c r="C70" i="28"/>
  <c r="R66" i="28"/>
  <c r="Q66" i="28"/>
  <c r="P66" i="28"/>
  <c r="O66" i="28"/>
  <c r="N66" i="28"/>
  <c r="I66" i="28"/>
  <c r="H66" i="28"/>
  <c r="G66" i="28"/>
  <c r="F66" i="28"/>
  <c r="E66" i="28"/>
  <c r="D66" i="28"/>
  <c r="C66" i="28"/>
  <c r="R62" i="28"/>
  <c r="Q62" i="28"/>
  <c r="P62" i="28"/>
  <c r="O62" i="28"/>
  <c r="N62" i="28"/>
  <c r="I62" i="28"/>
  <c r="C62" i="28"/>
  <c r="R60" i="28"/>
  <c r="Q60" i="28"/>
  <c r="P60" i="28"/>
  <c r="O60" i="28"/>
  <c r="N60" i="28"/>
  <c r="H60" i="28"/>
  <c r="G60" i="28"/>
  <c r="E60" i="28"/>
  <c r="D60" i="28"/>
  <c r="C60" i="28"/>
  <c r="N56" i="28"/>
  <c r="I56" i="28"/>
  <c r="R56" i="28"/>
  <c r="R32" i="28"/>
  <c r="R30" i="28"/>
  <c r="Q56" i="28"/>
  <c r="P56" i="28"/>
  <c r="O56" i="28"/>
  <c r="M56" i="28"/>
  <c r="L56" i="28"/>
  <c r="K56" i="28"/>
  <c r="J56" i="28"/>
  <c r="C56" i="28"/>
  <c r="D52" i="28"/>
  <c r="N44" i="28"/>
  <c r="I44" i="28"/>
  <c r="D50" i="28"/>
  <c r="D44" i="28"/>
  <c r="R44" i="28"/>
  <c r="Q44" i="28"/>
  <c r="P44" i="28"/>
  <c r="O44" i="28"/>
  <c r="M44" i="28"/>
  <c r="L44" i="28"/>
  <c r="K44" i="28"/>
  <c r="J44" i="28"/>
  <c r="H44" i="28"/>
  <c r="G44" i="28"/>
  <c r="F44" i="28"/>
  <c r="E44" i="28"/>
  <c r="C44" i="28"/>
  <c r="D42" i="28"/>
  <c r="D40" i="28"/>
  <c r="O38" i="28"/>
  <c r="O34" i="28"/>
  <c r="O32" i="28"/>
  <c r="O30" i="28"/>
  <c r="N38" i="28"/>
  <c r="M38" i="28"/>
  <c r="L38" i="28"/>
  <c r="K38" i="28"/>
  <c r="K34" i="28"/>
  <c r="K32" i="28"/>
  <c r="K30" i="28"/>
  <c r="J38" i="28"/>
  <c r="I38" i="28"/>
  <c r="E38" i="28"/>
  <c r="D38" i="28"/>
  <c r="C38" i="28"/>
  <c r="D36" i="28"/>
  <c r="R34" i="28"/>
  <c r="Q34" i="28"/>
  <c r="P34" i="28"/>
  <c r="N34" i="28"/>
  <c r="M34" i="28"/>
  <c r="M32" i="28"/>
  <c r="M30" i="28"/>
  <c r="L34" i="28"/>
  <c r="J34" i="28"/>
  <c r="I34" i="28"/>
  <c r="H34" i="28"/>
  <c r="G34" i="28"/>
  <c r="F34" i="28"/>
  <c r="F32" i="28"/>
  <c r="F30" i="28"/>
  <c r="E34" i="28"/>
  <c r="E32" i="28"/>
  <c r="E30" i="28"/>
  <c r="D34" i="28"/>
  <c r="C34" i="28"/>
  <c r="Q32" i="28"/>
  <c r="P32" i="28"/>
  <c r="L32" i="28"/>
  <c r="L30" i="28"/>
  <c r="H32" i="28"/>
  <c r="Q30" i="28"/>
  <c r="P30" i="28"/>
  <c r="H30" i="28"/>
  <c r="D32" i="28"/>
  <c r="D30" i="28"/>
  <c r="D38" i="15"/>
  <c r="I78" i="29"/>
  <c r="D78" i="28"/>
  <c r="I32" i="28"/>
  <c r="I30" i="28"/>
  <c r="F38" i="15"/>
  <c r="F37" i="15"/>
  <c r="F78" i="29"/>
  <c r="J78" i="29"/>
  <c r="G32" i="28"/>
  <c r="G30" i="28"/>
  <c r="G78" i="29"/>
  <c r="K78" i="29"/>
  <c r="O78" i="29"/>
  <c r="J32" i="29"/>
  <c r="J30" i="29"/>
  <c r="C32" i="28"/>
  <c r="C30" i="28"/>
  <c r="C78" i="28"/>
  <c r="J32" i="28"/>
  <c r="J30" i="28"/>
  <c r="E32" i="29"/>
  <c r="E30" i="29"/>
  <c r="D78" i="29"/>
  <c r="H78" i="29"/>
  <c r="L78" i="29"/>
  <c r="P78" i="29"/>
  <c r="N78" i="29"/>
  <c r="N32" i="28"/>
  <c r="N30" i="28"/>
  <c r="H38" i="15"/>
  <c r="D37" i="15"/>
  <c r="H37" i="15"/>
  <c r="B37" i="15"/>
  <c r="B38" i="15"/>
  <c r="B40" i="15"/>
  <c r="C78" i="27"/>
  <c r="I56" i="27"/>
  <c r="R56" i="27"/>
  <c r="Q56" i="27"/>
  <c r="P56" i="27"/>
  <c r="O56" i="27"/>
  <c r="N56" i="27"/>
  <c r="M56" i="27"/>
  <c r="L56" i="27"/>
  <c r="K56" i="27"/>
  <c r="K34" i="27"/>
  <c r="K32" i="27"/>
  <c r="K30" i="27"/>
  <c r="K78" i="27"/>
  <c r="J56" i="27"/>
  <c r="N54" i="27"/>
  <c r="D54" i="27"/>
  <c r="N52" i="27"/>
  <c r="I52" i="27"/>
  <c r="D52" i="27"/>
  <c r="N50" i="27"/>
  <c r="I50" i="27"/>
  <c r="D50" i="27"/>
  <c r="N48" i="27"/>
  <c r="N46" i="27"/>
  <c r="I48" i="27"/>
  <c r="D48" i="27"/>
  <c r="R46" i="27"/>
  <c r="Q46" i="27"/>
  <c r="P46" i="27"/>
  <c r="P34" i="27"/>
  <c r="P32" i="27"/>
  <c r="P30" i="27"/>
  <c r="P78" i="27"/>
  <c r="O46" i="27"/>
  <c r="M46" i="27"/>
  <c r="I46" i="27"/>
  <c r="F46" i="27"/>
  <c r="E46" i="27"/>
  <c r="D44" i="27"/>
  <c r="D42" i="27"/>
  <c r="N40" i="27"/>
  <c r="I40" i="27"/>
  <c r="D40" i="27"/>
  <c r="O38" i="27"/>
  <c r="M38" i="27"/>
  <c r="E38" i="27"/>
  <c r="D38" i="27"/>
  <c r="R34" i="27"/>
  <c r="R32" i="27"/>
  <c r="Q34" i="27"/>
  <c r="Q32" i="27"/>
  <c r="Q30" i="27"/>
  <c r="Q78" i="27"/>
  <c r="O34" i="27"/>
  <c r="M34" i="27"/>
  <c r="L34" i="27"/>
  <c r="J34" i="27"/>
  <c r="J32" i="27"/>
  <c r="H34" i="27"/>
  <c r="G34" i="27"/>
  <c r="F34" i="27"/>
  <c r="F32" i="27"/>
  <c r="E34" i="27"/>
  <c r="E32" i="27"/>
  <c r="E30" i="27"/>
  <c r="E78" i="27"/>
  <c r="O32" i="27"/>
  <c r="M32" i="27"/>
  <c r="M30" i="27"/>
  <c r="M78" i="27"/>
  <c r="L32" i="27"/>
  <c r="H32" i="27"/>
  <c r="H30" i="27"/>
  <c r="H78" i="27"/>
  <c r="G32" i="27"/>
  <c r="O30" i="27"/>
  <c r="O78" i="27"/>
  <c r="L30" i="27"/>
  <c r="L78" i="27"/>
  <c r="G30" i="27"/>
  <c r="G78" i="27"/>
  <c r="N78" i="27"/>
  <c r="I78" i="27"/>
  <c r="F30" i="27"/>
  <c r="F78" i="27"/>
  <c r="R30" i="27"/>
  <c r="R78" i="27"/>
  <c r="J30" i="27"/>
  <c r="J78" i="27"/>
  <c r="D46" i="27"/>
  <c r="D78" i="27"/>
  <c r="N46" i="16"/>
  <c r="B23" i="15"/>
  <c r="E44" i="16"/>
  <c r="G44" i="16"/>
  <c r="H44" i="16"/>
  <c r="J44" i="16"/>
  <c r="K44" i="16"/>
  <c r="L44" i="16"/>
  <c r="M44" i="16"/>
  <c r="N44" i="16"/>
  <c r="O44" i="16"/>
  <c r="P44" i="16"/>
  <c r="Q44" i="16"/>
  <c r="R44" i="16"/>
  <c r="C44" i="16"/>
  <c r="C38" i="16"/>
  <c r="E54" i="16"/>
  <c r="J54" i="16"/>
  <c r="K54" i="16"/>
  <c r="L54" i="16"/>
  <c r="M54" i="16"/>
  <c r="O54" i="16"/>
  <c r="P54" i="16"/>
  <c r="Q54" i="16"/>
  <c r="R54" i="16"/>
  <c r="C54" i="16"/>
  <c r="E38" i="16"/>
  <c r="G38" i="16"/>
  <c r="H38" i="16"/>
  <c r="J38" i="16"/>
  <c r="K38" i="16"/>
  <c r="L38" i="16"/>
  <c r="M38" i="16"/>
  <c r="N38" i="16"/>
  <c r="O38" i="16"/>
  <c r="P38" i="16"/>
  <c r="Q38" i="16"/>
  <c r="R38" i="16"/>
  <c r="I74" i="26"/>
  <c r="C74" i="26"/>
  <c r="I72" i="26"/>
  <c r="C72" i="26"/>
  <c r="I70" i="26"/>
  <c r="R68" i="26"/>
  <c r="Q68" i="26"/>
  <c r="P68" i="26"/>
  <c r="O68" i="26"/>
  <c r="I68" i="26"/>
  <c r="H68" i="26"/>
  <c r="F68" i="26"/>
  <c r="E68" i="26"/>
  <c r="I66" i="26"/>
  <c r="C66" i="26"/>
  <c r="I64" i="26"/>
  <c r="R62" i="26"/>
  <c r="R60" i="26"/>
  <c r="Q62" i="26"/>
  <c r="P62" i="26"/>
  <c r="O62" i="26"/>
  <c r="O60" i="26"/>
  <c r="I62" i="26"/>
  <c r="Q60" i="26"/>
  <c r="P60" i="26"/>
  <c r="H60" i="26"/>
  <c r="E60" i="26"/>
  <c r="N54" i="26"/>
  <c r="I54" i="26"/>
  <c r="C54" i="26"/>
  <c r="N52" i="26"/>
  <c r="I52" i="26"/>
  <c r="C52" i="26"/>
  <c r="N50" i="26"/>
  <c r="N46" i="26"/>
  <c r="N48" i="26"/>
  <c r="N44" i="26"/>
  <c r="I50" i="26"/>
  <c r="I48" i="26"/>
  <c r="I46" i="26"/>
  <c r="I44" i="26"/>
  <c r="C46" i="26"/>
  <c r="R44" i="26"/>
  <c r="Q44" i="26"/>
  <c r="P44" i="26"/>
  <c r="O44" i="26"/>
  <c r="O34" i="26"/>
  <c r="O38" i="26"/>
  <c r="O32" i="26"/>
  <c r="O30" i="26"/>
  <c r="O84" i="26"/>
  <c r="M44" i="26"/>
  <c r="L44" i="26"/>
  <c r="K44" i="26"/>
  <c r="K34" i="26"/>
  <c r="K38" i="26"/>
  <c r="K32" i="26"/>
  <c r="K30" i="26"/>
  <c r="K84" i="26"/>
  <c r="J44" i="26"/>
  <c r="H44" i="26"/>
  <c r="E44" i="26"/>
  <c r="N42" i="26"/>
  <c r="N40" i="26"/>
  <c r="N38" i="26"/>
  <c r="I42" i="26"/>
  <c r="I40" i="26"/>
  <c r="I38" i="26"/>
  <c r="I36" i="26"/>
  <c r="I34" i="26"/>
  <c r="I32" i="26"/>
  <c r="I30" i="26"/>
  <c r="R38" i="26"/>
  <c r="Q38" i="26"/>
  <c r="P38" i="26"/>
  <c r="P34" i="26"/>
  <c r="P32" i="26"/>
  <c r="P30" i="26"/>
  <c r="P84" i="26"/>
  <c r="M38" i="26"/>
  <c r="L38" i="26"/>
  <c r="L34" i="26"/>
  <c r="L32" i="26"/>
  <c r="L30" i="26"/>
  <c r="L84" i="26"/>
  <c r="J38" i="26"/>
  <c r="H38" i="26"/>
  <c r="H34" i="26"/>
  <c r="H32" i="26"/>
  <c r="H30" i="26"/>
  <c r="E38" i="26"/>
  <c r="N36" i="26"/>
  <c r="C36" i="26"/>
  <c r="C34" i="26"/>
  <c r="R34" i="26"/>
  <c r="R32" i="26"/>
  <c r="R30" i="26"/>
  <c r="R84" i="26"/>
  <c r="Q34" i="26"/>
  <c r="N34" i="26"/>
  <c r="M34" i="26"/>
  <c r="J34" i="26"/>
  <c r="J32" i="26"/>
  <c r="J30" i="26"/>
  <c r="J84" i="26"/>
  <c r="E34" i="26"/>
  <c r="Q32" i="26"/>
  <c r="Q30" i="26"/>
  <c r="Q84" i="26"/>
  <c r="M32" i="26"/>
  <c r="M30" i="26"/>
  <c r="M84" i="26"/>
  <c r="E32" i="26"/>
  <c r="E30" i="26"/>
  <c r="E84" i="26"/>
  <c r="C66" i="25"/>
  <c r="O58" i="25"/>
  <c r="H47" i="15"/>
  <c r="K58" i="25"/>
  <c r="G58" i="25"/>
  <c r="R58" i="25"/>
  <c r="Q58" i="25"/>
  <c r="P58" i="25"/>
  <c r="N58" i="25"/>
  <c r="M58" i="25"/>
  <c r="L58" i="25"/>
  <c r="J58" i="25"/>
  <c r="H58" i="25"/>
  <c r="F58" i="25"/>
  <c r="E58" i="25"/>
  <c r="N52" i="25"/>
  <c r="I52" i="25"/>
  <c r="D52" i="25"/>
  <c r="N50" i="25"/>
  <c r="I50" i="25"/>
  <c r="D50" i="25"/>
  <c r="C50" i="25"/>
  <c r="N48" i="25"/>
  <c r="I48" i="25"/>
  <c r="D48" i="25"/>
  <c r="C48" i="25"/>
  <c r="N46" i="25"/>
  <c r="N44" i="25"/>
  <c r="I46" i="25"/>
  <c r="D46" i="25"/>
  <c r="R44" i="25"/>
  <c r="Q44" i="25"/>
  <c r="P44" i="25"/>
  <c r="O44" i="25"/>
  <c r="M44" i="25"/>
  <c r="L44" i="25"/>
  <c r="K44" i="25"/>
  <c r="J44" i="25"/>
  <c r="I44" i="25"/>
  <c r="H44" i="25"/>
  <c r="G44" i="25"/>
  <c r="F44" i="25"/>
  <c r="E44" i="25"/>
  <c r="N42" i="25"/>
  <c r="C42" i="25"/>
  <c r="N40" i="25"/>
  <c r="I40" i="25"/>
  <c r="D40" i="25"/>
  <c r="C40" i="25"/>
  <c r="R38" i="25"/>
  <c r="R32" i="25"/>
  <c r="R30" i="25"/>
  <c r="R78" i="25"/>
  <c r="Q38" i="25"/>
  <c r="P38" i="25"/>
  <c r="O38" i="25"/>
  <c r="N38" i="25"/>
  <c r="M38" i="25"/>
  <c r="L38" i="25"/>
  <c r="K38" i="25"/>
  <c r="J38" i="25"/>
  <c r="J32" i="25"/>
  <c r="J30" i="25"/>
  <c r="H38" i="25"/>
  <c r="G38" i="25"/>
  <c r="F38" i="25"/>
  <c r="F32" i="25"/>
  <c r="F30" i="25"/>
  <c r="F78" i="25"/>
  <c r="E38" i="25"/>
  <c r="Q32" i="25"/>
  <c r="Q30" i="25"/>
  <c r="Q78" i="25"/>
  <c r="P32" i="25"/>
  <c r="O32" i="25"/>
  <c r="M32" i="25"/>
  <c r="M30" i="25"/>
  <c r="M78" i="25"/>
  <c r="L32" i="25"/>
  <c r="K32" i="25"/>
  <c r="H32" i="25"/>
  <c r="G32" i="25"/>
  <c r="E32" i="25"/>
  <c r="E30" i="25"/>
  <c r="E78" i="25"/>
  <c r="P30" i="25"/>
  <c r="O30" i="25"/>
  <c r="L30" i="25"/>
  <c r="L78" i="25"/>
  <c r="K30" i="25"/>
  <c r="H30" i="25"/>
  <c r="H78" i="25"/>
  <c r="G30" i="25"/>
  <c r="R70" i="24"/>
  <c r="Q70" i="24"/>
  <c r="P70" i="24"/>
  <c r="O70" i="24"/>
  <c r="M70" i="24"/>
  <c r="L70" i="24"/>
  <c r="K70" i="24"/>
  <c r="J70" i="24"/>
  <c r="H70" i="24"/>
  <c r="G70" i="24"/>
  <c r="F70" i="24"/>
  <c r="E70" i="24"/>
  <c r="N46" i="24"/>
  <c r="I46" i="24"/>
  <c r="D46" i="24"/>
  <c r="C46" i="24"/>
  <c r="N44" i="24"/>
  <c r="N70" i="24"/>
  <c r="I44" i="24"/>
  <c r="I70" i="24"/>
  <c r="D44" i="24"/>
  <c r="R42" i="24"/>
  <c r="Q42" i="24"/>
  <c r="Q32" i="24"/>
  <c r="Q30" i="24"/>
  <c r="P42" i="24"/>
  <c r="O42" i="24"/>
  <c r="M42" i="24"/>
  <c r="M32" i="24"/>
  <c r="M30" i="24"/>
  <c r="L42" i="24"/>
  <c r="K42" i="24"/>
  <c r="J42" i="24"/>
  <c r="I42" i="24"/>
  <c r="I32" i="24"/>
  <c r="I30" i="24"/>
  <c r="F44" i="15"/>
  <c r="F43" i="15"/>
  <c r="H42" i="24"/>
  <c r="G42" i="24"/>
  <c r="F42" i="24"/>
  <c r="E42" i="24"/>
  <c r="E32" i="24"/>
  <c r="E30" i="24"/>
  <c r="D42" i="24"/>
  <c r="R32" i="24"/>
  <c r="P32" i="24"/>
  <c r="P30" i="24"/>
  <c r="O32" i="24"/>
  <c r="L32" i="24"/>
  <c r="L30" i="24"/>
  <c r="K32" i="24"/>
  <c r="J32" i="24"/>
  <c r="H32" i="24"/>
  <c r="H30" i="24"/>
  <c r="G32" i="24"/>
  <c r="F32" i="24"/>
  <c r="D32" i="24"/>
  <c r="D30" i="24"/>
  <c r="D44" i="15"/>
  <c r="D43" i="15"/>
  <c r="R30" i="24"/>
  <c r="O30" i="24"/>
  <c r="K30" i="24"/>
  <c r="J30" i="24"/>
  <c r="G30" i="24"/>
  <c r="F30" i="24"/>
  <c r="I52" i="23"/>
  <c r="D52" i="23"/>
  <c r="I50" i="23"/>
  <c r="I46" i="23"/>
  <c r="I48" i="23"/>
  <c r="I44" i="23"/>
  <c r="D50" i="23"/>
  <c r="D48" i="23"/>
  <c r="C48" i="23"/>
  <c r="D46" i="23"/>
  <c r="C46" i="23"/>
  <c r="R44" i="23"/>
  <c r="R34" i="23"/>
  <c r="R38" i="23"/>
  <c r="R32" i="23"/>
  <c r="R30" i="23"/>
  <c r="Q44" i="23"/>
  <c r="P44" i="23"/>
  <c r="O44" i="23"/>
  <c r="M44" i="23"/>
  <c r="L44" i="23"/>
  <c r="K44" i="23"/>
  <c r="J44" i="23"/>
  <c r="J34" i="23"/>
  <c r="J38" i="23"/>
  <c r="J32" i="23"/>
  <c r="J30" i="23"/>
  <c r="H44" i="23"/>
  <c r="G44" i="23"/>
  <c r="F44" i="23"/>
  <c r="F30" i="23"/>
  <c r="E44" i="23"/>
  <c r="I42" i="23"/>
  <c r="I40" i="23"/>
  <c r="I38" i="23"/>
  <c r="D42" i="23"/>
  <c r="D40" i="23"/>
  <c r="C40" i="23"/>
  <c r="Q38" i="23"/>
  <c r="P38" i="23"/>
  <c r="O38" i="23"/>
  <c r="M38" i="23"/>
  <c r="L38" i="23"/>
  <c r="K38" i="23"/>
  <c r="H38" i="23"/>
  <c r="G38" i="23"/>
  <c r="F38" i="23"/>
  <c r="E38" i="23"/>
  <c r="I36" i="23"/>
  <c r="D36" i="23"/>
  <c r="D34" i="23"/>
  <c r="Q34" i="23"/>
  <c r="Q76" i="23"/>
  <c r="P34" i="23"/>
  <c r="P76" i="23"/>
  <c r="O34" i="23"/>
  <c r="M34" i="23"/>
  <c r="M76" i="23"/>
  <c r="L34" i="23"/>
  <c r="L76" i="23"/>
  <c r="K34" i="23"/>
  <c r="I34" i="23"/>
  <c r="I32" i="23"/>
  <c r="I30" i="23"/>
  <c r="F42" i="15"/>
  <c r="F41" i="15"/>
  <c r="H34" i="23"/>
  <c r="H76" i="23"/>
  <c r="G34" i="23"/>
  <c r="F34" i="23"/>
  <c r="E34" i="23"/>
  <c r="E76" i="23"/>
  <c r="P32" i="23"/>
  <c r="O32" i="23"/>
  <c r="O30" i="23"/>
  <c r="L32" i="23"/>
  <c r="K32" i="23"/>
  <c r="K30" i="23"/>
  <c r="G32" i="23"/>
  <c r="G30" i="23"/>
  <c r="P30" i="23"/>
  <c r="L30" i="23"/>
  <c r="H30" i="23"/>
  <c r="P78" i="25"/>
  <c r="J78" i="25"/>
  <c r="H84" i="26"/>
  <c r="I84" i="26"/>
  <c r="F49" i="15"/>
  <c r="F48" i="15"/>
  <c r="N32" i="25"/>
  <c r="N30" i="25"/>
  <c r="I58" i="25"/>
  <c r="I78" i="25"/>
  <c r="F47" i="15"/>
  <c r="N76" i="23"/>
  <c r="H42" i="15"/>
  <c r="N32" i="26"/>
  <c r="N30" i="26"/>
  <c r="F76" i="23"/>
  <c r="J76" i="23"/>
  <c r="R76" i="23"/>
  <c r="D38" i="23"/>
  <c r="N42" i="24"/>
  <c r="N32" i="24"/>
  <c r="N30" i="24"/>
  <c r="H44" i="15"/>
  <c r="H43" i="15"/>
  <c r="B43" i="15"/>
  <c r="D58" i="25"/>
  <c r="D47" i="15"/>
  <c r="E32" i="23"/>
  <c r="E30" i="23"/>
  <c r="M32" i="23"/>
  <c r="M30" i="23"/>
  <c r="Q32" i="23"/>
  <c r="Q30" i="23"/>
  <c r="G76" i="23"/>
  <c r="K76" i="23"/>
  <c r="O76" i="23"/>
  <c r="D44" i="23"/>
  <c r="C52" i="23"/>
  <c r="C44" i="24"/>
  <c r="D44" i="25"/>
  <c r="C46" i="25"/>
  <c r="C42" i="26"/>
  <c r="C50" i="26"/>
  <c r="C70" i="26"/>
  <c r="I76" i="23"/>
  <c r="C42" i="23"/>
  <c r="C50" i="23"/>
  <c r="G78" i="25"/>
  <c r="K78" i="25"/>
  <c r="O78" i="25"/>
  <c r="C52" i="25"/>
  <c r="C68" i="25"/>
  <c r="C64" i="25"/>
  <c r="C58" i="25"/>
  <c r="C40" i="26"/>
  <c r="C38" i="26"/>
  <c r="C48" i="26"/>
  <c r="F78" i="16"/>
  <c r="B44" i="15"/>
  <c r="C38" i="23"/>
  <c r="C44" i="26"/>
  <c r="C44" i="23"/>
  <c r="C38" i="25"/>
  <c r="C62" i="26"/>
  <c r="C68" i="26"/>
  <c r="C60" i="26"/>
  <c r="C70" i="24"/>
  <c r="C42" i="24"/>
  <c r="C32" i="24"/>
  <c r="C30" i="24"/>
  <c r="C44" i="25"/>
  <c r="D70" i="24"/>
  <c r="C36" i="23"/>
  <c r="C34" i="23"/>
  <c r="D76" i="23"/>
  <c r="D32" i="23"/>
  <c r="D30" i="23"/>
  <c r="D42" i="15"/>
  <c r="D41" i="15"/>
  <c r="H41" i="15"/>
  <c r="B47" i="15"/>
  <c r="D49" i="15"/>
  <c r="N84" i="26"/>
  <c r="H49" i="15"/>
  <c r="H48" i="15"/>
  <c r="D78" i="25"/>
  <c r="C32" i="26"/>
  <c r="C30" i="26"/>
  <c r="C84" i="26"/>
  <c r="N78" i="25"/>
  <c r="H46" i="15"/>
  <c r="H45" i="15"/>
  <c r="C76" i="23"/>
  <c r="C32" i="23"/>
  <c r="C30" i="23"/>
  <c r="C32" i="25"/>
  <c r="C30" i="25"/>
  <c r="C78" i="25"/>
  <c r="B42" i="15"/>
  <c r="B41" i="15"/>
  <c r="N36" i="16"/>
  <c r="N34" i="16"/>
  <c r="N32" i="16"/>
  <c r="R36" i="22"/>
  <c r="Q36" i="22"/>
  <c r="P36" i="22"/>
  <c r="O36" i="22"/>
  <c r="N36" i="22"/>
  <c r="N34" i="22"/>
  <c r="R40" i="22"/>
  <c r="Q40" i="22"/>
  <c r="P40" i="22"/>
  <c r="O40" i="22"/>
  <c r="N40" i="22"/>
  <c r="R42" i="22"/>
  <c r="Q42" i="22"/>
  <c r="P42" i="22"/>
  <c r="N42" i="22"/>
  <c r="R44" i="22"/>
  <c r="Q44" i="22"/>
  <c r="P44" i="22"/>
  <c r="O44" i="22"/>
  <c r="N44" i="22"/>
  <c r="N38" i="22"/>
  <c r="R48" i="22"/>
  <c r="Q48" i="22"/>
  <c r="P48" i="22"/>
  <c r="N48" i="22"/>
  <c r="R50" i="22"/>
  <c r="Q50" i="22"/>
  <c r="P50" i="22"/>
  <c r="O50" i="22"/>
  <c r="N50" i="22"/>
  <c r="R52" i="22"/>
  <c r="Q52" i="22"/>
  <c r="P52" i="22"/>
  <c r="O52" i="22"/>
  <c r="N52" i="22"/>
  <c r="R54" i="22"/>
  <c r="Q54" i="22"/>
  <c r="P54" i="22"/>
  <c r="O54" i="22"/>
  <c r="N54" i="22"/>
  <c r="N46" i="22"/>
  <c r="N32" i="22"/>
  <c r="R58" i="22"/>
  <c r="Q58" i="22"/>
  <c r="P58" i="22"/>
  <c r="O58" i="22"/>
  <c r="N58" i="22"/>
  <c r="N56" i="22"/>
  <c r="N30" i="22"/>
  <c r="H27" i="15"/>
  <c r="H26" i="15"/>
  <c r="H85" i="15"/>
  <c r="D48" i="15"/>
  <c r="B48" i="15"/>
  <c r="B49" i="15"/>
  <c r="B46" i="15"/>
  <c r="R76" i="22"/>
  <c r="Q76" i="22"/>
  <c r="R74" i="22"/>
  <c r="C74" i="22"/>
  <c r="Q70" i="22"/>
  <c r="P70" i="22"/>
  <c r="R70" i="22"/>
  <c r="C70" i="22"/>
  <c r="R66" i="22"/>
  <c r="C66" i="22"/>
  <c r="Q62" i="22"/>
  <c r="P62" i="22"/>
  <c r="R62" i="22"/>
  <c r="C62" i="22"/>
  <c r="C60" i="22"/>
  <c r="D58" i="22"/>
  <c r="D56" i="22"/>
  <c r="L56" i="22"/>
  <c r="K56" i="22"/>
  <c r="J56" i="22"/>
  <c r="C56" i="22"/>
  <c r="M54" i="22"/>
  <c r="L54" i="22"/>
  <c r="K54" i="22"/>
  <c r="J54" i="22"/>
  <c r="I54" i="22"/>
  <c r="H54" i="22"/>
  <c r="G54" i="22"/>
  <c r="M52" i="22"/>
  <c r="L52" i="22"/>
  <c r="K52" i="22"/>
  <c r="I52" i="22"/>
  <c r="D52" i="22"/>
  <c r="I48" i="22"/>
  <c r="D48" i="22"/>
  <c r="R46" i="22"/>
  <c r="E46" i="22"/>
  <c r="C46" i="22"/>
  <c r="M44" i="22"/>
  <c r="L44" i="22"/>
  <c r="K44" i="22"/>
  <c r="J44" i="22"/>
  <c r="I44" i="22"/>
  <c r="H44" i="22"/>
  <c r="G44" i="22"/>
  <c r="F44" i="22"/>
  <c r="I42" i="22"/>
  <c r="D42" i="22"/>
  <c r="E38" i="22"/>
  <c r="R34" i="22"/>
  <c r="Q34" i="22"/>
  <c r="G34" i="22"/>
  <c r="F34" i="22"/>
  <c r="E34" i="22"/>
  <c r="E32" i="22"/>
  <c r="E30" i="22"/>
  <c r="R28" i="22"/>
  <c r="Q28" i="22"/>
  <c r="P28" i="22"/>
  <c r="R26" i="22"/>
  <c r="C26" i="22"/>
  <c r="R24" i="22"/>
  <c r="Q24" i="22"/>
  <c r="R22" i="22"/>
  <c r="C22" i="22"/>
  <c r="R20" i="22"/>
  <c r="Q20" i="22"/>
  <c r="C18" i="22"/>
  <c r="C14" i="22"/>
  <c r="Q14" i="22"/>
  <c r="Q22" i="22"/>
  <c r="P24" i="22"/>
  <c r="O28" i="22"/>
  <c r="P26" i="22"/>
  <c r="P20" i="22"/>
  <c r="O20" i="22"/>
  <c r="Q18" i="22"/>
  <c r="Q26" i="22"/>
  <c r="R18" i="22"/>
  <c r="R60" i="22"/>
  <c r="N70" i="22"/>
  <c r="R14" i="22"/>
  <c r="C42" i="22"/>
  <c r="O14" i="22"/>
  <c r="N20" i="22"/>
  <c r="O18" i="22"/>
  <c r="O34" i="22"/>
  <c r="P14" i="22"/>
  <c r="F38" i="22"/>
  <c r="D44" i="22"/>
  <c r="C44" i="22"/>
  <c r="P46" i="22"/>
  <c r="F54" i="22"/>
  <c r="G46" i="22"/>
  <c r="P18" i="22"/>
  <c r="O26" i="22"/>
  <c r="N28" i="22"/>
  <c r="Q38" i="22"/>
  <c r="M70" i="22"/>
  <c r="R56" i="22"/>
  <c r="Q66" i="22"/>
  <c r="Q60" i="22"/>
  <c r="R38" i="22"/>
  <c r="R32" i="22"/>
  <c r="Q46" i="22"/>
  <c r="P76" i="22"/>
  <c r="Q74" i="22"/>
  <c r="P34" i="22"/>
  <c r="O62" i="22"/>
  <c r="O70" i="22"/>
  <c r="N62" i="22"/>
  <c r="O24" i="22"/>
  <c r="P22" i="22"/>
  <c r="L70" i="22"/>
  <c r="P38" i="22"/>
  <c r="O46" i="22"/>
  <c r="M36" i="22"/>
  <c r="N14" i="22"/>
  <c r="P32" i="22"/>
  <c r="N26" i="22"/>
  <c r="M28" i="22"/>
  <c r="O76" i="22"/>
  <c r="P74" i="22"/>
  <c r="D54" i="22"/>
  <c r="F46" i="22"/>
  <c r="F32" i="22"/>
  <c r="F30" i="22"/>
  <c r="Q56" i="22"/>
  <c r="R30" i="22"/>
  <c r="R78" i="22"/>
  <c r="P66" i="22"/>
  <c r="P60" i="22"/>
  <c r="Q32" i="22"/>
  <c r="M20" i="22"/>
  <c r="N18" i="22"/>
  <c r="N24" i="22"/>
  <c r="O22" i="22"/>
  <c r="K70" i="22"/>
  <c r="O74" i="22"/>
  <c r="N76" i="22"/>
  <c r="Q30" i="22"/>
  <c r="Q78" i="22"/>
  <c r="L20" i="22"/>
  <c r="M18" i="22"/>
  <c r="M26" i="22"/>
  <c r="L28" i="22"/>
  <c r="M14" i="22"/>
  <c r="M50" i="22"/>
  <c r="P56" i="22"/>
  <c r="P30" i="22"/>
  <c r="P78" i="22"/>
  <c r="O66" i="22"/>
  <c r="O60" i="22"/>
  <c r="L36" i="22"/>
  <c r="M34" i="22"/>
  <c r="O38" i="22"/>
  <c r="O32" i="22"/>
  <c r="M24" i="22"/>
  <c r="N22" i="22"/>
  <c r="L50" i="22"/>
  <c r="M46" i="22"/>
  <c r="K28" i="22"/>
  <c r="L26" i="22"/>
  <c r="K36" i="22"/>
  <c r="L34" i="22"/>
  <c r="N66" i="22"/>
  <c r="N60" i="22"/>
  <c r="N74" i="22"/>
  <c r="M76" i="22"/>
  <c r="J70" i="22"/>
  <c r="M40" i="22"/>
  <c r="L14" i="22"/>
  <c r="O56" i="22"/>
  <c r="O30" i="22"/>
  <c r="O78" i="22"/>
  <c r="L18" i="22"/>
  <c r="K20" i="22"/>
  <c r="L24" i="22"/>
  <c r="M22" i="22"/>
  <c r="K18" i="22"/>
  <c r="J20" i="22"/>
  <c r="J36" i="22"/>
  <c r="K34" i="22"/>
  <c r="K50" i="22"/>
  <c r="L46" i="22"/>
  <c r="L76" i="22"/>
  <c r="M74" i="22"/>
  <c r="L40" i="22"/>
  <c r="M38" i="22"/>
  <c r="M32" i="22"/>
  <c r="K26" i="22"/>
  <c r="J28" i="22"/>
  <c r="M58" i="22"/>
  <c r="K14" i="22"/>
  <c r="I70" i="22"/>
  <c r="L22" i="22"/>
  <c r="K24" i="22"/>
  <c r="N78" i="22"/>
  <c r="I64" i="22"/>
  <c r="K40" i="22"/>
  <c r="L38" i="22"/>
  <c r="L32" i="22"/>
  <c r="L30" i="22"/>
  <c r="L74" i="22"/>
  <c r="L78" i="22"/>
  <c r="J14" i="22"/>
  <c r="K46" i="22"/>
  <c r="J50" i="22"/>
  <c r="H70" i="22"/>
  <c r="K76" i="22"/>
  <c r="I20" i="22"/>
  <c r="J18" i="22"/>
  <c r="I56" i="22"/>
  <c r="M56" i="22"/>
  <c r="J26" i="22"/>
  <c r="I28" i="22"/>
  <c r="M30" i="22"/>
  <c r="M78" i="22"/>
  <c r="I36" i="22"/>
  <c r="J34" i="22"/>
  <c r="I62" i="22"/>
  <c r="K22" i="22"/>
  <c r="J24" i="22"/>
  <c r="J46" i="22"/>
  <c r="I50" i="22"/>
  <c r="G70" i="22"/>
  <c r="I14" i="22"/>
  <c r="H36" i="22"/>
  <c r="I34" i="22"/>
  <c r="I26" i="22"/>
  <c r="H28" i="22"/>
  <c r="H20" i="22"/>
  <c r="I18" i="22"/>
  <c r="K74" i="22"/>
  <c r="J76" i="22"/>
  <c r="K38" i="22"/>
  <c r="K32" i="22"/>
  <c r="K30" i="22"/>
  <c r="J40" i="22"/>
  <c r="J22" i="22"/>
  <c r="I24" i="22"/>
  <c r="G28" i="22"/>
  <c r="H26" i="22"/>
  <c r="H14" i="22"/>
  <c r="I68" i="22"/>
  <c r="I40" i="22"/>
  <c r="J38" i="22"/>
  <c r="J32" i="22"/>
  <c r="J30" i="22"/>
  <c r="F70" i="22"/>
  <c r="H50" i="22"/>
  <c r="I46" i="22"/>
  <c r="H18" i="22"/>
  <c r="G20" i="22"/>
  <c r="K78" i="22"/>
  <c r="J74" i="22"/>
  <c r="I76" i="22"/>
  <c r="D36" i="22"/>
  <c r="H34" i="22"/>
  <c r="H24" i="22"/>
  <c r="I22" i="22"/>
  <c r="J78" i="22"/>
  <c r="D34" i="22"/>
  <c r="C36" i="22"/>
  <c r="C34" i="22"/>
  <c r="H76" i="22"/>
  <c r="I74" i="22"/>
  <c r="G14" i="22"/>
  <c r="D50" i="22"/>
  <c r="D46" i="22"/>
  <c r="H46" i="22"/>
  <c r="H68" i="22"/>
  <c r="I66" i="22"/>
  <c r="G18" i="22"/>
  <c r="F20" i="22"/>
  <c r="E70" i="22"/>
  <c r="D70" i="22"/>
  <c r="H40" i="22"/>
  <c r="I38" i="22"/>
  <c r="I32" i="22"/>
  <c r="I30" i="22"/>
  <c r="G26" i="22"/>
  <c r="F28" i="22"/>
  <c r="I78" i="22"/>
  <c r="F27" i="15"/>
  <c r="F26" i="15"/>
  <c r="G24" i="22"/>
  <c r="H22" i="22"/>
  <c r="F14" i="22"/>
  <c r="G40" i="22"/>
  <c r="H38" i="22"/>
  <c r="H32" i="22"/>
  <c r="H30" i="22"/>
  <c r="G68" i="22"/>
  <c r="H66" i="22"/>
  <c r="H60" i="22"/>
  <c r="F26" i="22"/>
  <c r="E28" i="22"/>
  <c r="E20" i="22"/>
  <c r="F18" i="22"/>
  <c r="G76" i="22"/>
  <c r="H74" i="22"/>
  <c r="I36" i="16"/>
  <c r="I34" i="16"/>
  <c r="I42" i="16"/>
  <c r="I38" i="16"/>
  <c r="I46" i="16"/>
  <c r="I48" i="16"/>
  <c r="I44" i="16"/>
  <c r="I32" i="16"/>
  <c r="F85" i="15"/>
  <c r="H78" i="22"/>
  <c r="F24" i="22"/>
  <c r="G22" i="22"/>
  <c r="G74" i="22"/>
  <c r="F76" i="22"/>
  <c r="E26" i="22"/>
  <c r="D28" i="22"/>
  <c r="D26" i="22"/>
  <c r="G38" i="22"/>
  <c r="G32" i="22"/>
  <c r="G30" i="22"/>
  <c r="D40" i="22"/>
  <c r="D20" i="22"/>
  <c r="D18" i="22"/>
  <c r="E18" i="22"/>
  <c r="G66" i="22"/>
  <c r="G60" i="22"/>
  <c r="F68" i="22"/>
  <c r="G78" i="22"/>
  <c r="F22" i="22"/>
  <c r="E24" i="22"/>
  <c r="F66" i="22"/>
  <c r="F74" i="22"/>
  <c r="F78" i="22"/>
  <c r="E68" i="22"/>
  <c r="C40" i="22"/>
  <c r="C38" i="22"/>
  <c r="C32" i="22"/>
  <c r="C30" i="22"/>
  <c r="C78" i="22"/>
  <c r="D38" i="22"/>
  <c r="D32" i="22"/>
  <c r="D30" i="22"/>
  <c r="D27" i="15"/>
  <c r="E76" i="22"/>
  <c r="D26" i="15"/>
  <c r="B26" i="15"/>
  <c r="B27" i="15"/>
  <c r="E22" i="22"/>
  <c r="D24" i="22"/>
  <c r="D22" i="22"/>
  <c r="D76" i="22"/>
  <c r="D74" i="22"/>
  <c r="E74" i="22"/>
  <c r="D68" i="22"/>
  <c r="D66" i="22"/>
  <c r="D60" i="22"/>
  <c r="D78" i="22"/>
  <c r="E66" i="22"/>
  <c r="E60" i="22"/>
  <c r="E78" i="22"/>
  <c r="B21" i="15"/>
  <c r="B20" i="15"/>
  <c r="R34" i="16"/>
  <c r="R32" i="16"/>
  <c r="R30" i="16"/>
  <c r="R78" i="16"/>
  <c r="Q34" i="16"/>
  <c r="Q32" i="16"/>
  <c r="Q30" i="16"/>
  <c r="Q78" i="16"/>
  <c r="P34" i="16"/>
  <c r="P32" i="16"/>
  <c r="P30" i="16"/>
  <c r="P78" i="16"/>
  <c r="O34" i="16"/>
  <c r="O32" i="16"/>
  <c r="O30" i="16"/>
  <c r="O78" i="16"/>
  <c r="M34" i="16"/>
  <c r="M32" i="16"/>
  <c r="M30" i="16"/>
  <c r="M78" i="16"/>
  <c r="L34" i="16"/>
  <c r="L32" i="16"/>
  <c r="L30" i="16"/>
  <c r="L78" i="16"/>
  <c r="K34" i="16"/>
  <c r="K32" i="16"/>
  <c r="K30" i="16"/>
  <c r="K78" i="16"/>
  <c r="J34" i="16"/>
  <c r="J32" i="16"/>
  <c r="J30" i="16"/>
  <c r="J78" i="16"/>
  <c r="H34" i="16"/>
  <c r="H32" i="16"/>
  <c r="H78" i="16"/>
  <c r="G34" i="16"/>
  <c r="G32" i="16"/>
  <c r="G78" i="16"/>
  <c r="E34" i="16"/>
  <c r="E32" i="16"/>
  <c r="E30" i="16"/>
  <c r="D36" i="16"/>
  <c r="D58" i="16"/>
  <c r="D54" i="16"/>
  <c r="D52" i="16"/>
  <c r="D50" i="16"/>
  <c r="D48" i="16"/>
  <c r="D46" i="16"/>
  <c r="D42" i="16"/>
  <c r="D40" i="16"/>
  <c r="D38" i="16"/>
  <c r="N78" i="16"/>
  <c r="C36" i="16"/>
  <c r="C34" i="16"/>
  <c r="C32" i="16"/>
  <c r="C30" i="16"/>
  <c r="C78" i="16"/>
  <c r="E78" i="16"/>
  <c r="D44" i="16"/>
  <c r="I78" i="16"/>
  <c r="D34" i="16"/>
  <c r="D32" i="16"/>
  <c r="N16" i="17"/>
  <c r="N14" i="17"/>
  <c r="I16" i="17"/>
  <c r="I14" i="17"/>
  <c r="D54" i="17"/>
  <c r="D52" i="17"/>
  <c r="D50" i="17"/>
  <c r="D48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R38" i="17"/>
  <c r="Q38" i="17"/>
  <c r="P38" i="17"/>
  <c r="O38" i="17"/>
  <c r="M38" i="17"/>
  <c r="L38" i="17"/>
  <c r="K38" i="17"/>
  <c r="J38" i="17"/>
  <c r="H38" i="17"/>
  <c r="G38" i="17"/>
  <c r="F38" i="17"/>
  <c r="D44" i="17"/>
  <c r="D42" i="17"/>
  <c r="D40" i="17"/>
  <c r="D36" i="17"/>
  <c r="D34" i="17"/>
  <c r="D32" i="17"/>
  <c r="D30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F14" i="17"/>
  <c r="G14" i="17"/>
  <c r="H14" i="17"/>
  <c r="J14" i="17"/>
  <c r="K14" i="17"/>
  <c r="L14" i="17"/>
  <c r="M14" i="17"/>
  <c r="O14" i="17"/>
  <c r="P14" i="17"/>
  <c r="Q14" i="17"/>
  <c r="R14" i="17"/>
  <c r="E96" i="17"/>
  <c r="D78" i="16"/>
  <c r="D38" i="17"/>
  <c r="D46" i="17"/>
  <c r="N38" i="17"/>
  <c r="I38" i="17"/>
  <c r="D28" i="17"/>
  <c r="D12" i="17"/>
  <c r="D96" i="17"/>
  <c r="D60" i="41"/>
  <c r="S60" i="41"/>
  <c r="D32" i="41"/>
  <c r="D30" i="41"/>
  <c r="D54" i="15"/>
  <c r="B54" i="15"/>
  <c r="S32" i="41"/>
  <c r="D53" i="15"/>
  <c r="D132" i="41"/>
  <c r="S132" i="41"/>
  <c r="S30" i="41"/>
  <c r="B53" i="15"/>
  <c r="D85" i="15"/>
  <c r="B85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N36" authorId="0" shapeId="0" xr:uid="{1CAE5AF7-9238-4A19-84D9-E9542A402BC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ติดลบงวดสุดท้าย
342840-332880 = 9960 บาท</t>
        </r>
      </text>
    </comment>
    <comment ref="N38" authorId="0" shapeId="0" xr:uid="{AD6563F6-A465-4CD7-B8D5-234EAF306C1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งวดสุดท้ายติดลบ
540,300-569,520 = 29220.-</t>
        </r>
      </text>
    </comment>
    <comment ref="N40" authorId="0" shapeId="0" xr:uid="{C5BCEA3D-0AEA-4B26-B2CF-1101B946C23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งวดสุดท้ายติดลบฦ
610900-640080=29,180.-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N38" authorId="0" shapeId="0" xr:uid="{7EB8F799-561F-4443-B15E-5ED83B13262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งวดสุดท้ายติดลบ
540,300-569,520 = 29220.-</t>
        </r>
      </text>
    </comment>
    <comment ref="L120" authorId="0" shapeId="0" xr:uid="{26389657-259A-4CE2-85BB-F880135411E2}">
      <text>
        <r>
          <rPr>
            <b/>
            <sz val="9"/>
            <color indexed="81"/>
            <rFont val="Tahoma"/>
            <family val="2"/>
          </rPr>
          <t>วันสงกรานต์</t>
        </r>
      </text>
    </comment>
    <comment ref="M120" authorId="0" shapeId="0" xr:uid="{16B22D6D-CE88-4476-8487-F7C85D6D87B1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3 มิ.ย.</t>
        </r>
      </text>
    </comment>
    <comment ref="O120" authorId="0" shapeId="0" xr:uid="{2A71FE61-4B43-4615-96F9-ACAC2DA5DE7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แห่เทียนพรรษา
วันเฉลิมฯ ในหลวง ร.10</t>
        </r>
      </text>
    </comment>
    <comment ref="P120" authorId="0" shapeId="0" xr:uid="{427E2052-34D7-40B1-8437-1F0B2AD16F13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วันแม่แห่งชาติ</t>
        </r>
      </text>
    </comment>
  </commentList>
</comments>
</file>

<file path=xl/sharedStrings.xml><?xml version="1.0" encoding="utf-8"?>
<sst xmlns="http://schemas.openxmlformats.org/spreadsheetml/2006/main" count="4537" uniqueCount="361">
  <si>
    <t>หน่วย : บาท</t>
  </si>
  <si>
    <t>รวมทั้งสิ้น</t>
  </si>
  <si>
    <t>งวดที่ 1 (ต.ค. - ม.ค.)</t>
  </si>
  <si>
    <t>งวดที่ 2 (ก.พ. - พ.ค.)</t>
  </si>
  <si>
    <t>งวดที่ 3 (มิ.ย. - ก.ย.)</t>
  </si>
  <si>
    <t>แผน</t>
  </si>
  <si>
    <t>ผล</t>
  </si>
  <si>
    <t>รวม</t>
  </si>
  <si>
    <t>ผู้รายงาน : ………….......................………………………...…..</t>
  </si>
  <si>
    <t>หัวหน้าหน่วยงาน  :.......................................................................................</t>
  </si>
  <si>
    <t xml:space="preserve">                  (                                        )</t>
  </si>
  <si>
    <t xml:space="preserve">             (                                       )</t>
  </si>
  <si>
    <t xml:space="preserve">ตำแหน่ง : </t>
  </si>
  <si>
    <t>ผู้พิจารณา : ...............................................................................</t>
  </si>
  <si>
    <t xml:space="preserve">ผู้ให้ความเห็นชอบ  : ................................................................................. </t>
  </si>
  <si>
    <t xml:space="preserve">                    (                                          )</t>
  </si>
  <si>
    <t xml:space="preserve">            (                                        )</t>
  </si>
  <si>
    <t>รายงานผล</t>
  </si>
  <si>
    <t>แบบ สงม.1</t>
  </si>
  <si>
    <t>จัดทำแผน</t>
  </si>
  <si>
    <t xml:space="preserve">วัน/เดือน/ปี      :                                                     </t>
  </si>
  <si>
    <t>โทร:</t>
  </si>
  <si>
    <t xml:space="preserve">วัน/เดือน/ปี      :                                          </t>
  </si>
  <si>
    <t xml:space="preserve">วัน/เดือน/ปี   :                                             </t>
  </si>
  <si>
    <t xml:space="preserve">วัน/เดือน/ปี      :                                                   </t>
  </si>
  <si>
    <t xml:space="preserve">หน่วย : บาท </t>
  </si>
  <si>
    <t xml:space="preserve">งบรายจ่าย </t>
  </si>
  <si>
    <t>รายการ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</si>
  <si>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</si>
  <si>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</si>
  <si>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</si>
  <si>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</si>
  <si>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</si>
  <si>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</si>
  <si>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</si>
  <si>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</si>
  <si>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</si>
  <si>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</si>
  <si>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</si>
  <si>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</si>
  <si>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1. งบบุคลากร</t>
  </si>
  <si>
    <t>ค่าตอบแทน ใช้สอยและวัสดุ</t>
  </si>
  <si>
    <t>2. งบดำเนินงาน</t>
  </si>
  <si>
    <t>2.1 ค่าตอบแทน ใช้สอยและวัสดุ</t>
  </si>
  <si>
    <t xml:space="preserve"> ค่าตอบแทน</t>
  </si>
  <si>
    <t xml:space="preserve"> ค่าใช้สอย</t>
  </si>
  <si>
    <t xml:space="preserve"> ค่าวัสดุ</t>
  </si>
  <si>
    <t>2.2 ค่าสาธารณูปโภค</t>
  </si>
  <si>
    <t>3. งบลงทุน</t>
  </si>
  <si>
    <t xml:space="preserve">3.1 ค่าครุภัณฑ์ </t>
  </si>
  <si>
    <t xml:space="preserve"> 3.2 ที่ดินและสิ่งก่อสร้าง</t>
  </si>
  <si>
    <t xml:space="preserve">4. งบเงินอุดหนุน  </t>
  </si>
  <si>
    <t>5. งบรายจ่ายอื่น</t>
  </si>
  <si>
    <t>รวมเงินงบประมาณทั้งสิ้น (1+2+3+4+5)</t>
  </si>
  <si>
    <t>ผู้รายงาน.............................................................................</t>
  </si>
  <si>
    <t>หัวหน้าหน่วยงาน............................................................</t>
  </si>
  <si>
    <t>(                                         )</t>
  </si>
  <si>
    <t>(                                             )</t>
  </si>
  <si>
    <t>ตำแหน่ง :</t>
  </si>
  <si>
    <t>วัน/เดือน/ปี :</t>
  </si>
  <si>
    <t>หน้าที่ :</t>
  </si>
  <si>
    <t>วันที่พิมพ์ :</t>
  </si>
  <si>
    <t>ผู้จัดพิมพ์ :</t>
  </si>
  <si>
    <t>งบประมาณ</t>
  </si>
  <si>
    <t>งบบุคลากร</t>
  </si>
  <si>
    <t>งบดำเนินงาน</t>
  </si>
  <si>
    <t>งบลงทุน</t>
  </si>
  <si>
    <t>งบเงินอุดหนุน</t>
  </si>
  <si>
    <t>งบรายจ่ายอื่น</t>
  </si>
  <si>
    <t>แผน/ผล</t>
  </si>
  <si>
    <t xml:space="preserve">ปรับแผน </t>
  </si>
  <si>
    <t>ครั้งที่....</t>
  </si>
  <si>
    <t xml:space="preserve">แบบ สงม.2  </t>
  </si>
  <si>
    <t>เงินเดือน</t>
  </si>
  <si>
    <t>ค่าจ้างประจำ</t>
  </si>
  <si>
    <t>ค่าจ้างชั่วคราว</t>
  </si>
  <si>
    <t>ด้าน/แผนงาน/ผลิต/งาน/โครงการตามแผนยุทธศาสตร์/งบรายจ่าย</t>
  </si>
  <si>
    <t>งบประมาณตามโครงสร้างงาน</t>
  </si>
  <si>
    <t>การจัดบริการของสำนักงานเขต</t>
  </si>
  <si>
    <t>งาน : รายจ่ายบุคลากร</t>
  </si>
  <si>
    <t>งวดที่ 1</t>
  </si>
  <si>
    <t>งวดที่ 2</t>
  </si>
  <si>
    <t>งวดที่ 3</t>
  </si>
  <si>
    <t xml:space="preserve">แบบจัดทำแผน /รายงานผลการปฏิบัติงานและการใช้จ่ายงบประมาณ ประจำปีงบประมาณ พ.ศ. 2569  จำแนกตามงบรายจ่าย </t>
  </si>
  <si>
    <t>ด้านการจัดบริการของสำนกงานเขต</t>
  </si>
  <si>
    <t>ผลผลิต/งาน/โครงการตามแผนยุทธศาสตร์  :  งานบริหารทั่วไปและบริหารการคลัง</t>
  </si>
  <si>
    <t>เงินเลื่อนขั้นเลื่อนระดับ</t>
  </si>
  <si>
    <t>เงินประจำตำแหน่งของข้าราชการ</t>
  </si>
  <si>
    <t>เงินค่าตอบแทนเป็นรายเดือนของข้าราชการ</t>
  </si>
  <si>
    <t>เงินเพิ่มการครองชีพชั่วคราวของข้าราชการ</t>
  </si>
  <si>
    <t>เงินช่วยเหลือค่าครองชีพของข้าราชการ</t>
  </si>
  <si>
    <t>ผลผลิต/งาน/โครงการตามแผนยุทธศาสตร์  :  งานรายจ่ายบุคลากร</t>
  </si>
  <si>
    <t>เงินเพิ่มค่าจ้างประจำ</t>
  </si>
  <si>
    <t>เงินเพิ่มการครองชีพชั่วคราวของลูกจ้างประจำ</t>
  </si>
  <si>
    <t>เงินช่วยเหลือค่าครองชีพของลูกจ้างประจำ</t>
  </si>
  <si>
    <t>เงินเพิ่มการครองชีพชั่วคราวของลูกจ้างชั่วคราว</t>
  </si>
  <si>
    <t>เงินช่วยเหลือค่าครองชีพของลูกจ้างชั่วคราว</t>
  </si>
  <si>
    <t>เงินตอบแทนพิเศษของข้าราชการ</t>
  </si>
  <si>
    <t>ค่าตอบแทนบุคลากรด้านการแพทย์และสาธารณสุข</t>
  </si>
  <si>
    <t>เงินตอบแทนพิเศษของลูกจ้างประจำ</t>
  </si>
  <si>
    <t>เงินสมทบกองทุนประกันสังคม</t>
  </si>
  <si>
    <t>เงินสมทบกองทุนเงินทดแทน</t>
  </si>
  <si>
    <t>หน่วยรับงบประมาณ :  สำนักงานเขตบางกอกน้อย</t>
  </si>
  <si>
    <t>งวดที่ 1 (ต.ค.2568 - ม.ค.2569)</t>
  </si>
  <si>
    <t>งวดที่ 2 (ก.พ. - พ.ค. 2569)</t>
  </si>
  <si>
    <t>งวดที่ 3 (มิ.ย. - ก.ย. 2569)</t>
  </si>
  <si>
    <t>ค่าอาหารทำการนอกเวลา</t>
  </si>
  <si>
    <t>-</t>
  </si>
  <si>
    <t>ค่าซ่อมแซมยานพาหนะ</t>
  </si>
  <si>
    <t>ค่าซ่อมแซมครุภัณฑ์</t>
  </si>
  <si>
    <t>ค่าวัสดุสำนักงาน</t>
  </si>
  <si>
    <t>ค่าวัสดุอุปกรณ์คอมพิวเตอร์</t>
  </si>
  <si>
    <t>ค่าวัสดุยานพานะ</t>
  </si>
  <si>
    <t>ค่าเครื่องแต่งกาย</t>
  </si>
  <si>
    <t>ค่าโทรศัพท์สำนักงาน</t>
  </si>
  <si>
    <t>ค่าไปรษณีย์</t>
  </si>
  <si>
    <t>งาน : อำนวยการและบริหารสำนักงานเขต</t>
  </si>
  <si>
    <t>งาน : ปกครอง</t>
  </si>
  <si>
    <t>งาน : บริหารทั่วไปและบริหารการคลัง</t>
  </si>
  <si>
    <t>งาน : บริหารทั่วไปและบริการทะเบียน</t>
  </si>
  <si>
    <t>งาน : บริหารทั่วไปและจัดเก็บรายได้</t>
  </si>
  <si>
    <t>งาน : บริหารทั่วไปฝ่ายรักษาความสะอาด</t>
  </si>
  <si>
    <t>งาน : กวาดทำความสะอาดที่และทางสาธารณะ</t>
  </si>
  <si>
    <t>งาน : เก็บขยะมูลฝอยและขนถ่ายสิ่งปฏิกูล</t>
  </si>
  <si>
    <t>งาน : ดูแลสวนและพื้นที่สีเขียว</t>
  </si>
  <si>
    <t>งาน : บริหารทั่วไปและสอบสวนดำเนินคดี</t>
  </si>
  <si>
    <t>งาน : ตรวจและบังคับใช้กฎหมาย</t>
  </si>
  <si>
    <t>งาน : บริหารทั่วไปฝ่ายโยธา</t>
  </si>
  <si>
    <t>งาน : อนุญาตก่อสร้าง ควบคุมอาคารและผังเมือง</t>
  </si>
  <si>
    <t>งาน : บำรุงรักษาซ่อมแซม</t>
  </si>
  <si>
    <t>งาน : ระบายน้ำและแก้ไขปัญหาน้ำท่วม</t>
  </si>
  <si>
    <t>งาน : บริหารทั่วไปฝ่ายพัฒนาชุมชน</t>
  </si>
  <si>
    <t>งาน : พัฒนาชุมชนและบริการสังคม</t>
  </si>
  <si>
    <t>งาน : บริหารทั่วไปฝ่ายสิ่งแวดล้อมและสุขาภิบาล</t>
  </si>
  <si>
    <t>งาน : สุขาภิบาลอาหารและอนามัยสิ่งแวดล้อม</t>
  </si>
  <si>
    <t>งาน : ป้องกันและควบคุมโรค</t>
  </si>
  <si>
    <t>งาน : บริหารทั่วไปฝ่ายการศึกษา</t>
  </si>
  <si>
    <t>งาน : งบประมาณโรงเรียน</t>
  </si>
  <si>
    <t xml:space="preserve">แบบจัดทำแผน /รายงานผลการปฏิบัติงานและใช้จ่ายงบประมาณ ประจำปีงบประมาณ พ.ศ. 2569 จำแนกตามงบรายจ่าย </t>
  </si>
  <si>
    <t>แผนงาน : -</t>
  </si>
  <si>
    <t>ผลผลิต/งาน/โครงการตามแผนยุทธศาสตร์  :  งานอำนวยการและบริหารสำนักงานเขต</t>
  </si>
  <si>
    <t>ค่าบำรุงรักษาซ่อมแซมเครื่องปรับอากาศ</t>
  </si>
  <si>
    <t>ค่าจ้างทำความสะอาดอาคาร</t>
  </si>
  <si>
    <t>ค่าจ้างเหมาดูแลทรัพย์สินและรักษาความปลอดภัย</t>
  </si>
  <si>
    <t>ค่าจ้างเหมาบริการเป็นรายบุคคล</t>
  </si>
  <si>
    <t>ค่าวัสดุยานพาหนะ</t>
  </si>
  <si>
    <t>ค่าวัสดุไฟฟ้า ประปา งานบ้าน งานครัว และงานสวน</t>
  </si>
  <si>
    <t>ค่าซื้อหนังสือ วารสารฯ</t>
  </si>
  <si>
    <t>ค่าไฟฟ้าสำนักงาน</t>
  </si>
  <si>
    <t>ค่าน้ำประปา</t>
  </si>
  <si>
    <t>ค่าโทรศัพท์เคลื่อนที่</t>
  </si>
  <si>
    <t>ปรับปรุงสำนักงานเขตบางกอกน้อย</t>
  </si>
  <si>
    <t>ผลผลิต/งาน/โครงการตามแผนยุทธศาสตร์  :  งานปกครอง</t>
  </si>
  <si>
    <t xml:space="preserve">         4.งบเงินอุดหนุน</t>
  </si>
  <si>
    <t xml:space="preserve">  5. งบรายจ่ายอื่น</t>
  </si>
  <si>
    <t>นางสาวณัฐณิชา ทองย้อย</t>
  </si>
  <si>
    <t>นางสาวณัฐณิชา  ทองย้อย</t>
  </si>
  <si>
    <t xml:space="preserve">แบบจัดทำแผน /รายงานผลการปฏิบัติงานและการใช้จ่ายงบประมาณ ประจำปีงบประมาณ พ.ศ. 2569 จำแนกตามงบรายจ่าย </t>
  </si>
  <si>
    <t>ด้านการจัดบริการของสำนักงานเขต</t>
  </si>
  <si>
    <t xml:space="preserve">ผลผลิต/งาน/โครงการตามแผนยุทธศาสตร์  : งานบริหารทั่วไปและจัดเก็บรายได้ </t>
  </si>
  <si>
    <t>ผู้รายงาน.......................................................................</t>
  </si>
  <si>
    <t xml:space="preserve">          (                                                       )</t>
  </si>
  <si>
    <t xml:space="preserve">                  (                                                  )</t>
  </si>
  <si>
    <t>ผลผลิต/งาน/โครงการตามแผนยุทธศาสตร์  :  งานบริหารทั่วไปฝ่ายโยธา</t>
  </si>
  <si>
    <t>ค่าวัสดุป้องกันอุบัติภัย</t>
  </si>
  <si>
    <t>ผลผลิต/งาน/โครงการตามแผนยุทธศาสตร์  :  งานบำรุงรักษาซ่อมแซม</t>
  </si>
  <si>
    <t>ค่าซ่อมแซมไฟฟ้าสาธารณะ</t>
  </si>
  <si>
    <t>ค่าวัสดุก่อสร้าง</t>
  </si>
  <si>
    <t>ผลผลิต/งาน/โครงการตามแผนยุทธศาสตร์  :  งานระบายน้ำและแก้ไขปัญหาน้ำท่วม</t>
  </si>
  <si>
    <t>ค่าจ้างเหมาล้างทำความสะอาดท่อระบายน้ำ</t>
  </si>
  <si>
    <t>ค่าวัสดุอุปกรณ์ทำความสะอาดท่อระบายน้ำ</t>
  </si>
  <si>
    <t>ค่าวัสดุอุปกรณ์บำรุงรักษาระบบระบายน้ำฯ</t>
  </si>
  <si>
    <t>รถจักรยานยนต์ ขนาด 120 ซีซี 2 คัน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</si>
  <si>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1 คัน</t>
  </si>
  <si>
    <t>ขุดลอกคลองขุมทรัพย์ 1 จากคลองชักพระถึงคลองวัดเจ้าอาม</t>
  </si>
  <si>
    <t>ขุดลอกคลองขุมทรัพย์ 2 จากคลองชักพระถึงคลองวัดเจ้าอาม</t>
  </si>
  <si>
    <t>18 กันยายน 2568</t>
  </si>
  <si>
    <t>โครงการจ้างอาสาสมัครพัฒนาชุมชน</t>
  </si>
  <si>
    <t>โครงการ BKK Food Bank ส่งต่ออาหารให้กลุ่มเปราะบาง
อย่างเป็นรูปธรรม</t>
  </si>
  <si>
    <t>โครงการติดตามการดำเนินงานสถานศึกษานำร่องพื้นที่
นวัตกรรมการศึกษา (Education Sandbox)</t>
  </si>
  <si>
    <t>ปรับปรุงทางเท้าถนนบางขุนนนท์ จากแยกบางขุนนนท์ ถึงสะพานข้ามคลองชักพระ</t>
  </si>
  <si>
    <t>ปรับปรุงผิวจราจรถนนเอราวัณ ปาร์ค อเวนิว จากถนนเลียบทางรถไฟถึงสะพานข้ามคลองแยกคลองชักพระ</t>
  </si>
  <si>
    <t>ขุดลอกคลองคราม จากคลองบางกอกน้อยถึงถนนสมเด็จ
พระปิ่นเกล้า</t>
  </si>
  <si>
    <t xml:space="preserve">    ผู้รายงาน.............................................................................</t>
  </si>
  <si>
    <t>แบบจัดทำแผน /รายงานผลการปฏิบัติงานและการใช้จ่ายงบประมาณ ประจำปีงบประมาณ พ.ศ. 2569 จำแนกตามงบรายจ่าย</t>
  </si>
  <si>
    <t xml:space="preserve"> นางสาวอลีนา  กิ่งสวัสดิ์</t>
  </si>
  <si>
    <t>ผลผลิต/งาน/โครงการตามแผนยุทธศาสตร์  :  งานบริหารทั่วไปและบริการทะเบียน</t>
  </si>
  <si>
    <t xml:space="preserve">          ค่าจ้างเหมาบริการเป็นรายบุคคล</t>
  </si>
  <si>
    <t>ค่าไฟฟ้า</t>
  </si>
  <si>
    <t xml:space="preserve"> -</t>
  </si>
  <si>
    <t>นางสาวเบญจวรรณ เนียมหอม</t>
  </si>
  <si>
    <t>ผลผลิต/งาน/โครงการตามแผนยุทธศาสตร์  :   งานบริหารทั่วไปสอบสวนดำเนินคดี</t>
  </si>
  <si>
    <t xml:space="preserve">          (                                           )</t>
  </si>
  <si>
    <t xml:space="preserve">       (                                                )</t>
  </si>
  <si>
    <t>ผลผลิต/งาน/โครงการตามแผนยุทธศาสตร์  :   งานตรวจและบังคับใช้กฎหมาย</t>
  </si>
  <si>
    <t xml:space="preserve">      (                                                         )</t>
  </si>
  <si>
    <t xml:space="preserve">       (                                                             )</t>
  </si>
  <si>
    <t>หน่วยรับงบประมาณ : สำนักงานเขตบางกอกน้อย</t>
  </si>
  <si>
    <t>แบบจัดทำแผน / รายงานผลการปฏิบัติงานและการใช้จ่ายงบประมาณ ประจำปีงบประมาณ พ.ศ. 2569</t>
  </si>
  <si>
    <t xml:space="preserve">                       ว่าที่ร.ต.หญิง ดวงกมล อ่วมอ่อง</t>
  </si>
  <si>
    <t>ผลผลิต/งาน/โครงการตามแผนยุทธศาสตร์  : งานบริหารทั่วไปฝ่ายสิ่งแวดล้อมและสุขาภิบาล</t>
  </si>
  <si>
    <t xml:space="preserve">                (                                              )</t>
  </si>
  <si>
    <t xml:space="preserve">         (                                                   )</t>
  </si>
  <si>
    <t>ผลผลิต/งาน/โครงการตามแผนยุทธศาสตร์  : งานสุขาภิบาลอาหารและอนามัยสิ่งแวดล้อม</t>
  </si>
  <si>
    <t>ค่าใช้จ่ายโครงการกรุงเทพฯ เมืองอาหารปลอดภัย</t>
  </si>
  <si>
    <t>ผลผลิต/งาน/โครงการตามแผนยุทธศาสตร์  : งานป้องกันและควบคุมโรค</t>
  </si>
  <si>
    <t>ค่าวัสดุ</t>
  </si>
  <si>
    <t>ค่าใช้จ่ายในการบูรณาการความร่วมมือในการพัฒนาประสิทธิภาพการแก้ไขปัญหาโรคไข้เลือดออกในพื้นที่กรุงเทพมหานคร</t>
  </si>
  <si>
    <t>นางสาวสุชาดา ฟักจีน</t>
  </si>
  <si>
    <t>ผลผลิต/งาน/โครงการตามแผนยุทธศาสตร์  : งานบริหารทั่วไปฝ่ายการศึกษา</t>
  </si>
  <si>
    <t xml:space="preserve">    ค่าซ่อมแซมครุภัณฑ์</t>
  </si>
  <si>
    <t xml:space="preserve">    ค่าใช้จ่ายในการประชุมครู</t>
  </si>
  <si>
    <t>ผู้รายงาน......................................................</t>
  </si>
  <si>
    <t>โครงการเปิดโรงเรียนสู่การเรียนรู้ (Open Education)</t>
  </si>
  <si>
    <t>โครงการโรงเรียนสองภาษา</t>
  </si>
  <si>
    <t>วันที่พิมพ์ : 18 กันยายน 2568</t>
  </si>
  <si>
    <t>นายปวริศ  อ่อนสัมพ้นธ์</t>
  </si>
  <si>
    <t>ผลผลิต/งาน/โครงการตามแผนยุทธศาสตร์  :  งานบริหารทั่วไปฝ่ายรักษาความสะอาด</t>
  </si>
  <si>
    <t xml:space="preserve">                (                                         )</t>
  </si>
  <si>
    <t>ผลผลิต/งาน/โครงการตามแผนยุทธศาสตร์  :  งานกวาดทำความสะอาดที่และทางสาธารณะ</t>
  </si>
  <si>
    <t>ค่าวัสดุในการรักษาความสะอาด</t>
  </si>
  <si>
    <t>ค่าเครื่องแบบชุดปฏิบัติงาน</t>
  </si>
  <si>
    <t>ค่าตอบแทนอาสาสมัครชักลากมูลฝอยในชุมชน</t>
  </si>
  <si>
    <t>ค่าตอบแทนเจ้าหน้าที่เก็บขนมูลฝอย</t>
  </si>
  <si>
    <t xml:space="preserve"> </t>
  </si>
  <si>
    <t>ค่าตอบแทนเจ้าหน้าที่เก็บสิ่งปฏิกูล</t>
  </si>
  <si>
    <t>ค่าซ่อมแซมเครื่องจักรกลและเครื่องทุ่นแรง</t>
  </si>
  <si>
    <t xml:space="preserve">  </t>
  </si>
  <si>
    <t>ค่าวัสดุเครื่องจักรกลและเครื่องทุ่นแรง</t>
  </si>
  <si>
    <t>ค่าวัสดุอุปกรณ์ในการขนถ่ายสิ่งปฏิกูล</t>
  </si>
  <si>
    <t>ผลผลิต/งาน/โครงการตามแผนยุทธศาสตร์  : งานดูแลสวนและพื้นที่สีเขียว</t>
  </si>
  <si>
    <t>ค่าวัสดุอุปกรณ์ในการปลูกและบำรุงรักษาต้นไม้</t>
  </si>
  <si>
    <t xml:space="preserve">แบบจัดทำแผน /รายงานผลการปฏิบัติงานและการใช้จ่ายงบประมาณ ประจำปีงบประมาณ พ.ศ.2569 จำแนกตามงบรายจ่าย </t>
  </si>
  <si>
    <t>ผลผลิต/งาน/โครงการตามแผนยุทธศาสตร์  :  งานบริหารทั่วไปฝ่ายพัฒนาชุมชน</t>
  </si>
  <si>
    <t>(งวด ก.ย.)</t>
  </si>
  <si>
    <t>ค่าตอบแทนอาสาสมัครปฏิบัติงานด้านพัฒนาสังคม</t>
  </si>
  <si>
    <t>ผลผลิต/งาน/โครงการตามแผนยุทธศาสตร์  :  งานพัฒนาชุมชนและบริการสังคม</t>
  </si>
  <si>
    <t>ค่าตอบแทนอาสาสมัครผู้ดูแลเด็ก</t>
  </si>
  <si>
    <t>ค่าตอบแทนอาสาสมัครบ้านหนังสือ</t>
  </si>
  <si>
    <t>ค่าตอบแทนกรรมการชุมชน</t>
  </si>
  <si>
    <t>ค่าตอบแทนการประชุมของคณะกรรมการชุมชน</t>
  </si>
  <si>
    <t>ค่าตอบแทนวิทยากรฝึกอาชีพ</t>
  </si>
  <si>
    <t>ค่ารับรอง</t>
  </si>
  <si>
    <t>ค่าซ่อมแซมอุปกรณ์การเรียนการสอน</t>
  </si>
  <si>
    <t>ค่าจัดทำวุฒิบัตร และเอกสารเผยแพร่</t>
  </si>
  <si>
    <t>ค่าวัสดุอุปกรณ์การเรียนการสอน</t>
  </si>
  <si>
    <t>ค่าวัสดุสำหรับบ้านหนังสือ</t>
  </si>
  <si>
    <t>ค่าอาหารกลางวันและอาหารเสริม (นม)</t>
  </si>
  <si>
    <t>ค่าชุดปฏิบัติงานคณะกรรมการชุมชน</t>
  </si>
  <si>
    <t>ค่าวัสดุอุปกรณ์ในการอบรมและสาธิต</t>
  </si>
  <si>
    <t>ค่าใช้จ่ายในการบริหารจัดการพิพิธภัณฑ์ท้องถิ่นกรุงเทพมหานคร</t>
  </si>
  <si>
    <t>ค่าใช้จ่ายในการส่งเสริมกิจการสภาเด็กและเยาวชนเขต</t>
  </si>
  <si>
    <t>ค่าใช้จ่ายในการจ้างงานคนพิการเพื่อปฏิบัติงาน</t>
  </si>
  <si>
    <t>ค่าใช้จ่ายในการจัดงานวันสำคัญ อนุรักษ์สืบสานวัฒนธรรมประเพณี</t>
  </si>
  <si>
    <t>ค่าใช้จ่ายโครงการรู้ใช้ รู้เก็บ คนกรุงเทพฯ ชีวิตมั่นคง</t>
  </si>
  <si>
    <t>ค่าใช้จ่ายในการจัดกิจกรรมครอบครัวรักการอ่าน</t>
  </si>
  <si>
    <t>ค่าใช้จ่ายโครงการสัมมนาศึกษาดูงานด้านการพัฒนาชุมชน</t>
  </si>
  <si>
    <t>ผู้รายงาน.................................................................</t>
  </si>
  <si>
    <t xml:space="preserve">            (                                                                )</t>
  </si>
  <si>
    <t>(                                                          )</t>
  </si>
  <si>
    <t>ผลผลิต/งาน/โครงการตามแผนยุทธศาสตร์  : โครงการจ้างอาสาสมัครพัฒนาชุมชน</t>
  </si>
  <si>
    <t>ค่าใช้จ่ายโครงการจ้างอาสาสมัครพัฒนาชุมชน</t>
  </si>
  <si>
    <t>ผลผลิต/งาน/โครงการตามแผนยุทธศาสตร์  :  โครงการ BKK Food Bank ส่งต่ออาหารให้กลุ่มเปราะบางอย่างเป็นรูปธรรม</t>
  </si>
  <si>
    <t>ค่าใช้จ่ายโครงการ BKK Food Bank ส่งต่ออาหารให้กลุ่มเปราะบางอย่างเป็นรูปธรรม</t>
  </si>
  <si>
    <t>ผลผลิต/งาน/โครงการตามแผนยุทธศาสตร์  :  โครงการขับเคลื่อนการพัฒนาและแก้ไขปัญหาที่อยู่อาศัยกรุงเทพมหานคร</t>
  </si>
  <si>
    <t>ผลผลิต/งาน/โครงการตามแผนยุทธศาสตร์  :  งานงบประมาณโรงเรียน</t>
  </si>
  <si>
    <t>ค่านิตยภัต</t>
  </si>
  <si>
    <t xml:space="preserve">    ค่าตอบแทนบุคคลภายนอกช่วยปฏิบัติราชการด้านการสอนภาษาจีน</t>
  </si>
  <si>
    <t xml:space="preserve">    ค่าตอบแทนบุคคลภายนอกช่วยปฏิบัติราชการด้านการสอนภาษาอังกฤษเพื่อทักษะชีวิต</t>
  </si>
  <si>
    <t>ค่าซ่อมแซมเครื่องดนตรีและอุปกรณ์</t>
  </si>
  <si>
    <t xml:space="preserve">     ค่าซ่อมแซมโรงเรียน</t>
  </si>
  <si>
    <t xml:space="preserve">    ค่าซ่อมแซมครุภัณฑ์โรงเรียนขยายโอกาส</t>
  </si>
  <si>
    <t xml:space="preserve">    ค่าจ้างเหมาทำความสะอาดโรงเรียนในสังกัดกรุงเทพมหานคร</t>
  </si>
  <si>
    <t xml:space="preserve">    ค่าจ้างเหมายามรักษาความปลอดภัยในโรงเรียนสังกัดกรุงเทพมหานคร</t>
  </si>
  <si>
    <t xml:space="preserve">    ค่าจ้างเหมาบริการเป็นรายบุคคล</t>
  </si>
  <si>
    <t xml:space="preserve">    ค่าจ้างเหมาป้องกันและกำจัดปลวกภายในโรงเรียนสังกัดกรุงเทพมหานคร</t>
  </si>
  <si>
    <t>ค่าแบบพิมพ์โรงเรียน</t>
  </si>
  <si>
    <t>ค่าวัสดุการสอนวิทยาศาสตร์</t>
  </si>
  <si>
    <t xml:space="preserve">ค่าวัสดุอุปกรณ์การสอน (โครงการขยายโอกาสฯ) </t>
  </si>
  <si>
    <t>ค่าวัสดุ อุปกรณ์ เครื่องใช้ส่วนตัว ของเด็กอนุบาล</t>
  </si>
  <si>
    <t>ค่าวัสดุในการผลิตสื่อการเรียนการสอนตามโครงการศูนย์วิชาการเขต</t>
  </si>
  <si>
    <t>ค่าเครื่องหมายสัญลักษณ์ของสถานศึกษาสังกัดกรุงเทพมหานคร</t>
  </si>
  <si>
    <t>ค่าชุดลูกเสือ เนตรนารี ยุวกาชาด ชุดนอนอนุบาล ชุดพละ</t>
  </si>
  <si>
    <t>ค่าไฟฟ้าโรงเรียน</t>
  </si>
  <si>
    <t>ค่าน้ำประปาโรงเรียน</t>
  </si>
  <si>
    <t>ค่าโทรศัพท์โรงเรียน</t>
  </si>
  <si>
    <t>โรงเรียนวัดดุสิตาราม</t>
  </si>
  <si>
    <t>เครื่องคอมพิวเตอร์ สำหรับงานสำนักงาน (จอแสดงภาพขนาดไม่น้อยกว่า 19 นิ้ว) พร้อมโปรแกรมระบบปฏิบัติการ (OS) แบบ OEM ที่มีลิขสิทธิ์ถูกต้องตามกฎหมาย 1 เครื่อง</t>
  </si>
  <si>
    <t xml:space="preserve">กล้องโทรทัศน์วงจรปิดชนิดเครือข่าย แบบมุมมองคงที่ สำหรับติดตั้งภายในและภายนอกสำนักงาน รวมทั้งอุปกรณ์ประกอบพร้อมติดตั้ง 1 ชุด (กล้องภายใน 1 ตัว, กล้องภายนอก 15 ตัว) </t>
  </si>
  <si>
    <t>โรงเรียนวัดศรีสุดาราม</t>
  </si>
  <si>
    <t>โรงเรียนวัดดงมูลเหล็ก</t>
  </si>
  <si>
    <t xml:space="preserve">โต๊ะเก้าอี้สแตนเลสสำหรับโรงอาหาร 6 ชุด </t>
  </si>
  <si>
    <t>โรงเรียนวัดบางเสาธง</t>
  </si>
  <si>
    <t>โรงเรียนวัดสุวรรณาราม</t>
  </si>
  <si>
    <t xml:space="preserve">กล้องโทรทัศน์วงจรปิดชนิดเครือข่าย แบบมุมมองคงที่ สำหรับติดตั้งภายนอกสำนักงาน รวมทั้งอุปกรณ์ประกอบพร้อมติดตั้ง 1 ชุด (กล้องภายนอก 16 ตัว) </t>
  </si>
  <si>
    <t>โรงเรียนวัดอัมพวา</t>
  </si>
  <si>
    <t xml:space="preserve">กล้องโทรทัศน์วงจรปิดชนิดเครือข่าย แบบมุมมองคงที่ สำหรับติดตั้งภายนอกสำนักงาน รวมทั้งอุปกรณ์ประกอบพร้อมติดตั้ง 1 ชุด (กล้องภายนอก 8 ตัว) </t>
  </si>
  <si>
    <t>โรงเรียนวัดพระยาทำ</t>
  </si>
  <si>
    <t xml:space="preserve">โต๊ะทำงานระดับปฏิบัติงาน, ปฏิบัติการ, ชำนาญงาน, อาวุโส, ชำนาญการ 5 ชุด </t>
  </si>
  <si>
    <t>ปรับปรุงโรงเรียนวัดยางสุทธาราม</t>
  </si>
  <si>
    <t xml:space="preserve">    ค่าใช้จ่ายในการฝึกอบรมนายหมู่ลูกเสือสามัญ สามัญรุ่นใหญ่ และหัวหน้าหน่วยยุวกาชาด</t>
  </si>
  <si>
    <t xml:space="preserve">    ค่าใช้จ่ายในการจัดประชุมสัมมนาคณะกรรมการสถานศึกษาขั้นพื้นฐานโรงเรียนสังกัดกรุงเทพมหานคร</t>
  </si>
  <si>
    <t xml:space="preserve">    ค่าใช้จ่ายในการสัมมนาประธานกรรมการเครือข่ายผู้ปกครองเพื่อพัฒนาโรงเรียนสังกัดกรุงเทพมหานคร</t>
  </si>
  <si>
    <t xml:space="preserve">    ค่าใช้จ่ายในการส่งเสริมสนับสนุนให้นักเรียนสร้างสรรค์ผลงานเพื่อการเรียนรู้</t>
  </si>
  <si>
    <t xml:space="preserve">    ค่าใช้จ่ายในการพัฒนาคุณภาพเครือข่ายโรงเรียนสังกัดกรุงเทพมหานคร</t>
  </si>
  <si>
    <t xml:space="preserve">    ค่าใช้จ่ายในการเปิดโลกกว้างสร้างเส้นทางสู่อาชีพ</t>
  </si>
  <si>
    <t xml:space="preserve">    ค่าใช้จ่ายโครงการเล่นน้ำได้ ว่ายน้ำเป็น</t>
  </si>
  <si>
    <t xml:space="preserve">    ค่าใช้จ่ายในพิธีปฏิญาณตนและสวนสนามยุวกาชาดกรุงเทพมหานคร</t>
  </si>
  <si>
    <t xml:space="preserve">    ค่าใช้จ่ายในพิธีทบทวนคำปฏิญาณและสวนสนามลูกเสือกรุงเทพมหานคร</t>
  </si>
  <si>
    <t xml:space="preserve">    ค่าใช้จ่ายในการส่งเสริมกีฬานักเรียนสังกัดกรุงเทพมหานคร</t>
  </si>
  <si>
    <t>ผลผลิต/งาน/โครงการตามแผนยุทธศาสตร์  :  โครงการติดตามการดำเนินงานสถานศึกษานำร่องพื้นที่นวัตกรรมการศึกษา (Education Sandbox)</t>
  </si>
  <si>
    <t xml:space="preserve">    ค่าใช้จ่ายในการติดตามการดำเนินงานสถานศึกษานำร่องพื้นที่นวัตกรรมการศึกษา (Education Sandbox)</t>
  </si>
  <si>
    <t xml:space="preserve">    ค่าใช้จ่ายในการเปิดโรงเรียนสู่การเรียนรู้ (Open Education)</t>
  </si>
  <si>
    <t>ผลผลิต/งาน/โครงการตามแผนยุทธศาสตร์  :  โครงการเปิดโรงเรียนสู่การเรียนรู้ (Open Education)</t>
  </si>
  <si>
    <t>ผลผลิต/งาน/โครงการตามแผนยุทธศาสตร์  :  โครงการโรงเรียนสองภาษา</t>
  </si>
  <si>
    <t xml:space="preserve">    ค่าใช้จ่ายโครงการโรงเรียนสองภาษา</t>
  </si>
  <si>
    <t>โครงการตามแผนยุทธศาสตร์</t>
  </si>
  <si>
    <t>แผนงาน :  -</t>
  </si>
  <si>
    <r>
      <t xml:space="preserve">ผู้จัดพิมพ์ : </t>
    </r>
    <r>
      <rPr>
        <b/>
        <sz val="14"/>
        <rFont val="TH SarabunPSK"/>
        <family val="2"/>
      </rPr>
      <t>นางสาวศศิวรรณ พงศ์พันธ์ชัยกุล</t>
    </r>
  </si>
  <si>
    <t>ผู้จัดพิมพ์ : นางสาวศศิวรรณ พงศ์พันธ์ชัยกุล</t>
  </si>
  <si>
    <t>ผู้จัดพิมพ์ : นางสาวธันยาภรณ์ บุญคง</t>
  </si>
  <si>
    <t>นางสาวอาทิตยา จิตรอ่อนน้อม</t>
  </si>
  <si>
    <t xml:space="preserve"> นางสาวเบญจมาศ สาจิ</t>
  </si>
  <si>
    <t>นางสาวเบญจมาศ สาจิ</t>
  </si>
  <si>
    <t>โครงการขับเคลื่อนการพัฒนาและแก้ไขปัญหาที่อยู่อาศัย
กรุงเทพมหานคร</t>
  </si>
  <si>
    <t>ค่าบำรุงรักษาซ่อมแซมลิฟต์</t>
  </si>
  <si>
    <t>ค่าวัดสุประชาสัมพันธ์</t>
  </si>
  <si>
    <t xml:space="preserve">วันที่พิมพ์ : </t>
  </si>
  <si>
    <t xml:space="preserve">ผู้จัดพิมพ์ : </t>
  </si>
  <si>
    <t>นางสาวศศิวรรณ พงศ์พันธ์ชัยกุล</t>
  </si>
  <si>
    <t>เครื่องพิมพ์เลเซอร์ หรือ LED สีชนิด Network แบบที่ 1 
(20 หน้า/นาที) 1 เครื่อง</t>
  </si>
  <si>
    <t>ค่าจ้างเหมาเอกชนดูแลและบำรุงรักษาต้นไม้</t>
  </si>
  <si>
    <t>ผลผลิต/งาน/โครงการตามแผนยุทธศาสตร์  :  งานเก็บขนมูลฝอยและขนถ่ายสิ่งปฏิกูล</t>
  </si>
  <si>
    <t>ค่าเบี้ยประชุม</t>
  </si>
  <si>
    <t xml:space="preserve">ด้านการจัดบริการของสำนักงานเขต </t>
  </si>
  <si>
    <t>ผลผลิต/งาน/โครงการตามแผนยุทธศาสตร์  :  งานอนุญาตก่อสร้าง ควบคุมอาคารและผังเมือง</t>
  </si>
  <si>
    <t>ค่าซ่อมแซมถนน ตรอก ซอย สะพาน และ
สิ่งสาธารณะประโยชน์</t>
  </si>
  <si>
    <t>ค่าวัสดุสำหรับหน่วยบริการเร่งด่วนกรุงเทพมหานคร BEST</t>
  </si>
  <si>
    <t>ค่าตอบแทนอาสาสมัครปฏิบัติงาน ด้านเด็ก สตรี ผู้สูงอายุ คนพิการ และผู้ด้อยโอกาส</t>
  </si>
  <si>
    <t>ค่าตอบแทนผู้นำกิจกรรมที่มีความเชี่ยวชาญด้านการกีฬาและนันทนาการ</t>
  </si>
  <si>
    <t>.</t>
  </si>
  <si>
    <t>รถบรรทุก(ดีเซล)ขนาด 1 ตันปริมาตรกระบอกสูบ
ไม่ต่ำกว่า 2,400 ซีซี หรือกำลังเครื่องยนต์สูงสุด
ไม่ต่ำกว่า 110 กิโลวัตต์ ขับเคลื่อน 2 ล้อ แบบดับเบิ้ลแค็บ 1 คัน</t>
  </si>
  <si>
    <t>ค่าวัสดุไฟฟ้า ประปา งานบ้าน งานครัว 
และงานสวน</t>
  </si>
  <si>
    <t>ค่าอาหารกลางวันและค่าอาหารเสริม (นม) 
ของศูนย์อบรมเด็กก่อนเกณฑ์ในวัด</t>
  </si>
  <si>
    <t>ค่าใช้จ่ายในการส่งเสริมกิจกรรมสโมสรกีฬา
และลานกีฬา</t>
  </si>
  <si>
    <t>ค่าใช้จ่ายในการจัดสวัสดิการ การสงเคราะห์ช่วยเหลือเด็ก สตรี ครอบครัว ผู้ด้อยโอกาส ผู้สูงอายุ
และคนพิการ</t>
  </si>
  <si>
    <t>ค่าใช้จ่ายในการอบรมเยาวชนภาคฤดูร้อน
ประจำปี 2569 (ด้านศาสนาและอัลกุรอาน)</t>
  </si>
  <si>
    <t>ค่าใช้จ่ายโครงการพัฒนาศักยภาพแกนนำชุมชน
เขตบางกอกน้อย</t>
  </si>
  <si>
    <t>ค่าใช้จ่ายในการสนับสนุนการดำเนินงาน
ของคณะกรรมการชุมชน</t>
  </si>
  <si>
    <t xml:space="preserve">    ค่าตอบแทนอาสาสมัครป้องกันภัยฝ่ายพลเรือน</t>
  </si>
  <si>
    <t xml:space="preserve">        ค่าวัสดุอุปกรณ์ สำหรับใช้ในศูนย์ อปพร.</t>
  </si>
  <si>
    <t>ค่าใช้จ่ายโครงการอาสาสมัครกรุงเทพมหานคร
ด้านการป้องกันและแก้ไขปัญหายาและสารเสพติด</t>
  </si>
  <si>
    <t>หน่วยรับงบประมาณ : . สำนักงานเขตบางกอกน้อย</t>
  </si>
  <si>
    <t>ค่าใช้จ่ายในการขับเคลื่อนการพัฒนาและแก้ไขปัญหา
ที่อยู่อาศัยกรุงเทพมหานคร</t>
  </si>
  <si>
    <t xml:space="preserve">หน้าที่ : </t>
  </si>
  <si>
    <t>ค่าโทรศัพท์</t>
  </si>
  <si>
    <t xml:space="preserve">     ทุนอาหารกลางวันนักเรียน</t>
  </si>
  <si>
    <t xml:space="preserve">         ค่าอาหารเช้าของนักเรียนในโรงเรียนสังกัดกรุงเทพมหานคร</t>
  </si>
  <si>
    <t>3 / 4</t>
  </si>
  <si>
    <t xml:space="preserve">กล้องโทรทัศน์วงจรปิดชนิดเครือข่าย แบบมุมมองคงที่ สำหรับติดตั้ง
ภายในและภายนอกสำนักงาน รวมทั้งอุปกรณ์ประกอบพร้อมติดตั้ง 
1 ชุด (กล้องภายใน 2 ตัว, กล้องภายนอก 12 ตัว) </t>
  </si>
  <si>
    <t xml:space="preserve">หน้าที่ 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</si>
</sst>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.0000_-;\-#,##0_-;_-* &quot;-  &quot;_-;_-@_-"/>
    <numFmt numFmtId="165" formatCode="_-* #,##0_-;\-#,##0_-;_-* &quot;-  &quot;_-;_-@_-"/>
    <numFmt numFmtId="166" formatCode="_-* #,##0.00_-;\-#,##0_-;_-* &quot;-  &quot;_-;_-@_-"/>
    <numFmt numFmtId="167" formatCode="_(* #,##0.00_);_(* \(#,##0.00\);_(* &quot;-&quot;??_);_(@_)"/>
    <numFmt numFmtId="168" formatCode="[$-F800]dddd\,\ mmmm\ dd\,\ yyyy"/>
    <numFmt numFmtId="169" formatCode="_-* #,##0.0000_-;\-* #,##0.0000_-;_-* &quot;-&quot;??_-;_-@_-"/>
    <numFmt numFmtId="170" formatCode="_-* #,##0.0000_-;\-#,##0.00_-;_-* &quot;-  &quot;_-;_-@_-"/>
    <numFmt numFmtId="171" formatCode="_-* #,##0_-;\-* #,##0_-;_-* &quot;-&quot;??_-;_-@_-"/>
  </numFmts>
  <fonts count="19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4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name val="TH SarabunPSK"/>
      <family val="2"/>
    </font>
    <font>
      <b/>
      <u/>
      <sz val="16"/>
      <color theme="1"/>
      <name val="TH SarabunPSK"/>
      <family val="2"/>
    </font>
    <font>
      <b/>
      <u/>
      <sz val="16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</cellStyleXfs>
  <cellXfs count="4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49" fontId="5" fillId="0" borderId="0" xfId="0" applyNumberFormat="1" applyFont="1" applyAlignment="1">
      <alignment vertical="top"/>
    </xf>
    <xf numFmtId="0" fontId="5" fillId="0" borderId="10" xfId="0" applyFont="1" applyBorder="1"/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5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3" xfId="0" applyFont="1" applyBorder="1"/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left" vertical="top" indent="1"/>
    </xf>
    <xf numFmtId="164" fontId="4" fillId="4" borderId="1" xfId="0" applyNumberFormat="1" applyFont="1" applyFill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 indent="3"/>
    </xf>
    <xf numFmtId="0" fontId="4" fillId="4" borderId="1" xfId="0" applyFont="1" applyFill="1" applyBorder="1" applyAlignment="1">
      <alignment horizontal="left" vertical="top" wrapText="1" indent="1"/>
    </xf>
    <xf numFmtId="0" fontId="5" fillId="0" borderId="1" xfId="0" applyFont="1" applyBorder="1" applyAlignment="1">
      <alignment horizontal="left" vertical="top" wrapText="1" indent="5"/>
    </xf>
    <xf numFmtId="0" fontId="8" fillId="0" borderId="1" xfId="0" applyFont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indent="1"/>
    </xf>
    <xf numFmtId="164" fontId="4" fillId="3" borderId="1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 indent="3"/>
    </xf>
    <xf numFmtId="164" fontId="5" fillId="3" borderId="1" xfId="0" applyNumberFormat="1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5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2"/>
    </xf>
    <xf numFmtId="0" fontId="5" fillId="5" borderId="1" xfId="0" applyFont="1" applyFill="1" applyBorder="1" applyAlignment="1">
      <alignment horizontal="left" vertical="center" indent="3"/>
    </xf>
    <xf numFmtId="0" fontId="5" fillId="0" borderId="1" xfId="0" applyFont="1" applyBorder="1" applyAlignment="1">
      <alignment horizontal="left" vertical="center" indent="5"/>
    </xf>
    <xf numFmtId="0" fontId="9" fillId="2" borderId="1" xfId="0" applyFont="1" applyFill="1" applyBorder="1" applyAlignment="1">
      <alignment horizontal="center" vertical="center"/>
    </xf>
    <xf numFmtId="15" fontId="4" fillId="0" borderId="0" xfId="0" applyNumberFormat="1" applyFont="1" applyAlignment="1">
      <alignment horizontal="center" vertical="top"/>
    </xf>
    <xf numFmtId="0" fontId="5" fillId="6" borderId="1" xfId="0" applyFont="1" applyFill="1" applyBorder="1" applyAlignment="1">
      <alignment horizontal="left" vertical="top" wrapText="1" indent="3"/>
    </xf>
    <xf numFmtId="41" fontId="5" fillId="6" borderId="1" xfId="0" applyNumberFormat="1" applyFont="1" applyFill="1" applyBorder="1" applyAlignment="1">
      <alignment horizontal="right" vertical="top" wrapText="1"/>
    </xf>
    <xf numFmtId="41" fontId="4" fillId="6" borderId="1" xfId="0" applyNumberFormat="1" applyFont="1" applyFill="1" applyBorder="1" applyAlignment="1">
      <alignment horizontal="right" vertical="top" wrapText="1"/>
    </xf>
    <xf numFmtId="41" fontId="5" fillId="3" borderId="1" xfId="0" applyNumberFormat="1" applyFont="1" applyFill="1" applyBorder="1" applyAlignment="1">
      <alignment horizontal="right" vertical="top" wrapText="1"/>
    </xf>
    <xf numFmtId="41" fontId="4" fillId="3" borderId="1" xfId="0" applyNumberFormat="1" applyFont="1" applyFill="1" applyBorder="1" applyAlignment="1">
      <alignment horizontal="right" vertical="top" wrapText="1"/>
    </xf>
    <xf numFmtId="41" fontId="5" fillId="3" borderId="1" xfId="0" applyNumberFormat="1" applyFont="1" applyFill="1" applyBorder="1" applyAlignment="1">
      <alignment horizontal="center" vertical="top" wrapText="1"/>
    </xf>
    <xf numFmtId="41" fontId="5" fillId="0" borderId="1" xfId="0" applyNumberFormat="1" applyFont="1" applyBorder="1" applyAlignment="1">
      <alignment horizontal="right" vertical="top" wrapText="1"/>
    </xf>
    <xf numFmtId="41" fontId="4" fillId="0" borderId="1" xfId="0" applyNumberFormat="1" applyFont="1" applyBorder="1" applyAlignment="1">
      <alignment horizontal="right" vertical="top" wrapText="1"/>
    </xf>
    <xf numFmtId="41" fontId="4" fillId="4" borderId="1" xfId="0" applyNumberFormat="1" applyFont="1" applyFill="1" applyBorder="1" applyAlignment="1">
      <alignment horizontal="right" vertical="top" wrapText="1"/>
    </xf>
    <xf numFmtId="165" fontId="4" fillId="4" borderId="1" xfId="0" applyNumberFormat="1" applyFont="1" applyFill="1" applyBorder="1" applyAlignment="1">
      <alignment horizontal="right" vertical="top" wrapText="1"/>
    </xf>
    <xf numFmtId="0" fontId="4" fillId="6" borderId="1" xfId="0" applyFont="1" applyFill="1" applyBorder="1" applyAlignment="1">
      <alignment horizontal="left" vertical="top" wrapText="1" indent="5"/>
    </xf>
    <xf numFmtId="164" fontId="5" fillId="6" borderId="1" xfId="0" applyNumberFormat="1" applyFont="1" applyFill="1" applyBorder="1" applyAlignment="1">
      <alignment horizontal="center" vertical="top" wrapText="1"/>
    </xf>
    <xf numFmtId="164" fontId="5" fillId="6" borderId="1" xfId="0" applyNumberFormat="1" applyFont="1" applyFill="1" applyBorder="1" applyAlignment="1">
      <alignment horizontal="right" vertical="top" wrapText="1"/>
    </xf>
    <xf numFmtId="164" fontId="4" fillId="6" borderId="1" xfId="0" applyNumberFormat="1" applyFont="1" applyFill="1" applyBorder="1" applyAlignment="1">
      <alignment horizontal="right" vertical="top" wrapText="1"/>
    </xf>
    <xf numFmtId="0" fontId="5" fillId="6" borderId="0" xfId="0" applyFont="1" applyFill="1"/>
    <xf numFmtId="0" fontId="5" fillId="6" borderId="1" xfId="0" applyFont="1" applyFill="1" applyBorder="1" applyAlignment="1">
      <alignment horizontal="left" vertical="top" wrapText="1" indent="5"/>
    </xf>
    <xf numFmtId="166" fontId="4" fillId="3" borderId="1" xfId="0" applyNumberFormat="1" applyFont="1" applyFill="1" applyBorder="1" applyAlignment="1">
      <alignment horizontal="right" vertical="top" wrapText="1"/>
    </xf>
    <xf numFmtId="166" fontId="5" fillId="6" borderId="1" xfId="0" applyNumberFormat="1" applyFont="1" applyFill="1" applyBorder="1" applyAlignment="1">
      <alignment horizontal="right" vertical="top" wrapText="1"/>
    </xf>
    <xf numFmtId="166" fontId="4" fillId="6" borderId="1" xfId="0" applyNumberFormat="1" applyFont="1" applyFill="1" applyBorder="1" applyAlignment="1">
      <alignment horizontal="right" vertical="top" wrapText="1"/>
    </xf>
    <xf numFmtId="0" fontId="4" fillId="6" borderId="1" xfId="0" applyFont="1" applyFill="1" applyBorder="1" applyAlignment="1">
      <alignment horizontal="left" vertical="top" wrapText="1" indent="3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 indent="5"/>
    </xf>
    <xf numFmtId="0" fontId="4" fillId="0" borderId="1" xfId="0" applyFont="1" applyBorder="1" applyAlignment="1">
      <alignment horizontal="left" vertical="top" wrapText="1" indent="3"/>
    </xf>
    <xf numFmtId="166" fontId="4" fillId="7" borderId="1" xfId="0" applyNumberFormat="1" applyFont="1" applyFill="1" applyBorder="1" applyAlignment="1">
      <alignment horizontal="right" vertical="top" wrapText="1"/>
    </xf>
    <xf numFmtId="166" fontId="5" fillId="7" borderId="1" xfId="0" applyNumberFormat="1" applyFont="1" applyFill="1" applyBorder="1" applyAlignment="1">
      <alignment horizontal="right" vertical="top" wrapText="1"/>
    </xf>
    <xf numFmtId="164" fontId="4" fillId="7" borderId="1" xfId="0" applyNumberFormat="1" applyFont="1" applyFill="1" applyBorder="1" applyAlignment="1">
      <alignment horizontal="center" vertical="top" wrapText="1"/>
    </xf>
    <xf numFmtId="166" fontId="2" fillId="6" borderId="1" xfId="2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4" fillId="6" borderId="0" xfId="0" applyFont="1" applyFill="1" applyAlignment="1">
      <alignment horizontal="left" indent="1"/>
    </xf>
    <xf numFmtId="164" fontId="4" fillId="6" borderId="0" xfId="0" applyNumberFormat="1" applyFont="1" applyFill="1" applyAlignment="1">
      <alignment horizontal="center" vertical="top" wrapText="1"/>
    </xf>
    <xf numFmtId="166" fontId="4" fillId="6" borderId="0" xfId="0" applyNumberFormat="1" applyFont="1" applyFill="1" applyAlignment="1">
      <alignment horizontal="right" vertical="top" wrapText="1"/>
    </xf>
    <xf numFmtId="43" fontId="4" fillId="4" borderId="1" xfId="1" applyFont="1" applyFill="1" applyBorder="1" applyAlignment="1">
      <alignment horizontal="right" vertical="top" wrapText="1"/>
    </xf>
    <xf numFmtId="43" fontId="5" fillId="0" borderId="1" xfId="1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left" vertical="top"/>
    </xf>
    <xf numFmtId="0" fontId="5" fillId="5" borderId="1" xfId="0" applyFont="1" applyFill="1" applyBorder="1" applyAlignment="1">
      <alignment horizontal="left" vertical="center" wrapText="1" indent="3"/>
    </xf>
    <xf numFmtId="43" fontId="4" fillId="4" borderId="1" xfId="0" applyNumberFormat="1" applyFont="1" applyFill="1" applyBorder="1" applyAlignment="1">
      <alignment horizontal="right" vertical="top" wrapText="1"/>
    </xf>
    <xf numFmtId="43" fontId="5" fillId="0" borderId="1" xfId="0" applyNumberFormat="1" applyFont="1" applyBorder="1" applyAlignment="1">
      <alignment horizontal="right" vertical="top" wrapText="1"/>
    </xf>
    <xf numFmtId="43" fontId="5" fillId="6" borderId="1" xfId="0" applyNumberFormat="1" applyFont="1" applyFill="1" applyBorder="1" applyAlignment="1">
      <alignment horizontal="right" vertical="top" wrapText="1"/>
    </xf>
    <xf numFmtId="0" fontId="9" fillId="4" borderId="1" xfId="0" applyFont="1" applyFill="1" applyBorder="1" applyAlignment="1">
      <alignment horizontal="left" vertical="top" indent="1"/>
    </xf>
    <xf numFmtId="0" fontId="9" fillId="4" borderId="1" xfId="0" applyFont="1" applyFill="1" applyBorder="1" applyAlignment="1">
      <alignment horizontal="left" vertical="top" wrapText="1" indent="1"/>
    </xf>
    <xf numFmtId="0" fontId="4" fillId="3" borderId="1" xfId="0" applyFont="1" applyFill="1" applyBorder="1" applyAlignment="1">
      <alignment horizontal="left" vertical="top" wrapText="1" indent="1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top"/>
    </xf>
    <xf numFmtId="165" fontId="11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indent="1"/>
    </xf>
    <xf numFmtId="165" fontId="3" fillId="0" borderId="0" xfId="0" applyNumberFormat="1" applyFont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5" fontId="11" fillId="0" borderId="0" xfId="0" applyNumberFormat="1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left" vertical="top" indent="1"/>
    </xf>
    <xf numFmtId="164" fontId="3" fillId="4" borderId="1" xfId="0" applyNumberFormat="1" applyFont="1" applyFill="1" applyBorder="1" applyAlignment="1">
      <alignment horizontal="center" vertical="top" wrapText="1"/>
    </xf>
    <xf numFmtId="165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 indent="3"/>
    </xf>
    <xf numFmtId="164" fontId="3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3" fillId="0" borderId="1" xfId="0" applyFont="1" applyBorder="1" applyAlignment="1">
      <alignment horizontal="left" vertical="top" wrapText="1" indent="3"/>
    </xf>
    <xf numFmtId="164" fontId="3" fillId="0" borderId="1" xfId="0" applyNumberFormat="1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 indent="1"/>
    </xf>
    <xf numFmtId="0" fontId="3" fillId="3" borderId="1" xfId="0" applyFont="1" applyFill="1" applyBorder="1" applyAlignment="1">
      <alignment horizontal="left" vertical="top" wrapText="1" indent="5"/>
    </xf>
    <xf numFmtId="0" fontId="3" fillId="0" borderId="1" xfId="0" applyFont="1" applyBorder="1" applyAlignment="1">
      <alignment horizontal="left" vertical="top" wrapText="1" indent="5"/>
    </xf>
    <xf numFmtId="0" fontId="3" fillId="4" borderId="1" xfId="0" applyFont="1" applyFill="1" applyBorder="1" applyAlignment="1">
      <alignment horizontal="left" indent="1"/>
    </xf>
    <xf numFmtId="0" fontId="2" fillId="4" borderId="0" xfId="0" applyFont="1" applyFill="1"/>
    <xf numFmtId="0" fontId="1" fillId="0" borderId="0" xfId="0" applyFont="1" applyAlignment="1">
      <alignment horizontal="left" indent="1"/>
    </xf>
    <xf numFmtId="49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horizontal="center" vertical="top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vertical="top"/>
    </xf>
    <xf numFmtId="165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1" fillId="0" borderId="0" xfId="0" applyFont="1"/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inden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165" fontId="1" fillId="0" borderId="0" xfId="0" applyNumberFormat="1" applyFont="1" applyAlignment="1">
      <alignment vertical="center"/>
    </xf>
    <xf numFmtId="0" fontId="11" fillId="0" borderId="0" xfId="0" applyFont="1" applyAlignment="1">
      <alignment vertical="top" wrapText="1"/>
    </xf>
    <xf numFmtId="0" fontId="4" fillId="6" borderId="2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 vertical="top" indent="1"/>
    </xf>
    <xf numFmtId="0" fontId="4" fillId="7" borderId="1" xfId="0" applyFont="1" applyFill="1" applyBorder="1" applyAlignment="1">
      <alignment horizontal="left" vertical="top" wrapText="1" indent="3"/>
    </xf>
    <xf numFmtId="0" fontId="5" fillId="7" borderId="1" xfId="0" applyFont="1" applyFill="1" applyBorder="1" applyAlignment="1">
      <alignment horizontal="left" vertical="top" wrapText="1" indent="3"/>
    </xf>
    <xf numFmtId="0" fontId="5" fillId="7" borderId="0" xfId="0" applyFont="1" applyFill="1"/>
    <xf numFmtId="164" fontId="4" fillId="6" borderId="1" xfId="0" applyNumberFormat="1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left" indent="1"/>
    </xf>
    <xf numFmtId="49" fontId="5" fillId="6" borderId="0" xfId="0" applyNumberFormat="1" applyFont="1" applyFill="1" applyAlignment="1">
      <alignment vertical="top"/>
    </xf>
    <xf numFmtId="0" fontId="4" fillId="6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horizontal="left" vertical="top"/>
    </xf>
    <xf numFmtId="165" fontId="1" fillId="0" borderId="0" xfId="0" applyNumberFormat="1" applyFont="1"/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165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5" fontId="1" fillId="0" borderId="1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left" vertical="top" indent="1"/>
    </xf>
    <xf numFmtId="164" fontId="1" fillId="7" borderId="1" xfId="0" applyNumberFormat="1" applyFont="1" applyFill="1" applyBorder="1" applyAlignment="1">
      <alignment horizontal="center" vertical="top" wrapText="1"/>
    </xf>
    <xf numFmtId="165" fontId="1" fillId="7" borderId="1" xfId="0" applyNumberFormat="1" applyFont="1" applyFill="1" applyBorder="1" applyAlignment="1">
      <alignment horizontal="right" vertical="top" wrapText="1"/>
    </xf>
    <xf numFmtId="0" fontId="1" fillId="8" borderId="1" xfId="0" applyFont="1" applyFill="1" applyBorder="1" applyAlignment="1">
      <alignment horizontal="left" vertical="top" wrapText="1" indent="3"/>
    </xf>
    <xf numFmtId="164" fontId="1" fillId="8" borderId="1" xfId="0" applyNumberFormat="1" applyFont="1" applyFill="1" applyBorder="1" applyAlignment="1">
      <alignment horizontal="center" vertical="top" wrapText="1"/>
    </xf>
    <xf numFmtId="165" fontId="1" fillId="8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 indent="3"/>
    </xf>
    <xf numFmtId="164" fontId="1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1" fillId="7" borderId="1" xfId="0" applyFont="1" applyFill="1" applyBorder="1" applyAlignment="1">
      <alignment horizontal="left" vertical="top" wrapText="1" indent="1"/>
    </xf>
    <xf numFmtId="0" fontId="1" fillId="8" borderId="1" xfId="0" applyFont="1" applyFill="1" applyBorder="1" applyAlignment="1">
      <alignment horizontal="left" vertical="top" wrapText="1" indent="5"/>
    </xf>
    <xf numFmtId="0" fontId="1" fillId="0" borderId="1" xfId="0" applyFont="1" applyBorder="1" applyAlignment="1">
      <alignment horizontal="left" vertical="top" wrapText="1" indent="5"/>
    </xf>
    <xf numFmtId="0" fontId="1" fillId="7" borderId="1" xfId="0" applyFont="1" applyFill="1" applyBorder="1" applyAlignment="1">
      <alignment horizontal="left" indent="1"/>
    </xf>
    <xf numFmtId="165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vertical="top" wrapText="1"/>
    </xf>
    <xf numFmtId="165" fontId="4" fillId="0" borderId="8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165" fontId="4" fillId="7" borderId="1" xfId="0" applyNumberFormat="1" applyFont="1" applyFill="1" applyBorder="1" applyAlignment="1">
      <alignment horizontal="right" vertical="top" wrapText="1"/>
    </xf>
    <xf numFmtId="0" fontId="4" fillId="8" borderId="1" xfId="0" applyFont="1" applyFill="1" applyBorder="1" applyAlignment="1">
      <alignment horizontal="left" vertical="top" wrapText="1" indent="3"/>
    </xf>
    <xf numFmtId="164" fontId="4" fillId="8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right" vertical="top" wrapText="1"/>
    </xf>
    <xf numFmtId="0" fontId="4" fillId="7" borderId="1" xfId="0" applyFont="1" applyFill="1" applyBorder="1" applyAlignment="1">
      <alignment horizontal="left" vertical="top" wrapText="1" indent="1"/>
    </xf>
    <xf numFmtId="0" fontId="4" fillId="8" borderId="1" xfId="0" applyFont="1" applyFill="1" applyBorder="1" applyAlignment="1">
      <alignment horizontal="left" vertical="top" wrapText="1" indent="5"/>
    </xf>
    <xf numFmtId="0" fontId="6" fillId="0" borderId="1" xfId="0" applyFont="1" applyBorder="1" applyAlignment="1">
      <alignment horizontal="left" vertical="top" wrapText="1" indent="3"/>
    </xf>
    <xf numFmtId="0" fontId="4" fillId="7" borderId="1" xfId="0" applyFont="1" applyFill="1" applyBorder="1" applyAlignment="1">
      <alignment horizontal="left" vertical="center"/>
    </xf>
    <xf numFmtId="164" fontId="4" fillId="7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center" wrapText="1" indent="3"/>
    </xf>
    <xf numFmtId="0" fontId="5" fillId="6" borderId="1" xfId="0" applyFont="1" applyFill="1" applyBorder="1" applyAlignment="1">
      <alignment horizontal="left" vertical="top" wrapText="1" indent="1"/>
    </xf>
    <xf numFmtId="0" fontId="7" fillId="0" borderId="0" xfId="0" applyFont="1" applyAlignment="1">
      <alignment horizontal="left" vertical="top"/>
    </xf>
    <xf numFmtId="0" fontId="4" fillId="0" borderId="0" xfId="0" quotePrefix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4" fillId="6" borderId="2" xfId="0" applyFont="1" applyFill="1" applyBorder="1" applyAlignment="1">
      <alignment horizontal="left" vertical="top" wrapText="1" indent="5"/>
    </xf>
    <xf numFmtId="167" fontId="5" fillId="0" borderId="0" xfId="0" applyNumberFormat="1" applyFont="1"/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/>
    <xf numFmtId="166" fontId="5" fillId="0" borderId="0" xfId="0" applyNumberFormat="1" applyFont="1"/>
    <xf numFmtId="16" fontId="4" fillId="0" borderId="0" xfId="0" quotePrefix="1" applyNumberFormat="1" applyFont="1" applyAlignment="1">
      <alignment horizontal="center" vertical="top" wrapText="1"/>
    </xf>
    <xf numFmtId="0" fontId="1" fillId="7" borderId="1" xfId="0" applyFont="1" applyFill="1" applyBorder="1" applyAlignment="1">
      <alignment horizontal="left" vertical="center" indent="2"/>
    </xf>
    <xf numFmtId="0" fontId="2" fillId="6" borderId="1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5" fillId="7" borderId="1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top" wrapText="1" indent="2"/>
    </xf>
    <xf numFmtId="0" fontId="18" fillId="6" borderId="1" xfId="0" applyFont="1" applyFill="1" applyBorder="1" applyAlignment="1">
      <alignment horizontal="left" vertical="top" wrapText="1" indent="3"/>
    </xf>
    <xf numFmtId="0" fontId="4" fillId="6" borderId="1" xfId="0" applyFont="1" applyFill="1" applyBorder="1" applyAlignment="1">
      <alignment horizontal="left" vertical="top" wrapText="1" indent="1"/>
    </xf>
    <xf numFmtId="0" fontId="5" fillId="0" borderId="1" xfId="0" applyFont="1" applyBorder="1" applyAlignment="1">
      <alignment horizontal="left" vertical="top" wrapText="1" indent="1"/>
    </xf>
    <xf numFmtId="169" fontId="5" fillId="0" borderId="1" xfId="1" applyNumberFormat="1" applyFont="1" applyBorder="1" applyAlignment="1">
      <alignment horizontal="right" vertical="top" wrapText="1"/>
    </xf>
    <xf numFmtId="170" fontId="5" fillId="0" borderId="1" xfId="0" applyNumberFormat="1" applyFont="1" applyBorder="1" applyAlignment="1">
      <alignment horizontal="right" vertical="top" wrapText="1"/>
    </xf>
    <xf numFmtId="170" fontId="5" fillId="6" borderId="1" xfId="0" applyNumberFormat="1" applyFont="1" applyFill="1" applyBorder="1" applyAlignment="1">
      <alignment horizontal="right" vertical="top" wrapText="1"/>
    </xf>
    <xf numFmtId="0" fontId="4" fillId="0" borderId="0" xfId="0" quotePrefix="1" applyFont="1" applyAlignment="1">
      <alignment horizontal="center" vertical="top"/>
    </xf>
    <xf numFmtId="0" fontId="4" fillId="0" borderId="0" xfId="0" quotePrefix="1" applyFont="1" applyAlignment="1">
      <alignment horizontal="left" vertical="top"/>
    </xf>
    <xf numFmtId="165" fontId="5" fillId="3" borderId="1" xfId="0" applyNumberFormat="1" applyFont="1" applyFill="1" applyBorder="1" applyAlignment="1">
      <alignment horizontal="right" vertical="top" wrapText="1"/>
    </xf>
    <xf numFmtId="165" fontId="4" fillId="3" borderId="1" xfId="0" applyNumberFormat="1" applyFont="1" applyFill="1" applyBorder="1" applyAlignment="1">
      <alignment horizontal="right" vertical="top" wrapText="1"/>
    </xf>
    <xf numFmtId="165" fontId="5" fillId="6" borderId="1" xfId="0" applyNumberFormat="1" applyFont="1" applyFill="1" applyBorder="1" applyAlignment="1">
      <alignment horizontal="right" vertical="top" wrapText="1"/>
    </xf>
    <xf numFmtId="165" fontId="4" fillId="6" borderId="1" xfId="0" applyNumberFormat="1" applyFont="1" applyFill="1" applyBorder="1" applyAlignment="1">
      <alignment horizontal="right" vertical="top" wrapText="1"/>
    </xf>
    <xf numFmtId="165" fontId="5" fillId="0" borderId="1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vertical="top"/>
    </xf>
    <xf numFmtId="0" fontId="4" fillId="0" borderId="0" xfId="0" quotePrefix="1" applyFont="1" applyAlignment="1">
      <alignment vertical="top"/>
    </xf>
    <xf numFmtId="166" fontId="2" fillId="3" borderId="1" xfId="2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top" wrapText="1" indent="5"/>
    </xf>
    <xf numFmtId="0" fontId="9" fillId="3" borderId="1" xfId="0" applyFont="1" applyFill="1" applyBorder="1" applyAlignment="1">
      <alignment horizontal="left" vertical="top" wrapText="1" indent="3"/>
    </xf>
    <xf numFmtId="0" fontId="9" fillId="3" borderId="1" xfId="0" applyFont="1" applyFill="1" applyBorder="1" applyAlignment="1">
      <alignment horizontal="left" vertical="top" wrapText="1" indent="5"/>
    </xf>
    <xf numFmtId="0" fontId="14" fillId="6" borderId="1" xfId="0" applyFont="1" applyFill="1" applyBorder="1" applyAlignment="1">
      <alignment horizontal="left" vertical="top" wrapText="1" indent="5"/>
    </xf>
    <xf numFmtId="0" fontId="9" fillId="6" borderId="1" xfId="0" applyFont="1" applyFill="1" applyBorder="1" applyAlignment="1">
      <alignment horizontal="left" vertical="top" wrapText="1" indent="5"/>
    </xf>
    <xf numFmtId="0" fontId="14" fillId="6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 indent="5"/>
    </xf>
    <xf numFmtId="0" fontId="4" fillId="6" borderId="1" xfId="0" applyFont="1" applyFill="1" applyBorder="1" applyAlignment="1">
      <alignment horizontal="left" vertical="top" indent="1"/>
    </xf>
    <xf numFmtId="166" fontId="2" fillId="6" borderId="1" xfId="0" applyNumberFormat="1" applyFont="1" applyFill="1" applyBorder="1" applyAlignment="1">
      <alignment horizontal="center" vertical="top"/>
    </xf>
    <xf numFmtId="164" fontId="5" fillId="4" borderId="1" xfId="0" applyNumberFormat="1" applyFont="1" applyFill="1" applyBorder="1" applyAlignment="1">
      <alignment horizontal="center" vertical="top" wrapText="1"/>
    </xf>
    <xf numFmtId="43" fontId="3" fillId="4" borderId="1" xfId="0" applyNumberFormat="1" applyFont="1" applyFill="1" applyBorder="1" applyAlignment="1">
      <alignment horizontal="center" vertical="top" wrapText="1"/>
    </xf>
    <xf numFmtId="43" fontId="3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 indent="5"/>
    </xf>
    <xf numFmtId="165" fontId="1" fillId="3" borderId="1" xfId="0" applyNumberFormat="1" applyFont="1" applyFill="1" applyBorder="1" applyAlignment="1">
      <alignment horizontal="right" vertical="top" wrapText="1"/>
    </xf>
    <xf numFmtId="41" fontId="4" fillId="7" borderId="1" xfId="0" applyNumberFormat="1" applyFont="1" applyFill="1" applyBorder="1" applyAlignment="1">
      <alignment horizontal="right" vertical="top" wrapText="1"/>
    </xf>
    <xf numFmtId="41" fontId="5" fillId="7" borderId="1" xfId="0" applyNumberFormat="1" applyFont="1" applyFill="1" applyBorder="1" applyAlignment="1">
      <alignment horizontal="right" vertical="top" wrapText="1"/>
    </xf>
    <xf numFmtId="41" fontId="2" fillId="7" borderId="1" xfId="0" applyNumberFormat="1" applyFont="1" applyFill="1" applyBorder="1" applyAlignment="1">
      <alignment horizontal="center" vertical="center"/>
    </xf>
    <xf numFmtId="41" fontId="2" fillId="7" borderId="13" xfId="0" applyNumberFormat="1" applyFont="1" applyFill="1" applyBorder="1" applyAlignment="1">
      <alignment horizontal="center" vertical="center"/>
    </xf>
    <xf numFmtId="41" fontId="4" fillId="7" borderId="12" xfId="0" applyNumberFormat="1" applyFont="1" applyFill="1" applyBorder="1" applyAlignment="1">
      <alignment horizontal="right" vertical="top" wrapText="1"/>
    </xf>
    <xf numFmtId="41" fontId="1" fillId="7" borderId="1" xfId="2" applyNumberFormat="1" applyFont="1" applyFill="1" applyBorder="1" applyAlignment="1">
      <alignment horizontal="center" vertical="center"/>
    </xf>
    <xf numFmtId="41" fontId="1" fillId="3" borderId="1" xfId="2" applyNumberFormat="1" applyFont="1" applyFill="1" applyBorder="1" applyAlignment="1">
      <alignment horizontal="center" vertical="center"/>
    </xf>
    <xf numFmtId="41" fontId="2" fillId="3" borderId="1" xfId="2" applyNumberFormat="1" applyFont="1" applyFill="1" applyBorder="1" applyAlignment="1">
      <alignment horizontal="center" vertical="center"/>
    </xf>
    <xf numFmtId="41" fontId="1" fillId="3" borderId="12" xfId="2" applyNumberFormat="1" applyFont="1" applyFill="1" applyBorder="1" applyAlignment="1">
      <alignment horizontal="center" vertical="center"/>
    </xf>
    <xf numFmtId="41" fontId="2" fillId="6" borderId="1" xfId="0" applyNumberFormat="1" applyFont="1" applyFill="1" applyBorder="1" applyAlignment="1">
      <alignment horizontal="center" vertical="center"/>
    </xf>
    <xf numFmtId="41" fontId="2" fillId="6" borderId="1" xfId="2" applyNumberFormat="1" applyFont="1" applyFill="1" applyBorder="1" applyAlignment="1">
      <alignment horizontal="center" vertical="center"/>
    </xf>
    <xf numFmtId="41" fontId="2" fillId="6" borderId="12" xfId="2" applyNumberFormat="1" applyFont="1" applyFill="1" applyBorder="1" applyAlignment="1">
      <alignment horizontal="center" vertical="center"/>
    </xf>
    <xf numFmtId="41" fontId="1" fillId="7" borderId="1" xfId="2" applyNumberFormat="1" applyFont="1" applyFill="1" applyBorder="1" applyAlignment="1">
      <alignment horizontal="right" vertical="center"/>
    </xf>
    <xf numFmtId="41" fontId="5" fillId="6" borderId="1" xfId="2" applyNumberFormat="1" applyFont="1" applyFill="1" applyBorder="1" applyAlignment="1">
      <alignment horizontal="center" vertical="center"/>
    </xf>
    <xf numFmtId="41" fontId="2" fillId="7" borderId="1" xfId="2" applyNumberFormat="1" applyFont="1" applyFill="1" applyBorder="1" applyAlignment="1">
      <alignment horizontal="center" vertical="center"/>
    </xf>
    <xf numFmtId="41" fontId="1" fillId="7" borderId="4" xfId="2" applyNumberFormat="1" applyFont="1" applyFill="1" applyBorder="1" applyAlignment="1">
      <alignment horizontal="center" vertical="center"/>
    </xf>
    <xf numFmtId="41" fontId="2" fillId="6" borderId="4" xfId="0" applyNumberFormat="1" applyFont="1" applyFill="1" applyBorder="1" applyAlignment="1">
      <alignment horizontal="center" vertical="center"/>
    </xf>
    <xf numFmtId="41" fontId="2" fillId="6" borderId="4" xfId="2" applyNumberFormat="1" applyFont="1" applyFill="1" applyBorder="1" applyAlignment="1">
      <alignment horizontal="center" vertical="center"/>
    </xf>
    <xf numFmtId="41" fontId="2" fillId="7" borderId="4" xfId="0" applyNumberFormat="1" applyFont="1" applyFill="1" applyBorder="1" applyAlignment="1">
      <alignment horizontal="center" vertical="center"/>
    </xf>
    <xf numFmtId="41" fontId="2" fillId="7" borderId="4" xfId="2" applyNumberFormat="1" applyFont="1" applyFill="1" applyBorder="1" applyAlignment="1">
      <alignment horizontal="center" vertical="center"/>
    </xf>
    <xf numFmtId="41" fontId="5" fillId="6" borderId="4" xfId="0" applyNumberFormat="1" applyFont="1" applyFill="1" applyBorder="1" applyAlignment="1">
      <alignment horizontal="right" vertical="top" wrapText="1"/>
    </xf>
    <xf numFmtId="41" fontId="4" fillId="6" borderId="1" xfId="0" applyNumberFormat="1" applyFont="1" applyFill="1" applyBorder="1" applyAlignment="1">
      <alignment horizontal="right" vertical="center" wrapText="1"/>
    </xf>
    <xf numFmtId="41" fontId="5" fillId="6" borderId="1" xfId="0" applyNumberFormat="1" applyFont="1" applyFill="1" applyBorder="1" applyAlignment="1">
      <alignment horizontal="right" vertical="center" wrapText="1"/>
    </xf>
    <xf numFmtId="41" fontId="5" fillId="6" borderId="1" xfId="0" applyNumberFormat="1" applyFont="1" applyFill="1" applyBorder="1" applyAlignment="1">
      <alignment horizontal="center" vertical="center" wrapText="1"/>
    </xf>
    <xf numFmtId="41" fontId="4" fillId="7" borderId="1" xfId="2" applyNumberFormat="1" applyFont="1" applyFill="1" applyBorder="1" applyAlignment="1">
      <alignment horizontal="right" vertical="top" wrapText="1"/>
    </xf>
    <xf numFmtId="41" fontId="4" fillId="4" borderId="1" xfId="1" applyNumberFormat="1" applyFont="1" applyFill="1" applyBorder="1" applyAlignment="1">
      <alignment horizontal="right" vertical="top" wrapText="1"/>
    </xf>
    <xf numFmtId="41" fontId="4" fillId="3" borderId="1" xfId="1" applyNumberFormat="1" applyFont="1" applyFill="1" applyBorder="1" applyAlignment="1">
      <alignment horizontal="right" vertical="top" wrapText="1"/>
    </xf>
    <xf numFmtId="41" fontId="5" fillId="3" borderId="1" xfId="1" applyNumberFormat="1" applyFont="1" applyFill="1" applyBorder="1" applyAlignment="1">
      <alignment horizontal="right" vertical="top" wrapText="1"/>
    </xf>
    <xf numFmtId="41" fontId="4" fillId="6" borderId="1" xfId="1" applyNumberFormat="1" applyFont="1" applyFill="1" applyBorder="1" applyAlignment="1">
      <alignment horizontal="right" vertical="top" wrapText="1"/>
    </xf>
    <xf numFmtId="41" fontId="5" fillId="6" borderId="1" xfId="1" applyNumberFormat="1" applyFont="1" applyFill="1" applyBorder="1" applyAlignment="1">
      <alignment horizontal="right" vertical="top" wrapText="1"/>
    </xf>
    <xf numFmtId="41" fontId="4" fillId="0" borderId="1" xfId="1" applyNumberFormat="1" applyFont="1" applyBorder="1" applyAlignment="1">
      <alignment horizontal="right" vertical="top" wrapText="1"/>
    </xf>
    <xf numFmtId="41" fontId="5" fillId="0" borderId="1" xfId="1" applyNumberFormat="1" applyFont="1" applyBorder="1" applyAlignment="1">
      <alignment horizontal="right" vertical="top" wrapText="1"/>
    </xf>
    <xf numFmtId="41" fontId="5" fillId="4" borderId="1" xfId="1" applyNumberFormat="1" applyFont="1" applyFill="1" applyBorder="1" applyAlignment="1">
      <alignment horizontal="right" vertical="top" wrapText="1"/>
    </xf>
    <xf numFmtId="41" fontId="2" fillId="0" borderId="1" xfId="1" applyNumberFormat="1" applyFont="1" applyBorder="1" applyAlignment="1">
      <alignment horizontal="center" vertical="center"/>
    </xf>
    <xf numFmtId="171" fontId="4" fillId="4" borderId="1" xfId="1" applyNumberFormat="1" applyFont="1" applyFill="1" applyBorder="1" applyAlignment="1">
      <alignment horizontal="right" vertical="top" wrapText="1"/>
    </xf>
    <xf numFmtId="171" fontId="5" fillId="3" borderId="1" xfId="1" applyNumberFormat="1" applyFont="1" applyFill="1" applyBorder="1" applyAlignment="1">
      <alignment horizontal="right" vertical="top" wrapText="1"/>
    </xf>
    <xf numFmtId="171" fontId="4" fillId="3" borderId="1" xfId="1" applyNumberFormat="1" applyFont="1" applyFill="1" applyBorder="1" applyAlignment="1">
      <alignment horizontal="right" vertical="top" wrapText="1"/>
    </xf>
    <xf numFmtId="171" fontId="5" fillId="0" borderId="1" xfId="1" applyNumberFormat="1" applyFont="1" applyBorder="1" applyAlignment="1">
      <alignment horizontal="right" vertical="top" wrapText="1"/>
    </xf>
    <xf numFmtId="171" fontId="4" fillId="0" borderId="1" xfId="1" applyNumberFormat="1" applyFont="1" applyBorder="1" applyAlignment="1">
      <alignment horizontal="right" vertical="top" wrapText="1"/>
    </xf>
    <xf numFmtId="171" fontId="5" fillId="6" borderId="1" xfId="1" applyNumberFormat="1" applyFont="1" applyFill="1" applyBorder="1" applyAlignment="1">
      <alignment horizontal="right" vertical="top" wrapText="1"/>
    </xf>
    <xf numFmtId="171" fontId="4" fillId="6" borderId="1" xfId="1" applyNumberFormat="1" applyFont="1" applyFill="1" applyBorder="1" applyAlignment="1">
      <alignment horizontal="right" vertical="top" wrapText="1"/>
    </xf>
    <xf numFmtId="171" fontId="2" fillId="0" borderId="1" xfId="1" applyNumberFormat="1" applyFont="1" applyBorder="1" applyAlignment="1">
      <alignment horizontal="center" vertical="center"/>
    </xf>
    <xf numFmtId="41" fontId="3" fillId="4" borderId="1" xfId="0" applyNumberFormat="1" applyFont="1" applyFill="1" applyBorder="1" applyAlignment="1">
      <alignment horizontal="center" vertical="top" wrapText="1"/>
    </xf>
    <xf numFmtId="41" fontId="3" fillId="3" borderId="1" xfId="0" applyNumberFormat="1" applyFont="1" applyFill="1" applyBorder="1" applyAlignment="1">
      <alignment horizontal="center" vertical="top" wrapText="1"/>
    </xf>
    <xf numFmtId="41" fontId="11" fillId="3" borderId="1" xfId="0" applyNumberFormat="1" applyFont="1" applyFill="1" applyBorder="1" applyAlignment="1">
      <alignment horizontal="center" vertical="top" wrapText="1"/>
    </xf>
    <xf numFmtId="41" fontId="3" fillId="0" borderId="1" xfId="0" applyNumberFormat="1" applyFont="1" applyBorder="1" applyAlignment="1">
      <alignment horizontal="center" vertical="top" wrapText="1"/>
    </xf>
    <xf numFmtId="41" fontId="11" fillId="0" borderId="1" xfId="0" applyNumberFormat="1" applyFont="1" applyBorder="1" applyAlignment="1">
      <alignment horizontal="center" vertical="top" wrapText="1"/>
    </xf>
    <xf numFmtId="41" fontId="11" fillId="4" borderId="1" xfId="0" applyNumberFormat="1" applyFont="1" applyFill="1" applyBorder="1" applyAlignment="1">
      <alignment horizontal="center" vertical="top" wrapText="1"/>
    </xf>
    <xf numFmtId="41" fontId="5" fillId="0" borderId="1" xfId="0" applyNumberFormat="1" applyFont="1" applyBorder="1" applyAlignment="1">
      <alignment horizontal="center" vertical="top" wrapText="1"/>
    </xf>
    <xf numFmtId="41" fontId="4" fillId="0" borderId="1" xfId="0" applyNumberFormat="1" applyFont="1" applyBorder="1" applyAlignment="1">
      <alignment horizontal="center" vertical="top" wrapText="1"/>
    </xf>
    <xf numFmtId="41" fontId="5" fillId="0" borderId="1" xfId="0" applyNumberFormat="1" applyFont="1" applyBorder="1" applyAlignment="1">
      <alignment vertical="top" wrapText="1"/>
    </xf>
    <xf numFmtId="41" fontId="4" fillId="0" borderId="1" xfId="0" applyNumberFormat="1" applyFont="1" applyBorder="1" applyAlignment="1">
      <alignment vertical="top" wrapText="1"/>
    </xf>
    <xf numFmtId="41" fontId="1" fillId="8" borderId="1" xfId="0" applyNumberFormat="1" applyFont="1" applyFill="1" applyBorder="1" applyAlignment="1">
      <alignment horizontal="right" vertical="top" wrapText="1"/>
    </xf>
    <xf numFmtId="41" fontId="1" fillId="0" borderId="1" xfId="0" applyNumberFormat="1" applyFont="1" applyBorder="1" applyAlignment="1">
      <alignment horizontal="right" vertical="top" wrapText="1"/>
    </xf>
    <xf numFmtId="41" fontId="1" fillId="7" borderId="1" xfId="0" applyNumberFormat="1" applyFont="1" applyFill="1" applyBorder="1" applyAlignment="1">
      <alignment horizontal="right" vertical="top" wrapText="1"/>
    </xf>
    <xf numFmtId="41" fontId="1" fillId="3" borderId="1" xfId="0" applyNumberFormat="1" applyFont="1" applyFill="1" applyBorder="1" applyAlignment="1">
      <alignment horizontal="right" vertical="top" wrapText="1"/>
    </xf>
    <xf numFmtId="41" fontId="4" fillId="8" borderId="1" xfId="0" applyNumberFormat="1" applyFont="1" applyFill="1" applyBorder="1" applyAlignment="1">
      <alignment horizontal="right" vertical="top" wrapText="1"/>
    </xf>
    <xf numFmtId="41" fontId="4" fillId="7" borderId="1" xfId="0" applyNumberFormat="1" applyFont="1" applyFill="1" applyBorder="1" applyAlignment="1">
      <alignment horizontal="right" vertical="center" wrapText="1"/>
    </xf>
    <xf numFmtId="41" fontId="4" fillId="7" borderId="1" xfId="0" applyNumberFormat="1" applyFont="1" applyFill="1" applyBorder="1" applyAlignment="1">
      <alignment horizontal="right" wrapText="1"/>
    </xf>
    <xf numFmtId="41" fontId="6" fillId="0" borderId="1" xfId="0" applyNumberFormat="1" applyFont="1" applyBorder="1" applyAlignment="1">
      <alignment horizontal="right" vertical="top" wrapText="1"/>
    </xf>
    <xf numFmtId="41" fontId="1" fillId="0" borderId="1" xfId="0" applyNumberFormat="1" applyFont="1" applyBorder="1" applyAlignment="1">
      <alignment horizontal="right" vertical="center" wrapText="1"/>
    </xf>
    <xf numFmtId="41" fontId="5" fillId="0" borderId="1" xfId="1" applyNumberFormat="1" applyFont="1" applyBorder="1" applyAlignment="1">
      <alignment horizontal="left" vertical="top" wrapText="1" indent="2"/>
    </xf>
    <xf numFmtId="41" fontId="5" fillId="6" borderId="1" xfId="1" applyNumberFormat="1" applyFont="1" applyFill="1" applyBorder="1" applyAlignment="1">
      <alignment horizontal="left" vertical="top" wrapText="1" indent="2"/>
    </xf>
    <xf numFmtId="41" fontId="5" fillId="0" borderId="1" xfId="0" applyNumberFormat="1" applyFont="1" applyBorder="1" applyAlignment="1">
      <alignment horizontal="left" vertical="top" wrapText="1" indent="2"/>
    </xf>
    <xf numFmtId="41" fontId="5" fillId="0" borderId="0" xfId="1" applyNumberFormat="1" applyFont="1" applyAlignment="1">
      <alignment horizontal="left" indent="2"/>
    </xf>
    <xf numFmtId="171" fontId="4" fillId="4" borderId="1" xfId="0" applyNumberFormat="1" applyFont="1" applyFill="1" applyBorder="1" applyAlignment="1">
      <alignment horizontal="center" vertical="center"/>
    </xf>
    <xf numFmtId="171" fontId="5" fillId="3" borderId="1" xfId="0" applyNumberFormat="1" applyFont="1" applyFill="1" applyBorder="1" applyAlignment="1">
      <alignment horizontal="center" vertical="center"/>
    </xf>
    <xf numFmtId="171" fontId="5" fillId="5" borderId="1" xfId="0" applyNumberFormat="1" applyFont="1" applyFill="1" applyBorder="1" applyAlignment="1">
      <alignment horizontal="center" vertical="center"/>
    </xf>
    <xf numFmtId="171" fontId="5" fillId="0" borderId="1" xfId="1" applyNumberFormat="1" applyFont="1" applyBorder="1" applyAlignment="1">
      <alignment horizontal="center" vertical="center"/>
    </xf>
    <xf numFmtId="171" fontId="5" fillId="0" borderId="1" xfId="0" applyNumberFormat="1" applyFont="1" applyBorder="1" applyAlignment="1">
      <alignment horizontal="center" vertical="center"/>
    </xf>
    <xf numFmtId="171" fontId="9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/>
    </xf>
    <xf numFmtId="0" fontId="17" fillId="0" borderId="1" xfId="0" applyFont="1" applyBorder="1" applyAlignment="1">
      <alignment horizontal="left" vertical="top" indent="5"/>
    </xf>
    <xf numFmtId="0" fontId="5" fillId="0" borderId="1" xfId="0" applyFont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top" wrapText="1" indent="3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15" fontId="4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165" fontId="1" fillId="0" borderId="7" xfId="0" applyNumberFormat="1" applyFont="1" applyBorder="1" applyAlignment="1">
      <alignment horizontal="left"/>
    </xf>
    <xf numFmtId="165" fontId="1" fillId="0" borderId="0" xfId="0" applyNumberFormat="1" applyFont="1" applyAlignment="1">
      <alignment horizontal="left" vertical="top"/>
    </xf>
    <xf numFmtId="165" fontId="1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165" fontId="3" fillId="0" borderId="0" xfId="0" applyNumberFormat="1" applyFont="1" applyAlignment="1">
      <alignment horizontal="center"/>
    </xf>
    <xf numFmtId="165" fontId="1" fillId="0" borderId="7" xfId="0" applyNumberFormat="1" applyFont="1" applyBorder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8" fontId="4" fillId="0" borderId="0" xfId="0" applyNumberFormat="1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left" vertical="top" wrapText="1" indent="1"/>
    </xf>
    <xf numFmtId="168" fontId="1" fillId="0" borderId="0" xfId="0" applyNumberFormat="1" applyFont="1" applyAlignment="1">
      <alignment horizontal="left" vertical="top" wrapText="1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3">
    <cellStyle name="จุลภาค" xfId="1" builtinId="3"/>
    <cellStyle name="จุลภาค 2" xfId="2" xr:uid="{C41C7497-89A2-47D3-B25D-F1EF198A9C7C}"/>
    <cellStyle name="ปกติ" xfId="0" builtinId="0"/>
  </cellStyles>
  <dxfs count="0"/>
  <tableStyles count="0" defaultTableStyle="TableStyleMedium2" defaultPivotStyle="PivotStyleLight16"/>
  <colors>
    <mruColors>
      <color rgb="FF9933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87AE8-E9CA-4B06-AAF4-AA207EA1A543}">
  <sheetPr>
    <tabColor rgb="FF9933FF"/>
  </sheetPr>
  <dimension ref="A1:I93"/>
  <sheetViews>
    <sheetView tabSelected="1" zoomScale="90" zoomScaleNormal="90" zoomScaleSheetLayoutView="100" workbookViewId="0">
      <pane ySplit="11" topLeftCell="A12" activePane="bottomLeft" state="frozen"/>
      <selection activeCell="E15" sqref="E15"/>
      <selection pane="bottomLeft" activeCell="H3" sqref="H3"/>
    </sheetView>
  </sheetViews>
  <sheetFormatPr defaultColWidth="9" defaultRowHeight="21"/>
  <cols>
    <col min="1" max="1" width="56.85546875" style="2" customWidth="1"/>
    <col min="2" max="2" width="18.85546875" style="2" bestFit="1" customWidth="1"/>
    <col min="3" max="3" width="17.7109375" style="2" customWidth="1"/>
    <col min="4" max="4" width="18.85546875" style="2" bestFit="1" customWidth="1"/>
    <col min="5" max="9" width="17.7109375" style="2" customWidth="1"/>
    <col min="10" max="12" width="0" style="2" hidden="1" customWidth="1"/>
    <col min="13" max="16384" width="9" style="2"/>
  </cols>
  <sheetData>
    <row r="1" spans="1:9" ht="24" customHeight="1">
      <c r="A1" s="357" t="s">
        <v>198</v>
      </c>
      <c r="B1" s="357"/>
      <c r="C1" s="357"/>
      <c r="D1" s="357"/>
      <c r="E1" s="357"/>
      <c r="F1" s="357"/>
      <c r="G1" s="357"/>
      <c r="H1" s="357"/>
      <c r="I1" s="57" t="s">
        <v>18</v>
      </c>
    </row>
    <row r="2" spans="1:9" s="4" customFormat="1" ht="24" customHeight="1">
      <c r="A2" s="358" t="s">
        <v>197</v>
      </c>
      <c r="B2" s="358"/>
      <c r="C2" s="358"/>
      <c r="D2" s="358"/>
      <c r="E2" s="358"/>
      <c r="F2" s="358"/>
      <c r="G2" s="358"/>
      <c r="H2" s="358"/>
    </row>
    <row r="3" spans="1:9" s="4" customFormat="1" ht="24" customHeight="1">
      <c r="A3" s="26"/>
      <c r="B3" s="26"/>
      <c r="C3" s="26"/>
      <c r="D3" s="26"/>
      <c r="E3" s="26"/>
      <c r="F3" s="26"/>
      <c r="G3" s="26"/>
      <c r="H3" s="25" t="s">
        <v>360</v>
      </c>
      <c r="I3" s="26"/>
    </row>
    <row r="4" spans="1:9" s="4" customFormat="1" ht="24" customHeight="1">
      <c r="A4" s="26"/>
      <c r="B4" s="26"/>
      <c r="C4" s="26"/>
      <c r="D4" s="26"/>
      <c r="E4" s="26"/>
      <c r="F4" s="26"/>
      <c r="G4" s="26"/>
      <c r="H4" s="27" t="s">
        <v>215</v>
      </c>
      <c r="I4" s="106"/>
    </row>
    <row r="5" spans="1:9" s="4" customFormat="1" ht="24" customHeight="1">
      <c r="A5" s="26"/>
      <c r="B5" s="26"/>
      <c r="C5" s="26"/>
      <c r="D5" s="26"/>
      <c r="E5" s="26"/>
      <c r="F5" s="26"/>
      <c r="G5" s="26"/>
      <c r="H5" s="27" t="s">
        <v>318</v>
      </c>
      <c r="I5" s="232"/>
    </row>
    <row r="6" spans="1:9" s="4" customFormat="1" ht="24" customHeight="1">
      <c r="A6" s="21"/>
      <c r="B6" s="11"/>
      <c r="C6" s="11"/>
      <c r="D6" s="11"/>
      <c r="E6" s="11"/>
      <c r="F6" s="11"/>
      <c r="G6" s="13" t="b">
        <v>1</v>
      </c>
      <c r="H6" s="12" t="s">
        <v>19</v>
      </c>
    </row>
    <row r="7" spans="1:9" s="4" customFormat="1" ht="24" customHeight="1">
      <c r="A7" s="27"/>
      <c r="B7" s="27"/>
      <c r="C7" s="27"/>
      <c r="D7" s="27"/>
      <c r="F7" s="23"/>
      <c r="G7" s="13" t="b">
        <v>0</v>
      </c>
      <c r="H7" s="12" t="s">
        <v>17</v>
      </c>
    </row>
    <row r="8" spans="1:9" s="4" customFormat="1" ht="24" customHeight="1">
      <c r="A8" s="21"/>
      <c r="E8" s="25"/>
      <c r="F8" s="26"/>
      <c r="G8" s="13" t="b">
        <v>0</v>
      </c>
      <c r="H8" s="60" t="s">
        <v>70</v>
      </c>
      <c r="I8" s="57" t="s">
        <v>71</v>
      </c>
    </row>
    <row r="9" spans="1:9" ht="24" customHeight="1">
      <c r="A9" s="58"/>
      <c r="B9" s="58"/>
      <c r="C9" s="58"/>
      <c r="D9" s="58"/>
      <c r="E9" s="58"/>
      <c r="F9" s="58"/>
      <c r="G9" s="58"/>
      <c r="H9" s="58"/>
      <c r="I9" s="59" t="s">
        <v>0</v>
      </c>
    </row>
    <row r="10" spans="1:9" ht="24" customHeight="1">
      <c r="A10" s="359" t="s">
        <v>76</v>
      </c>
      <c r="B10" s="360" t="s">
        <v>63</v>
      </c>
      <c r="C10" s="361"/>
      <c r="D10" s="360" t="s">
        <v>103</v>
      </c>
      <c r="E10" s="361"/>
      <c r="F10" s="360" t="s">
        <v>104</v>
      </c>
      <c r="G10" s="361"/>
      <c r="H10" s="360" t="s">
        <v>105</v>
      </c>
      <c r="I10" s="361"/>
    </row>
    <row r="11" spans="1:9" ht="24" customHeight="1">
      <c r="A11" s="359"/>
      <c r="B11" s="56" t="s">
        <v>5</v>
      </c>
      <c r="C11" s="56" t="s">
        <v>6</v>
      </c>
      <c r="D11" s="56" t="s">
        <v>5</v>
      </c>
      <c r="E11" s="56" t="s">
        <v>6</v>
      </c>
      <c r="F11" s="56" t="s">
        <v>5</v>
      </c>
      <c r="G11" s="56" t="s">
        <v>6</v>
      </c>
      <c r="H11" s="56" t="s">
        <v>5</v>
      </c>
      <c r="I11" s="56" t="s">
        <v>6</v>
      </c>
    </row>
    <row r="12" spans="1:9" s="1" customFormat="1" ht="24" customHeight="1">
      <c r="A12" s="61" t="s">
        <v>78</v>
      </c>
      <c r="B12" s="346">
        <f>+B14+B16+B19+B22+B24+B26+B28+B31+B33+B35+B37+B39+B41+B43+B45+B48+B51+B53+B56+B58+B64+B67+B73+B75+B77+B79+B81+B83+B61</f>
        <v>427224520</v>
      </c>
      <c r="C12" s="346"/>
      <c r="D12" s="346">
        <f t="shared" ref="D12:H12" si="0">+D14+D16+D19+D22+D24+D26+D28+D31+D33+D35+D37+D39+D41+D43+D45+D48+D51+D53+D56+D58+D64+D67+D73+D75+D77+D79+D81+D83+D61</f>
        <v>352831749</v>
      </c>
      <c r="E12" s="346"/>
      <c r="F12" s="346">
        <f t="shared" si="0"/>
        <v>39229147</v>
      </c>
      <c r="G12" s="346"/>
      <c r="H12" s="346">
        <f t="shared" si="0"/>
        <v>35163624</v>
      </c>
      <c r="I12" s="346"/>
    </row>
    <row r="13" spans="1:9" ht="24" customHeight="1">
      <c r="A13" s="62" t="s">
        <v>77</v>
      </c>
      <c r="B13" s="347">
        <f>+B14+B16+B19+B22+B24+B26+B28+B31+B33+B35+B37+B39+B41+B43+B45+B48+B51+B53+B56+B58+B61+B64+B67+B73+B75+B77+B79+B81+B83</f>
        <v>427224520</v>
      </c>
      <c r="C13" s="347"/>
      <c r="D13" s="347">
        <f t="shared" ref="D13:H13" si="1">+D14+D16+D19+D22+D24+D26+D28+D31+D33+D35+D37+D39+D41+D43+D45+D48+D51+D53+D56+D58+D61+D64+D67+D73+D75+D77+D79+D81+D83</f>
        <v>352831749</v>
      </c>
      <c r="E13" s="347"/>
      <c r="F13" s="347">
        <f t="shared" si="1"/>
        <v>39229147</v>
      </c>
      <c r="G13" s="347"/>
      <c r="H13" s="347">
        <f t="shared" si="1"/>
        <v>35163624</v>
      </c>
      <c r="I13" s="347"/>
    </row>
    <row r="14" spans="1:9" ht="24" customHeight="1">
      <c r="A14" s="63" t="s">
        <v>79</v>
      </c>
      <c r="B14" s="348">
        <f>+B15</f>
        <v>207771100</v>
      </c>
      <c r="C14" s="348"/>
      <c r="D14" s="348">
        <f>+D15</f>
        <v>207771100</v>
      </c>
      <c r="E14" s="348"/>
      <c r="F14" s="348">
        <v>0</v>
      </c>
      <c r="G14" s="348"/>
      <c r="H14" s="348">
        <f>+H15</f>
        <v>0</v>
      </c>
      <c r="I14" s="348"/>
    </row>
    <row r="15" spans="1:9" ht="24" customHeight="1">
      <c r="A15" s="64" t="s">
        <v>64</v>
      </c>
      <c r="B15" s="349">
        <f t="shared" ref="B15:B23" si="2">+D15+F15+H15</f>
        <v>207771100</v>
      </c>
      <c r="C15" s="350"/>
      <c r="D15" s="349">
        <f>+'สงม.2 -งบบุคลากร'!E12</f>
        <v>207771100</v>
      </c>
      <c r="E15" s="350"/>
      <c r="F15" s="350">
        <v>0</v>
      </c>
      <c r="G15" s="350"/>
      <c r="H15" s="350">
        <f>+'สงม.2 -งบบุคลากร'!N12</f>
        <v>0</v>
      </c>
      <c r="I15" s="350"/>
    </row>
    <row r="16" spans="1:9" ht="24" customHeight="1">
      <c r="A16" s="63" t="s">
        <v>116</v>
      </c>
      <c r="B16" s="348">
        <f t="shared" si="2"/>
        <v>20039900</v>
      </c>
      <c r="C16" s="348"/>
      <c r="D16" s="348">
        <f>+D17+D18</f>
        <v>19395300</v>
      </c>
      <c r="E16" s="348"/>
      <c r="F16" s="348">
        <f>+F17+F18</f>
        <v>369000</v>
      </c>
      <c r="G16" s="348"/>
      <c r="H16" s="348">
        <f>+H17+H18</f>
        <v>275600</v>
      </c>
      <c r="I16" s="348"/>
    </row>
    <row r="17" spans="1:9" ht="24" customHeight="1">
      <c r="A17" s="64" t="s">
        <v>65</v>
      </c>
      <c r="B17" s="350">
        <f t="shared" si="2"/>
        <v>14930900</v>
      </c>
      <c r="C17" s="350"/>
      <c r="D17" s="350">
        <f>+'สงม.2 อำนวยการ'!D30</f>
        <v>14286300</v>
      </c>
      <c r="E17" s="350"/>
      <c r="F17" s="350">
        <f>+'สงม.2 อำนวยการ'!I30</f>
        <v>369000</v>
      </c>
      <c r="G17" s="350"/>
      <c r="H17" s="350">
        <f>+'สงม.2 อำนวยการ'!N30</f>
        <v>275600</v>
      </c>
      <c r="I17" s="350"/>
    </row>
    <row r="18" spans="1:9" ht="24" customHeight="1">
      <c r="A18" s="64" t="s">
        <v>66</v>
      </c>
      <c r="B18" s="350">
        <f t="shared" si="2"/>
        <v>5109000</v>
      </c>
      <c r="C18" s="350"/>
      <c r="D18" s="350">
        <f>+'สงม.2 อำนวยการ'!D78</f>
        <v>5109000</v>
      </c>
      <c r="E18" s="350"/>
      <c r="F18" s="350">
        <f>+'สงม.2 อำนวยการ'!I78</f>
        <v>0</v>
      </c>
      <c r="G18" s="350"/>
      <c r="H18" s="350">
        <f>+'สงม.2 อำนวยการ'!N78</f>
        <v>0</v>
      </c>
      <c r="I18" s="350"/>
    </row>
    <row r="19" spans="1:9" ht="24" customHeight="1">
      <c r="A19" s="63" t="s">
        <v>117</v>
      </c>
      <c r="B19" s="348">
        <f>+D19+F19+H19</f>
        <v>457500</v>
      </c>
      <c r="C19" s="348"/>
      <c r="D19" s="348">
        <f>+D20+D21</f>
        <v>223900</v>
      </c>
      <c r="E19" s="348"/>
      <c r="F19" s="348">
        <f t="shared" ref="F19:H19" si="3">+F20+F21</f>
        <v>116000</v>
      </c>
      <c r="G19" s="348"/>
      <c r="H19" s="348">
        <f t="shared" si="3"/>
        <v>117600</v>
      </c>
      <c r="I19" s="348"/>
    </row>
    <row r="20" spans="1:9" ht="24" customHeight="1">
      <c r="A20" s="64" t="s">
        <v>65</v>
      </c>
      <c r="B20" s="350">
        <f t="shared" si="2"/>
        <v>371500</v>
      </c>
      <c r="C20" s="350"/>
      <c r="D20" s="350">
        <f>+'สงม.2 ปกครอง'!D30</f>
        <v>137900</v>
      </c>
      <c r="E20" s="350"/>
      <c r="F20" s="350">
        <f>+'สงม.2 ปกครอง'!I30</f>
        <v>116000</v>
      </c>
      <c r="G20" s="350"/>
      <c r="H20" s="350">
        <f>+'สงม.2 ปกครอง'!N30</f>
        <v>117600</v>
      </c>
      <c r="I20" s="350"/>
    </row>
    <row r="21" spans="1:9" ht="24" customHeight="1">
      <c r="A21" s="64" t="s">
        <v>68</v>
      </c>
      <c r="B21" s="350">
        <f t="shared" si="2"/>
        <v>86000</v>
      </c>
      <c r="C21" s="350"/>
      <c r="D21" s="350">
        <f>+'สงม.2 ปกครอง'!D66</f>
        <v>86000</v>
      </c>
      <c r="E21" s="350"/>
      <c r="F21" s="350">
        <f>+'สงม.2 ปกครอง'!I66</f>
        <v>0</v>
      </c>
      <c r="G21" s="350"/>
      <c r="H21" s="350">
        <f>+'สงม.2 ปกครอง'!N66</f>
        <v>0</v>
      </c>
      <c r="I21" s="350"/>
    </row>
    <row r="22" spans="1:9" ht="24" customHeight="1">
      <c r="A22" s="63" t="s">
        <v>119</v>
      </c>
      <c r="B22" s="348">
        <f t="shared" si="2"/>
        <v>1817700</v>
      </c>
      <c r="C22" s="348"/>
      <c r="D22" s="348">
        <f>+D23</f>
        <v>1223700</v>
      </c>
      <c r="E22" s="348"/>
      <c r="F22" s="348">
        <f>+F23</f>
        <v>282820</v>
      </c>
      <c r="G22" s="348"/>
      <c r="H22" s="348">
        <f>+H23</f>
        <v>311180</v>
      </c>
      <c r="I22" s="348"/>
    </row>
    <row r="23" spans="1:9" ht="24" customHeight="1">
      <c r="A23" s="64" t="s">
        <v>65</v>
      </c>
      <c r="B23" s="350">
        <f t="shared" si="2"/>
        <v>1817700</v>
      </c>
      <c r="C23" s="350"/>
      <c r="D23" s="350">
        <f>+'สงม.2 ทะเบียน'!D30</f>
        <v>1223700</v>
      </c>
      <c r="E23" s="350"/>
      <c r="F23" s="350">
        <f>+'สงม.2 ทะเบียน'!I30</f>
        <v>282820</v>
      </c>
      <c r="G23" s="350"/>
      <c r="H23" s="350">
        <f>+'สงม.2 ทะเบียน'!N30</f>
        <v>311180</v>
      </c>
      <c r="I23" s="350"/>
    </row>
    <row r="24" spans="1:9" ht="24" customHeight="1">
      <c r="A24" s="63" t="s">
        <v>118</v>
      </c>
      <c r="B24" s="348">
        <f>+B25</f>
        <v>597000</v>
      </c>
      <c r="C24" s="348"/>
      <c r="D24" s="348">
        <f>+D25</f>
        <v>295600</v>
      </c>
      <c r="E24" s="348"/>
      <c r="F24" s="348">
        <f>+F25</f>
        <v>90500</v>
      </c>
      <c r="G24" s="348"/>
      <c r="H24" s="348">
        <f>+H25</f>
        <v>210900</v>
      </c>
      <c r="I24" s="348"/>
    </row>
    <row r="25" spans="1:9" ht="24" customHeight="1">
      <c r="A25" s="64" t="s">
        <v>65</v>
      </c>
      <c r="B25" s="350">
        <f t="shared" ref="B25:B36" si="4">+D25+F25+H25</f>
        <v>597000</v>
      </c>
      <c r="C25" s="350"/>
      <c r="D25" s="350">
        <f>+'สงม.2 บริหารทั่วไปฯคลัง'!D30</f>
        <v>295600</v>
      </c>
      <c r="E25" s="350"/>
      <c r="F25" s="350">
        <f>+'สงม.2 บริหารทั่วไปฯคลัง'!I30</f>
        <v>90500</v>
      </c>
      <c r="G25" s="350"/>
      <c r="H25" s="350">
        <f>+'สงม.2 บริหารทั่วไปฯคลัง'!N30</f>
        <v>210900</v>
      </c>
      <c r="I25" s="350"/>
    </row>
    <row r="26" spans="1:9" ht="24" customHeight="1">
      <c r="A26" s="63" t="s">
        <v>120</v>
      </c>
      <c r="B26" s="348">
        <f t="shared" si="4"/>
        <v>1404500</v>
      </c>
      <c r="C26" s="348"/>
      <c r="D26" s="348">
        <f>+D27</f>
        <v>1294600</v>
      </c>
      <c r="E26" s="348"/>
      <c r="F26" s="348">
        <f>+F27</f>
        <v>85900</v>
      </c>
      <c r="G26" s="348"/>
      <c r="H26" s="348">
        <f>+H27</f>
        <v>24000</v>
      </c>
      <c r="I26" s="348"/>
    </row>
    <row r="27" spans="1:9" ht="24" customHeight="1">
      <c r="A27" s="64" t="s">
        <v>65</v>
      </c>
      <c r="B27" s="350">
        <f t="shared" si="4"/>
        <v>1404500</v>
      </c>
      <c r="C27" s="350"/>
      <c r="D27" s="350">
        <f>+'สงม.2 รายได้'!D30</f>
        <v>1294600</v>
      </c>
      <c r="E27" s="350"/>
      <c r="F27" s="350">
        <f>+'สงม.2 รายได้'!I30</f>
        <v>85900</v>
      </c>
      <c r="G27" s="350"/>
      <c r="H27" s="350">
        <f>+'สงม.2 รายได้'!N30</f>
        <v>24000</v>
      </c>
      <c r="I27" s="350"/>
    </row>
    <row r="28" spans="1:9" ht="24" customHeight="1">
      <c r="A28" s="63" t="s">
        <v>121</v>
      </c>
      <c r="B28" s="348">
        <f t="shared" si="4"/>
        <v>13458600</v>
      </c>
      <c r="C28" s="348"/>
      <c r="D28" s="348">
        <f>+D29+D30</f>
        <v>4733970</v>
      </c>
      <c r="E28" s="348"/>
      <c r="F28" s="348">
        <f>+F29+F30</f>
        <v>4763370</v>
      </c>
      <c r="G28" s="348"/>
      <c r="H28" s="348">
        <f>+H29+H30</f>
        <v>3961260</v>
      </c>
      <c r="I28" s="348"/>
    </row>
    <row r="29" spans="1:9" ht="24" customHeight="1">
      <c r="A29" s="64" t="s">
        <v>65</v>
      </c>
      <c r="B29" s="350">
        <f t="shared" si="4"/>
        <v>13447600</v>
      </c>
      <c r="C29" s="350"/>
      <c r="D29" s="350">
        <f>+'สงม.2 งานบริหารรักษา'!D30</f>
        <v>4722970</v>
      </c>
      <c r="E29" s="350"/>
      <c r="F29" s="350">
        <f>+'สงม.2 งานบริหารรักษา'!I30</f>
        <v>4763370</v>
      </c>
      <c r="G29" s="350"/>
      <c r="H29" s="350">
        <f>+'สงม.2 งานบริหารรักษา'!N30</f>
        <v>3961260</v>
      </c>
      <c r="I29" s="350"/>
    </row>
    <row r="30" spans="1:9" ht="24" customHeight="1">
      <c r="A30" s="64" t="s">
        <v>66</v>
      </c>
      <c r="B30" s="350">
        <f t="shared" si="4"/>
        <v>11000</v>
      </c>
      <c r="C30" s="350"/>
      <c r="D30" s="350">
        <f>+'สงม.2 งานบริหารรักษา'!D56</f>
        <v>11000</v>
      </c>
      <c r="E30" s="350"/>
      <c r="F30" s="350">
        <f>+'สงม.2 งานบริหารรักษา'!I56</f>
        <v>0</v>
      </c>
      <c r="G30" s="350"/>
      <c r="H30" s="350">
        <f>+'สงม.2 งานบริหารรักษา'!N56</f>
        <v>0</v>
      </c>
      <c r="I30" s="350"/>
    </row>
    <row r="31" spans="1:9" ht="24" customHeight="1">
      <c r="A31" s="63" t="s">
        <v>122</v>
      </c>
      <c r="B31" s="348">
        <f t="shared" si="4"/>
        <v>849600</v>
      </c>
      <c r="C31" s="348"/>
      <c r="D31" s="348">
        <f>+D32</f>
        <v>691600</v>
      </c>
      <c r="E31" s="348"/>
      <c r="F31" s="348">
        <f>+F32</f>
        <v>158000</v>
      </c>
      <c r="G31" s="348"/>
      <c r="H31" s="348">
        <f>+H32</f>
        <v>0</v>
      </c>
      <c r="I31" s="348"/>
    </row>
    <row r="32" spans="1:9" ht="24" customHeight="1">
      <c r="A32" s="64" t="s">
        <v>65</v>
      </c>
      <c r="B32" s="350">
        <f t="shared" si="4"/>
        <v>849600</v>
      </c>
      <c r="C32" s="350"/>
      <c r="D32" s="350">
        <f>+'สงม.2 งานกวาด'!D30</f>
        <v>691600</v>
      </c>
      <c r="E32" s="350"/>
      <c r="F32" s="350">
        <f>+'สงม.2 งานกวาด'!I30</f>
        <v>158000</v>
      </c>
      <c r="G32" s="350"/>
      <c r="H32" s="350">
        <f>+'สงม.2 งานกวาด'!N30</f>
        <v>0</v>
      </c>
      <c r="I32" s="350"/>
    </row>
    <row r="33" spans="1:9" ht="24" customHeight="1">
      <c r="A33" s="63" t="s">
        <v>123</v>
      </c>
      <c r="B33" s="348">
        <f t="shared" si="4"/>
        <v>5336900</v>
      </c>
      <c r="C33" s="348"/>
      <c r="D33" s="348">
        <f>+D34</f>
        <v>1958900</v>
      </c>
      <c r="E33" s="348"/>
      <c r="F33" s="348">
        <f>+F34</f>
        <v>2066000</v>
      </c>
      <c r="G33" s="348"/>
      <c r="H33" s="348">
        <f>+H34</f>
        <v>1312000</v>
      </c>
      <c r="I33" s="348"/>
    </row>
    <row r="34" spans="1:9" ht="24" customHeight="1">
      <c r="A34" s="64" t="s">
        <v>65</v>
      </c>
      <c r="B34" s="350">
        <f t="shared" si="4"/>
        <v>5336900</v>
      </c>
      <c r="C34" s="350"/>
      <c r="D34" s="350">
        <f>+'สงม.2 งานเก็บขน'!D30</f>
        <v>1958900</v>
      </c>
      <c r="E34" s="350"/>
      <c r="F34" s="350">
        <f>+'สงม.2 งานเก็บขน'!I30</f>
        <v>2066000</v>
      </c>
      <c r="G34" s="350"/>
      <c r="H34" s="350">
        <f>+'สงม.2 งานเก็บขน'!N30</f>
        <v>1312000</v>
      </c>
      <c r="I34" s="350"/>
    </row>
    <row r="35" spans="1:9" ht="24" customHeight="1">
      <c r="A35" s="63" t="s">
        <v>124</v>
      </c>
      <c r="B35" s="348">
        <f t="shared" si="4"/>
        <v>4892100</v>
      </c>
      <c r="C35" s="348"/>
      <c r="D35" s="348">
        <f>+D36</f>
        <v>3788460</v>
      </c>
      <c r="E35" s="348"/>
      <c r="F35" s="348">
        <f>+F36</f>
        <v>923260</v>
      </c>
      <c r="G35" s="348"/>
      <c r="H35" s="348">
        <f>+H36</f>
        <v>180380</v>
      </c>
      <c r="I35" s="348"/>
    </row>
    <row r="36" spans="1:9" ht="24" customHeight="1">
      <c r="A36" s="64" t="s">
        <v>65</v>
      </c>
      <c r="B36" s="350">
        <f t="shared" si="4"/>
        <v>4892100</v>
      </c>
      <c r="C36" s="350"/>
      <c r="D36" s="350">
        <f>+'สงม.2 งานสวน'!D30</f>
        <v>3788460</v>
      </c>
      <c r="E36" s="350"/>
      <c r="F36" s="350">
        <f>+'สงม.2 งานสวน'!I30</f>
        <v>923260</v>
      </c>
      <c r="G36" s="350"/>
      <c r="H36" s="350">
        <f>+'สงม.2 งานสวน'!N30</f>
        <v>180380</v>
      </c>
      <c r="I36" s="350"/>
    </row>
    <row r="37" spans="1:9" ht="24" customHeight="1">
      <c r="A37" s="63" t="s">
        <v>125</v>
      </c>
      <c r="B37" s="348">
        <f t="shared" ref="B37:B50" si="5">+D37+F37+H37</f>
        <v>5944900</v>
      </c>
      <c r="C37" s="348"/>
      <c r="D37" s="348">
        <f>+D38</f>
        <v>2145200</v>
      </c>
      <c r="E37" s="348"/>
      <c r="F37" s="348">
        <f>+F38</f>
        <v>1913500</v>
      </c>
      <c r="G37" s="348"/>
      <c r="H37" s="348">
        <f>+H38</f>
        <v>1886200</v>
      </c>
      <c r="I37" s="348"/>
    </row>
    <row r="38" spans="1:9" ht="24" customHeight="1">
      <c r="A38" s="64" t="s">
        <v>65</v>
      </c>
      <c r="B38" s="350">
        <f t="shared" si="5"/>
        <v>5944900</v>
      </c>
      <c r="C38" s="350"/>
      <c r="D38" s="350">
        <f>+'สงม.2 บริหารเทศกิจ'!D30</f>
        <v>2145200</v>
      </c>
      <c r="E38" s="350"/>
      <c r="F38" s="350">
        <f>+'สงม.2 บริหารเทศกิจ'!I30</f>
        <v>1913500</v>
      </c>
      <c r="G38" s="350"/>
      <c r="H38" s="350">
        <f>+'สงม.2 บริหารเทศกิจ'!N30</f>
        <v>1886200</v>
      </c>
      <c r="I38" s="350"/>
    </row>
    <row r="39" spans="1:9" ht="24" customHeight="1">
      <c r="A39" s="63" t="s">
        <v>126</v>
      </c>
      <c r="B39" s="348">
        <f t="shared" si="5"/>
        <v>348800</v>
      </c>
      <c r="C39" s="348"/>
      <c r="D39" s="348">
        <f>+D40</f>
        <v>217000</v>
      </c>
      <c r="E39" s="348"/>
      <c r="F39" s="348">
        <f>+F40</f>
        <v>79600</v>
      </c>
      <c r="G39" s="348"/>
      <c r="H39" s="348">
        <f>+H40</f>
        <v>52200</v>
      </c>
      <c r="I39" s="348"/>
    </row>
    <row r="40" spans="1:9" ht="24" customHeight="1">
      <c r="A40" s="64" t="s">
        <v>65</v>
      </c>
      <c r="B40" s="350">
        <f t="shared" si="5"/>
        <v>348800</v>
      </c>
      <c r="C40" s="350"/>
      <c r="D40" s="350">
        <f>+'สงม.2 งานตรวจ'!D30</f>
        <v>217000</v>
      </c>
      <c r="E40" s="350"/>
      <c r="F40" s="350">
        <f>+'สงม.2 งานตรวจ'!I30</f>
        <v>79600</v>
      </c>
      <c r="G40" s="350"/>
      <c r="H40" s="350">
        <f>+'สงม.2 งานตรวจ'!N30</f>
        <v>52200</v>
      </c>
      <c r="I40" s="350"/>
    </row>
    <row r="41" spans="1:9" ht="24" customHeight="1">
      <c r="A41" s="63" t="s">
        <v>127</v>
      </c>
      <c r="B41" s="348">
        <f t="shared" si="5"/>
        <v>1143400</v>
      </c>
      <c r="C41" s="348"/>
      <c r="D41" s="348">
        <f>+D42</f>
        <v>436100</v>
      </c>
      <c r="E41" s="348"/>
      <c r="F41" s="348">
        <f>+F42</f>
        <v>371200</v>
      </c>
      <c r="G41" s="348"/>
      <c r="H41" s="348">
        <f>+H42</f>
        <v>336100</v>
      </c>
      <c r="I41" s="348"/>
    </row>
    <row r="42" spans="1:9" ht="24" customHeight="1">
      <c r="A42" s="64" t="s">
        <v>65</v>
      </c>
      <c r="B42" s="350">
        <f t="shared" si="5"/>
        <v>1143400</v>
      </c>
      <c r="C42" s="350"/>
      <c r="D42" s="350">
        <f>+'สงม.2 บริหารทั่วไปโยธา'!D30</f>
        <v>436100</v>
      </c>
      <c r="E42" s="350"/>
      <c r="F42" s="350">
        <f>+'สงม.2 บริหารทั่วไปโยธา'!I30</f>
        <v>371200</v>
      </c>
      <c r="G42" s="350"/>
      <c r="H42" s="350">
        <f>+'สงม.2 บริหารทั่วไปโยธา'!N30</f>
        <v>336100</v>
      </c>
      <c r="I42" s="350"/>
    </row>
    <row r="43" spans="1:9" ht="24" customHeight="1">
      <c r="A43" s="63" t="s">
        <v>128</v>
      </c>
      <c r="B43" s="348">
        <f t="shared" si="5"/>
        <v>6100</v>
      </c>
      <c r="C43" s="348"/>
      <c r="D43" s="348">
        <f>+D44</f>
        <v>6100</v>
      </c>
      <c r="E43" s="348"/>
      <c r="F43" s="348">
        <f>+F44</f>
        <v>0</v>
      </c>
      <c r="G43" s="348"/>
      <c r="H43" s="348">
        <f>+H44</f>
        <v>0</v>
      </c>
      <c r="I43" s="348"/>
    </row>
    <row r="44" spans="1:9" ht="24" customHeight="1">
      <c r="A44" s="64" t="s">
        <v>65</v>
      </c>
      <c r="B44" s="350">
        <f t="shared" si="5"/>
        <v>6100</v>
      </c>
      <c r="C44" s="350"/>
      <c r="D44" s="350">
        <f>+'สงม.2 อาคาร'!D30</f>
        <v>6100</v>
      </c>
      <c r="E44" s="350"/>
      <c r="F44" s="350">
        <f>+'สงม.2 อาคาร'!I30</f>
        <v>0</v>
      </c>
      <c r="G44" s="350"/>
      <c r="H44" s="350">
        <f>+'สงม.2 อาคาร'!N30</f>
        <v>0</v>
      </c>
      <c r="I44" s="350"/>
    </row>
    <row r="45" spans="1:9" ht="24" customHeight="1">
      <c r="A45" s="63" t="s">
        <v>129</v>
      </c>
      <c r="B45" s="348">
        <f t="shared" si="5"/>
        <v>45261100</v>
      </c>
      <c r="C45" s="348"/>
      <c r="D45" s="348">
        <f>+D46+D47</f>
        <v>41236100</v>
      </c>
      <c r="E45" s="348"/>
      <c r="F45" s="348">
        <f>+F46+F47</f>
        <v>2625000</v>
      </c>
      <c r="G45" s="348"/>
      <c r="H45" s="348">
        <f>+H46+H47</f>
        <v>1400000</v>
      </c>
      <c r="I45" s="348"/>
    </row>
    <row r="46" spans="1:9" ht="24" customHeight="1">
      <c r="A46" s="64" t="s">
        <v>65</v>
      </c>
      <c r="B46" s="350">
        <f t="shared" si="5"/>
        <v>6459100</v>
      </c>
      <c r="C46" s="350"/>
      <c r="D46" s="350">
        <f>+'สงม.2 บำรุงรักษา'!D30</f>
        <v>2434100</v>
      </c>
      <c r="E46" s="350"/>
      <c r="F46" s="350">
        <f>+'สงม.2 บำรุงรักษา'!I30</f>
        <v>2625000</v>
      </c>
      <c r="G46" s="350"/>
      <c r="H46" s="350">
        <f>+'สงม.2 บำรุงรักษา'!N30</f>
        <v>1400000</v>
      </c>
      <c r="I46" s="350"/>
    </row>
    <row r="47" spans="1:9" ht="24" customHeight="1">
      <c r="A47" s="64" t="s">
        <v>66</v>
      </c>
      <c r="B47" s="350">
        <f t="shared" si="5"/>
        <v>38802000</v>
      </c>
      <c r="C47" s="350"/>
      <c r="D47" s="350">
        <f>+'สงม.2 บำรุงรักษา'!D58</f>
        <v>38802000</v>
      </c>
      <c r="E47" s="350"/>
      <c r="F47" s="350">
        <f>+'สงม.2 บำรุงรักษา'!I64</f>
        <v>0</v>
      </c>
      <c r="G47" s="350"/>
      <c r="H47" s="350">
        <f>+'สงม.2 บำรุงรักษา'!N64</f>
        <v>0</v>
      </c>
      <c r="I47" s="350"/>
    </row>
    <row r="48" spans="1:9" ht="24" customHeight="1">
      <c r="A48" s="63" t="s">
        <v>130</v>
      </c>
      <c r="B48" s="348">
        <f t="shared" si="5"/>
        <v>9289000</v>
      </c>
      <c r="C48" s="348"/>
      <c r="D48" s="348">
        <f>+D49+D50</f>
        <v>8616680</v>
      </c>
      <c r="E48" s="348"/>
      <c r="F48" s="348">
        <f>+F49+F50</f>
        <v>74300</v>
      </c>
      <c r="G48" s="348"/>
      <c r="H48" s="348">
        <f>+H49+H50</f>
        <v>598020</v>
      </c>
      <c r="I48" s="348"/>
    </row>
    <row r="49" spans="1:9" ht="24" customHeight="1">
      <c r="A49" s="64" t="s">
        <v>65</v>
      </c>
      <c r="B49" s="350">
        <f t="shared" si="5"/>
        <v>1754800</v>
      </c>
      <c r="C49" s="350"/>
      <c r="D49" s="350">
        <f>+'สงม.2 ระบายน้ำ'!D30</f>
        <v>1082480</v>
      </c>
      <c r="E49" s="350"/>
      <c r="F49" s="350">
        <f>+'สงม.2 ระบายน้ำ'!I30</f>
        <v>74300</v>
      </c>
      <c r="G49" s="350"/>
      <c r="H49" s="350">
        <f>+'สงม.2 ระบายน้ำ'!N30</f>
        <v>598020</v>
      </c>
      <c r="I49" s="350"/>
    </row>
    <row r="50" spans="1:9" ht="24" customHeight="1">
      <c r="A50" s="64" t="s">
        <v>66</v>
      </c>
      <c r="B50" s="350">
        <f t="shared" si="5"/>
        <v>7534200</v>
      </c>
      <c r="C50" s="350"/>
      <c r="D50" s="350">
        <f>+'สงม.2 ระบายน้ำ'!D60</f>
        <v>7534200</v>
      </c>
      <c r="E50" s="350"/>
      <c r="F50" s="350">
        <f>+'สงม.2 ระบายน้ำ'!I60</f>
        <v>0</v>
      </c>
      <c r="G50" s="350"/>
      <c r="H50" s="350">
        <f>+'สงม.2 ระบายน้ำ'!N60</f>
        <v>0</v>
      </c>
      <c r="I50" s="350"/>
    </row>
    <row r="51" spans="1:9" ht="24" customHeight="1">
      <c r="A51" s="63" t="s">
        <v>131</v>
      </c>
      <c r="B51" s="348">
        <f>+D51+F51+H51</f>
        <v>2695800</v>
      </c>
      <c r="C51" s="348"/>
      <c r="D51" s="348">
        <f>+D52</f>
        <v>1059300</v>
      </c>
      <c r="E51" s="348"/>
      <c r="F51" s="348">
        <f>+F52</f>
        <v>750240</v>
      </c>
      <c r="G51" s="348"/>
      <c r="H51" s="348">
        <f>+H52</f>
        <v>886260</v>
      </c>
      <c r="I51" s="348"/>
    </row>
    <row r="52" spans="1:9" ht="24" customHeight="1">
      <c r="A52" s="64" t="s">
        <v>65</v>
      </c>
      <c r="B52" s="350">
        <f>+D52+F52+H52</f>
        <v>2695800</v>
      </c>
      <c r="C52" s="350"/>
      <c r="D52" s="350">
        <f>+'สงม.2 บริหารฯพัฒนา'!D30</f>
        <v>1059300</v>
      </c>
      <c r="E52" s="350"/>
      <c r="F52" s="350">
        <f>+'สงม.2 บริหารฯพัฒนา'!I30</f>
        <v>750240</v>
      </c>
      <c r="G52" s="350"/>
      <c r="H52" s="350">
        <f>+'สงม.2 บริหารฯพัฒนา'!N30</f>
        <v>886260</v>
      </c>
      <c r="I52" s="350"/>
    </row>
    <row r="53" spans="1:9" ht="24" customHeight="1">
      <c r="A53" s="63" t="s">
        <v>132</v>
      </c>
      <c r="B53" s="348">
        <f>+D53+F53+H53</f>
        <v>45103900</v>
      </c>
      <c r="C53" s="348"/>
      <c r="D53" s="348">
        <f>+D54+D55</f>
        <v>19373599</v>
      </c>
      <c r="E53" s="348"/>
      <c r="F53" s="348">
        <f>+F54+F55</f>
        <v>12444917</v>
      </c>
      <c r="G53" s="348"/>
      <c r="H53" s="348">
        <f>+H54+H55</f>
        <v>13285384</v>
      </c>
      <c r="I53" s="348"/>
    </row>
    <row r="54" spans="1:9" ht="24" customHeight="1">
      <c r="A54" s="64" t="s">
        <v>65</v>
      </c>
      <c r="B54" s="350">
        <f>+D54+F54+H54</f>
        <v>29661900</v>
      </c>
      <c r="C54" s="350"/>
      <c r="D54" s="350">
        <f>+'สงม.2 พัฒนาชุมชนฯ'!D30</f>
        <v>9450899</v>
      </c>
      <c r="E54" s="350"/>
      <c r="F54" s="350">
        <f>+'สงม.2 พัฒนาชุมชนฯ'!I30</f>
        <v>9693193</v>
      </c>
      <c r="G54" s="350"/>
      <c r="H54" s="350">
        <f>+'สงม.2 พัฒนาชุมชนฯ'!N30</f>
        <v>10517808</v>
      </c>
      <c r="I54" s="350"/>
    </row>
    <row r="55" spans="1:9" ht="24" customHeight="1">
      <c r="A55" s="64" t="s">
        <v>68</v>
      </c>
      <c r="B55" s="350">
        <f>+D55+F55+H55</f>
        <v>15442000</v>
      </c>
      <c r="C55" s="350"/>
      <c r="D55" s="350">
        <f>+'สงม.2 พัฒนาชุมชนฯ'!D106</f>
        <v>9922700</v>
      </c>
      <c r="E55" s="350"/>
      <c r="F55" s="350">
        <f>+'สงม.2 พัฒนาชุมชนฯ'!I106</f>
        <v>2751724</v>
      </c>
      <c r="G55" s="350"/>
      <c r="H55" s="350">
        <f>+'สงม.2 พัฒนาชุมชนฯ'!N106</f>
        <v>2767576</v>
      </c>
      <c r="I55" s="350"/>
    </row>
    <row r="56" spans="1:9" ht="24" customHeight="1">
      <c r="A56" s="63" t="s">
        <v>133</v>
      </c>
      <c r="B56" s="348">
        <f t="shared" ref="B56:B66" si="6">+D56+F56+H56</f>
        <v>73000</v>
      </c>
      <c r="C56" s="348"/>
      <c r="D56" s="348">
        <f>+D57</f>
        <v>38500</v>
      </c>
      <c r="E56" s="348"/>
      <c r="F56" s="348">
        <f>+F57</f>
        <v>20000</v>
      </c>
      <c r="G56" s="348"/>
      <c r="H56" s="348">
        <f>+H57</f>
        <v>14500</v>
      </c>
      <c r="I56" s="348"/>
    </row>
    <row r="57" spans="1:9" ht="24" customHeight="1">
      <c r="A57" s="64" t="s">
        <v>65</v>
      </c>
      <c r="B57" s="350">
        <f t="shared" si="6"/>
        <v>73000</v>
      </c>
      <c r="C57" s="350"/>
      <c r="D57" s="350">
        <f>+'สงม.2 บริหารทั่วไป '!D30</f>
        <v>38500</v>
      </c>
      <c r="E57" s="350"/>
      <c r="F57" s="350">
        <f>+'สงม.2 บริหารทั่วไป '!I30</f>
        <v>20000</v>
      </c>
      <c r="G57" s="350"/>
      <c r="H57" s="350">
        <f>+'สงม.2 บริหารทั่วไป '!N30</f>
        <v>14500</v>
      </c>
      <c r="I57" s="350"/>
    </row>
    <row r="58" spans="1:9" ht="24" customHeight="1">
      <c r="A58" s="63" t="s">
        <v>134</v>
      </c>
      <c r="B58" s="348">
        <f>+D58+F58+H58</f>
        <v>1579300</v>
      </c>
      <c r="C58" s="348"/>
      <c r="D58" s="348">
        <f>+D59+D60</f>
        <v>1363500</v>
      </c>
      <c r="E58" s="348"/>
      <c r="F58" s="348">
        <f>+F59+F60</f>
        <v>158380</v>
      </c>
      <c r="G58" s="348"/>
      <c r="H58" s="348">
        <f>+H59+H60</f>
        <v>57420</v>
      </c>
      <c r="I58" s="348"/>
    </row>
    <row r="59" spans="1:9" ht="24" customHeight="1">
      <c r="A59" s="64" t="s">
        <v>65</v>
      </c>
      <c r="B59" s="350">
        <f>+D59+F59+H59</f>
        <v>1369900</v>
      </c>
      <c r="C59" s="350"/>
      <c r="D59" s="350">
        <f>+'สงม.2 สุขาภิบาล '!D30</f>
        <v>1325700</v>
      </c>
      <c r="E59" s="350"/>
      <c r="F59" s="350">
        <f>+'สงม.2 สุขาภิบาล '!I30</f>
        <v>24900</v>
      </c>
      <c r="G59" s="350"/>
      <c r="H59" s="350">
        <f>+'สงม.2 สุขาภิบาล '!N32</f>
        <v>19300</v>
      </c>
      <c r="I59" s="350"/>
    </row>
    <row r="60" spans="1:9" ht="24" customHeight="1">
      <c r="A60" s="64" t="s">
        <v>68</v>
      </c>
      <c r="B60" s="350">
        <f t="shared" si="6"/>
        <v>209400</v>
      </c>
      <c r="C60" s="350"/>
      <c r="D60" s="350">
        <f>+'สงม.2 สุขาภิบาล '!D72</f>
        <v>37800</v>
      </c>
      <c r="E60" s="350"/>
      <c r="F60" s="350">
        <f>+'สงม.2 สุขาภิบาล '!I72</f>
        <v>133480</v>
      </c>
      <c r="G60" s="350"/>
      <c r="H60" s="350">
        <f>+'สงม.2 สุขาภิบาล '!N72</f>
        <v>38120</v>
      </c>
      <c r="I60" s="350"/>
    </row>
    <row r="61" spans="1:9" ht="24" customHeight="1">
      <c r="A61" s="63" t="s">
        <v>135</v>
      </c>
      <c r="B61" s="348">
        <f t="shared" si="6"/>
        <v>242600</v>
      </c>
      <c r="C61" s="348"/>
      <c r="D61" s="348">
        <f>+D62+D63</f>
        <v>83840</v>
      </c>
      <c r="E61" s="348"/>
      <c r="F61" s="348">
        <f>+F62+F63</f>
        <v>133700</v>
      </c>
      <c r="G61" s="348"/>
      <c r="H61" s="348">
        <f>+H62+H63</f>
        <v>25060</v>
      </c>
      <c r="I61" s="348"/>
    </row>
    <row r="62" spans="1:9" ht="24" customHeight="1">
      <c r="A62" s="64" t="s">
        <v>65</v>
      </c>
      <c r="B62" s="350">
        <f t="shared" si="6"/>
        <v>75500</v>
      </c>
      <c r="C62" s="350"/>
      <c r="D62" s="350">
        <f>+'สงม.2 ป้องกัน'!D30</f>
        <v>37200</v>
      </c>
      <c r="E62" s="350"/>
      <c r="F62" s="350">
        <f>+'สงม.2 ป้องกัน'!I30</f>
        <v>22900</v>
      </c>
      <c r="G62" s="350"/>
      <c r="H62" s="350">
        <f>+'สงม.2 ป้องกัน'!N30</f>
        <v>15400</v>
      </c>
      <c r="I62" s="350"/>
    </row>
    <row r="63" spans="1:9" ht="24" customHeight="1">
      <c r="A63" s="64" t="s">
        <v>68</v>
      </c>
      <c r="B63" s="350">
        <f t="shared" si="6"/>
        <v>167100</v>
      </c>
      <c r="C63" s="350"/>
      <c r="D63" s="350">
        <f>+'สงม.2 ป้องกัน'!D66</f>
        <v>46640</v>
      </c>
      <c r="E63" s="350"/>
      <c r="F63" s="350">
        <f>+'สงม.2 ป้องกัน'!I66</f>
        <v>110800</v>
      </c>
      <c r="G63" s="350"/>
      <c r="H63" s="350">
        <f>+'สงม.2 ป้องกัน'!N66</f>
        <v>9660</v>
      </c>
      <c r="I63" s="350"/>
    </row>
    <row r="64" spans="1:9" ht="24" customHeight="1">
      <c r="A64" s="63" t="s">
        <v>136</v>
      </c>
      <c r="B64" s="348">
        <f t="shared" si="6"/>
        <v>425900</v>
      </c>
      <c r="C64" s="348"/>
      <c r="D64" s="348">
        <f>+D65+D66</f>
        <v>119300</v>
      </c>
      <c r="E64" s="348"/>
      <c r="F64" s="348">
        <f>+F65+F66</f>
        <v>97100</v>
      </c>
      <c r="G64" s="348"/>
      <c r="H64" s="348">
        <f>+H65+H66</f>
        <v>209500</v>
      </c>
      <c r="I64" s="348"/>
    </row>
    <row r="65" spans="1:9" ht="24" customHeight="1">
      <c r="A65" s="64" t="s">
        <v>65</v>
      </c>
      <c r="B65" s="350">
        <f t="shared" si="6"/>
        <v>418300</v>
      </c>
      <c r="C65" s="350"/>
      <c r="D65" s="350">
        <f>+'สงม.2 ศึกษา'!D30</f>
        <v>119300</v>
      </c>
      <c r="E65" s="350"/>
      <c r="F65" s="350">
        <f>+'สงม.2 ศึกษา'!I30</f>
        <v>89500</v>
      </c>
      <c r="G65" s="350"/>
      <c r="H65" s="350">
        <f>+'สงม.2 ศึกษา'!N30</f>
        <v>209500</v>
      </c>
      <c r="I65" s="350"/>
    </row>
    <row r="66" spans="1:9" ht="24" customHeight="1">
      <c r="A66" s="64" t="s">
        <v>68</v>
      </c>
      <c r="B66" s="350">
        <f t="shared" si="6"/>
        <v>7600</v>
      </c>
      <c r="C66" s="350"/>
      <c r="D66" s="350">
        <f>+'สงม.2 ศึกษา'!D74</f>
        <v>0</v>
      </c>
      <c r="E66" s="350"/>
      <c r="F66" s="350">
        <f>+'สงม.2 ศึกษา'!I74</f>
        <v>7600</v>
      </c>
      <c r="G66" s="350"/>
      <c r="H66" s="350">
        <f>+'สงม.2 ศึกษา'!N72</f>
        <v>0</v>
      </c>
      <c r="I66" s="350"/>
    </row>
    <row r="67" spans="1:9" ht="24" customHeight="1">
      <c r="A67" s="63" t="s">
        <v>137</v>
      </c>
      <c r="B67" s="348">
        <f>+B68+B69+B70+B71</f>
        <v>52013600</v>
      </c>
      <c r="C67" s="348"/>
      <c r="D67" s="348">
        <f>+D68+D69+D70+D71</f>
        <v>35328300</v>
      </c>
      <c r="E67" s="348"/>
      <c r="F67" s="348">
        <f>+F68+F69+F70+F71</f>
        <v>9862400</v>
      </c>
      <c r="G67" s="348"/>
      <c r="H67" s="348">
        <f>+H68+H69+H70+H71</f>
        <v>6822900</v>
      </c>
      <c r="I67" s="348"/>
    </row>
    <row r="68" spans="1:9" ht="24" customHeight="1">
      <c r="A68" s="64" t="s">
        <v>65</v>
      </c>
      <c r="B68" s="350">
        <f>+D68+F68+H68</f>
        <v>38008800</v>
      </c>
      <c r="C68" s="350"/>
      <c r="D68" s="350">
        <f>+'สงม.2 งานงบประมาณโรงเรียน'!D30</f>
        <v>27394300</v>
      </c>
      <c r="E68" s="350"/>
      <c r="F68" s="350">
        <f>+'สงม.2 งานงบประมาณโรงเรียน'!I30</f>
        <v>6742500</v>
      </c>
      <c r="G68" s="350"/>
      <c r="H68" s="350">
        <f>+'สงม.2 งานงบประมาณโรงเรียน'!N30</f>
        <v>3872000</v>
      </c>
      <c r="I68" s="350"/>
    </row>
    <row r="69" spans="1:9" ht="24" customHeight="1">
      <c r="A69" s="64" t="s">
        <v>66</v>
      </c>
      <c r="B69" s="350">
        <f>+D69+F69+H69</f>
        <v>3246700</v>
      </c>
      <c r="C69" s="350"/>
      <c r="D69" s="350">
        <f>+'สงม.2 งานงบประมาณโรงเรียน'!D86</f>
        <v>3246700</v>
      </c>
      <c r="E69" s="350"/>
      <c r="F69" s="350">
        <f>+'สงม.2 งานงบประมาณโรงเรียน'!I86</f>
        <v>0</v>
      </c>
      <c r="G69" s="350"/>
      <c r="H69" s="350">
        <f>+'สงม.2 งานงบประมาณโรงเรียน'!N86</f>
        <v>0</v>
      </c>
      <c r="I69" s="350"/>
    </row>
    <row r="70" spans="1:9" ht="24" customHeight="1">
      <c r="A70" s="64" t="s">
        <v>67</v>
      </c>
      <c r="B70" s="350">
        <f>+D70+F70+H70</f>
        <v>8767800</v>
      </c>
      <c r="C70" s="350"/>
      <c r="D70" s="350">
        <f>+'สงม.2 งานงบประมาณโรงเรียน'!D121</f>
        <v>4110000</v>
      </c>
      <c r="E70" s="350"/>
      <c r="F70" s="350">
        <f>+'สงม.2 งานงบประมาณโรงเรียน'!I121</f>
        <v>2310000</v>
      </c>
      <c r="G70" s="350"/>
      <c r="H70" s="350">
        <f>+'สงม.2 งานงบประมาณโรงเรียน'!N121</f>
        <v>2347800</v>
      </c>
      <c r="I70" s="350"/>
    </row>
    <row r="71" spans="1:9" ht="24" customHeight="1">
      <c r="A71" s="64" t="s">
        <v>68</v>
      </c>
      <c r="B71" s="350">
        <f>+D71+F71+H71</f>
        <v>1990300</v>
      </c>
      <c r="C71" s="350"/>
      <c r="D71" s="350">
        <f>+'สงม.2 งานงบประมาณโรงเรียน'!D127</f>
        <v>577300</v>
      </c>
      <c r="E71" s="350"/>
      <c r="F71" s="350">
        <f>+'สงม.2 งานงบประมาณโรงเรียน'!I127</f>
        <v>809900</v>
      </c>
      <c r="G71" s="350"/>
      <c r="H71" s="350">
        <f>+'สงม.2 งานงบประมาณโรงเรียน'!N127</f>
        <v>603100</v>
      </c>
      <c r="I71" s="350"/>
    </row>
    <row r="72" spans="1:9" ht="24" customHeight="1">
      <c r="A72" s="62" t="s">
        <v>316</v>
      </c>
      <c r="B72" s="347">
        <f>+B73+B75+B77+B79+B81+B83</f>
        <v>6472220</v>
      </c>
      <c r="C72" s="347"/>
      <c r="D72" s="347">
        <f t="shared" ref="D72:H72" si="7">+D73+D75+D77+D79+D81+D83</f>
        <v>1431100</v>
      </c>
      <c r="E72" s="347"/>
      <c r="F72" s="347">
        <f t="shared" si="7"/>
        <v>1843960</v>
      </c>
      <c r="G72" s="347"/>
      <c r="H72" s="347">
        <f t="shared" si="7"/>
        <v>3197160</v>
      </c>
      <c r="I72" s="347"/>
    </row>
    <row r="73" spans="1:9" ht="24" customHeight="1">
      <c r="A73" s="63" t="s">
        <v>177</v>
      </c>
      <c r="B73" s="348">
        <f>+B74</f>
        <v>230400</v>
      </c>
      <c r="C73" s="348"/>
      <c r="D73" s="348">
        <f>+D74</f>
        <v>57600</v>
      </c>
      <c r="E73" s="348"/>
      <c r="F73" s="348">
        <f>+F74</f>
        <v>76800</v>
      </c>
      <c r="G73" s="348"/>
      <c r="H73" s="348">
        <f>+H74</f>
        <v>96000</v>
      </c>
      <c r="I73" s="348"/>
    </row>
    <row r="74" spans="1:9" ht="24" customHeight="1">
      <c r="A74" s="64" t="s">
        <v>68</v>
      </c>
      <c r="B74" s="350">
        <f>+D74+F74+H74</f>
        <v>230400</v>
      </c>
      <c r="C74" s="350"/>
      <c r="D74" s="350">
        <f>+'สงม.2 อสท.'!D64</f>
        <v>57600</v>
      </c>
      <c r="E74" s="350"/>
      <c r="F74" s="350">
        <f>+'สงม.2 อสท.'!I64</f>
        <v>76800</v>
      </c>
      <c r="G74" s="350"/>
      <c r="H74" s="350">
        <f>+'สงม.2 อสท.'!N64</f>
        <v>96000</v>
      </c>
      <c r="I74" s="350"/>
    </row>
    <row r="75" spans="1:9" ht="42">
      <c r="A75" s="107" t="s">
        <v>178</v>
      </c>
      <c r="B75" s="348">
        <f>+D75+F75+H75</f>
        <v>50000</v>
      </c>
      <c r="C75" s="348"/>
      <c r="D75" s="348">
        <f>+D76</f>
        <v>0</v>
      </c>
      <c r="E75" s="348"/>
      <c r="F75" s="348">
        <f>+F76</f>
        <v>50000</v>
      </c>
      <c r="G75" s="348"/>
      <c r="H75" s="348">
        <f>+H76</f>
        <v>0</v>
      </c>
      <c r="I75" s="348"/>
    </row>
    <row r="76" spans="1:9" ht="24" customHeight="1">
      <c r="A76" s="64" t="s">
        <v>68</v>
      </c>
      <c r="B76" s="350">
        <f>+F76+H76</f>
        <v>50000</v>
      </c>
      <c r="C76" s="350"/>
      <c r="D76" s="350">
        <f>+'สงม.2 bkk food bank'!D64</f>
        <v>0</v>
      </c>
      <c r="E76" s="350"/>
      <c r="F76" s="350">
        <f>+'สงม.2 bkk food bank'!I64</f>
        <v>50000</v>
      </c>
      <c r="G76" s="350"/>
      <c r="H76" s="350">
        <f>+'สงม.2 bkk food bank'!N64</f>
        <v>0</v>
      </c>
      <c r="I76" s="350"/>
    </row>
    <row r="77" spans="1:9" ht="42">
      <c r="A77" s="107" t="s">
        <v>324</v>
      </c>
      <c r="B77" s="348">
        <f>+D77+F77+H77</f>
        <v>28000</v>
      </c>
      <c r="C77" s="348"/>
      <c r="D77" s="348">
        <f>+D78</f>
        <v>2000</v>
      </c>
      <c r="E77" s="348"/>
      <c r="F77" s="348">
        <f>+F78</f>
        <v>19000</v>
      </c>
      <c r="G77" s="348"/>
      <c r="H77" s="348">
        <f>+H78</f>
        <v>7000</v>
      </c>
      <c r="I77" s="348"/>
    </row>
    <row r="78" spans="1:9" ht="24" customHeight="1">
      <c r="A78" s="64" t="s">
        <v>68</v>
      </c>
      <c r="B78" s="350">
        <f>+D78+F78+H78</f>
        <v>28000</v>
      </c>
      <c r="C78" s="350"/>
      <c r="D78" s="350">
        <v>2000</v>
      </c>
      <c r="E78" s="350"/>
      <c r="F78" s="350">
        <v>19000</v>
      </c>
      <c r="G78" s="350"/>
      <c r="H78" s="350">
        <v>7000</v>
      </c>
      <c r="I78" s="350"/>
    </row>
    <row r="79" spans="1:9" ht="42">
      <c r="A79" s="107" t="s">
        <v>179</v>
      </c>
      <c r="B79" s="348">
        <f>+D79+F79+H79</f>
        <v>171500</v>
      </c>
      <c r="C79" s="348"/>
      <c r="D79" s="348">
        <f>+D80</f>
        <v>171500</v>
      </c>
      <c r="E79" s="348"/>
      <c r="F79" s="348">
        <f>+F80</f>
        <v>0</v>
      </c>
      <c r="G79" s="348"/>
      <c r="H79" s="348">
        <f>+H80</f>
        <v>0</v>
      </c>
      <c r="I79" s="348"/>
    </row>
    <row r="80" spans="1:9" ht="24" customHeight="1">
      <c r="A80" s="64" t="s">
        <v>68</v>
      </c>
      <c r="B80" s="350">
        <f>+D80+F80+H80</f>
        <v>171500</v>
      </c>
      <c r="C80" s="350"/>
      <c r="D80" s="350">
        <f>+sandbox!D64</f>
        <v>171500</v>
      </c>
      <c r="E80" s="350"/>
      <c r="F80" s="350">
        <f>+sandbox!I64</f>
        <v>0</v>
      </c>
      <c r="G80" s="350"/>
      <c r="H80" s="350">
        <f>+sandbox!N64</f>
        <v>0</v>
      </c>
      <c r="I80" s="350"/>
    </row>
    <row r="81" spans="1:9" ht="24" customHeight="1">
      <c r="A81" s="63" t="s">
        <v>213</v>
      </c>
      <c r="B81" s="348">
        <f>+D81+F81+++++H81</f>
        <v>88320</v>
      </c>
      <c r="C81" s="348"/>
      <c r="D81" s="348">
        <f>+D82</f>
        <v>0</v>
      </c>
      <c r="E81" s="348"/>
      <c r="F81" s="348">
        <f>+F82</f>
        <v>44160</v>
      </c>
      <c r="G81" s="348"/>
      <c r="H81" s="348">
        <f>+H82</f>
        <v>44160</v>
      </c>
      <c r="I81" s="348"/>
    </row>
    <row r="82" spans="1:9" ht="24" customHeight="1">
      <c r="A82" s="64" t="s">
        <v>68</v>
      </c>
      <c r="B82" s="350">
        <f>+D82+F82+H82</f>
        <v>88320</v>
      </c>
      <c r="C82" s="350"/>
      <c r="D82" s="350">
        <f>+open!D66</f>
        <v>0</v>
      </c>
      <c r="E82" s="350"/>
      <c r="F82" s="350">
        <f>+open!I64</f>
        <v>44160</v>
      </c>
      <c r="G82" s="350"/>
      <c r="H82" s="350">
        <f>+open!N64</f>
        <v>44160</v>
      </c>
      <c r="I82" s="350"/>
    </row>
    <row r="83" spans="1:9">
      <c r="A83" s="107" t="s">
        <v>214</v>
      </c>
      <c r="B83" s="348">
        <f>+D83+F83+H83</f>
        <v>5904000</v>
      </c>
      <c r="C83" s="348"/>
      <c r="D83" s="348">
        <f>+D84</f>
        <v>1200000</v>
      </c>
      <c r="E83" s="348"/>
      <c r="F83" s="348">
        <f>+F84</f>
        <v>1654000</v>
      </c>
      <c r="G83" s="348"/>
      <c r="H83" s="348">
        <f>+H84</f>
        <v>3050000</v>
      </c>
      <c r="I83" s="348"/>
    </row>
    <row r="84" spans="1:9" ht="24" customHeight="1">
      <c r="A84" s="64" t="s">
        <v>68</v>
      </c>
      <c r="B84" s="350">
        <f>+D84+F84+H84</f>
        <v>5904000</v>
      </c>
      <c r="C84" s="350"/>
      <c r="D84" s="350">
        <f>+สองภาษา!D64</f>
        <v>1200000</v>
      </c>
      <c r="E84" s="350"/>
      <c r="F84" s="350">
        <f>+สองภาษา!I64</f>
        <v>1654000</v>
      </c>
      <c r="G84" s="350"/>
      <c r="H84" s="350">
        <f>+สองภาษา!N64</f>
        <v>3050000</v>
      </c>
      <c r="I84" s="350"/>
    </row>
    <row r="85" spans="1:9" ht="24" customHeight="1">
      <c r="A85" s="65" t="s">
        <v>1</v>
      </c>
      <c r="B85" s="351">
        <f>+B14+B16+B19+B22+B24+B26+B28+B31+B33+B35+B37+B39+B41+B43+B45+B48+B51+B53+B56+B58+B61+B64+B67+B73+B75+B77+B79+B81+B83</f>
        <v>427224520</v>
      </c>
      <c r="C85" s="351"/>
      <c r="D85" s="351">
        <f>+D14+D16+D19+D22+D24+D26+D28+D31+D33+D35+D37+D39+D41+D43+D45+D48+D51+D53+D56+D58+D61+D64+D67+D73+D75+D77+D79+D81+D83</f>
        <v>352831749</v>
      </c>
      <c r="E85" s="351"/>
      <c r="F85" s="351">
        <f>+F14+F16+F19+F22+F24+F26+F28+F31+F33+F35+F37+F39+F41+F43+F45+F48+F51+F53+F56+F58+F61+F64+F67+F73+F75+F77+F79+F81+F83</f>
        <v>39229147</v>
      </c>
      <c r="G85" s="351"/>
      <c r="H85" s="351">
        <f>+H14+H16+H19+H22+H24+H26+H28+H31+H33+H35+H37+H39+H41+H43+H45+H48+H51+H53+H56+H58+H61+H64+H67+H73+H75+H77+H79+H81+H83</f>
        <v>35163624</v>
      </c>
      <c r="I85" s="351"/>
    </row>
    <row r="86" spans="1:9" ht="27.95" customHeight="1">
      <c r="A86" s="17" t="s">
        <v>8</v>
      </c>
      <c r="B86" s="5"/>
      <c r="C86" s="5"/>
      <c r="D86" s="6"/>
      <c r="E86" s="17" t="s">
        <v>9</v>
      </c>
      <c r="F86" s="5"/>
      <c r="G86" s="5"/>
      <c r="H86" s="5"/>
      <c r="I86" s="6"/>
    </row>
    <row r="87" spans="1:9" ht="27.95" customHeight="1">
      <c r="A87" s="7" t="s">
        <v>10</v>
      </c>
      <c r="B87" s="4"/>
      <c r="C87" s="4"/>
      <c r="D87" s="9"/>
      <c r="E87" s="7" t="s">
        <v>11</v>
      </c>
      <c r="F87" s="4"/>
      <c r="G87" s="4"/>
      <c r="H87" s="4"/>
      <c r="I87" s="9"/>
    </row>
    <row r="88" spans="1:9" ht="27.95" customHeight="1">
      <c r="A88" s="18" t="s">
        <v>12</v>
      </c>
      <c r="B88" s="20"/>
      <c r="C88" s="20"/>
      <c r="D88" s="19"/>
      <c r="E88" s="7" t="s">
        <v>12</v>
      </c>
      <c r="F88" s="4"/>
      <c r="G88" s="4"/>
      <c r="H88" s="4"/>
      <c r="I88" s="9"/>
    </row>
    <row r="89" spans="1:9" ht="27.95" customHeight="1">
      <c r="A89" s="14" t="s">
        <v>23</v>
      </c>
      <c r="B89" s="15" t="s">
        <v>21</v>
      </c>
      <c r="C89" s="15"/>
      <c r="D89" s="16"/>
      <c r="E89" s="14" t="s">
        <v>24</v>
      </c>
      <c r="F89" s="15"/>
      <c r="H89" s="2" t="s">
        <v>21</v>
      </c>
      <c r="I89" s="16"/>
    </row>
    <row r="90" spans="1:9" ht="27.95" customHeight="1">
      <c r="A90" s="17" t="s">
        <v>13</v>
      </c>
      <c r="B90" s="5"/>
      <c r="C90" s="5"/>
      <c r="D90" s="6"/>
      <c r="E90" s="17" t="s">
        <v>14</v>
      </c>
      <c r="F90" s="5"/>
      <c r="G90" s="5"/>
      <c r="H90" s="5"/>
      <c r="I90" s="6"/>
    </row>
    <row r="91" spans="1:9" ht="27.95" customHeight="1">
      <c r="A91" s="7" t="s">
        <v>15</v>
      </c>
      <c r="B91" s="4"/>
      <c r="C91" s="4"/>
      <c r="D91" s="9"/>
      <c r="E91" s="7" t="s">
        <v>16</v>
      </c>
      <c r="F91" s="4"/>
      <c r="G91" s="4"/>
      <c r="H91" s="4"/>
      <c r="I91" s="9"/>
    </row>
    <row r="92" spans="1:9" ht="27.95" customHeight="1">
      <c r="A92" s="18" t="s">
        <v>12</v>
      </c>
      <c r="B92" s="20"/>
      <c r="C92" s="20"/>
      <c r="D92" s="19"/>
      <c r="E92" s="18" t="s">
        <v>12</v>
      </c>
      <c r="F92" s="20"/>
      <c r="G92" s="20"/>
      <c r="H92" s="20"/>
      <c r="I92" s="19"/>
    </row>
    <row r="93" spans="1:9" ht="27.95" customHeight="1">
      <c r="A93" s="14" t="s">
        <v>22</v>
      </c>
      <c r="B93" s="15" t="s">
        <v>21</v>
      </c>
      <c r="C93" s="15"/>
      <c r="D93" s="16"/>
      <c r="E93" s="14" t="s">
        <v>20</v>
      </c>
      <c r="F93" s="15"/>
      <c r="G93" s="15"/>
      <c r="H93" s="15" t="s">
        <v>21</v>
      </c>
      <c r="I93" s="16"/>
    </row>
  </sheetData>
  <mergeCells count="7">
    <mergeCell ref="A1:H1"/>
    <mergeCell ref="A2:H2"/>
    <mergeCell ref="A10:A11"/>
    <mergeCell ref="B10:C10"/>
    <mergeCell ref="D10:E10"/>
    <mergeCell ref="F10:G10"/>
    <mergeCell ref="H10:I10"/>
  </mergeCells>
  <printOptions horizontalCentered="1"/>
  <pageMargins left="0.15748031496062992" right="0.15748031496062992" top="0.35433070866141736" bottom="0.27559055118110237" header="0.31496062992125984" footer="0.15748031496062992"/>
  <pageSetup paperSize="9" scale="72" orientation="landscape" r:id="rId1"/>
  <rowBreaks count="3" manualBreakCount="3">
    <brk id="30" max="16383" man="1"/>
    <brk id="50" max="16383" man="1"/>
    <brk id="8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DE1BC-D54C-4B92-B090-7856B37DA28E}">
  <sheetPr>
    <tabColor rgb="FF9933FF"/>
  </sheetPr>
  <dimension ref="A1:U91"/>
  <sheetViews>
    <sheetView view="pageBreakPreview" zoomScale="60" zoomScaleNormal="70" workbookViewId="0">
      <pane ySplit="11" topLeftCell="A12" activePane="bottomLeft" state="frozen"/>
      <selection activeCell="H6" sqref="H6"/>
      <selection pane="bottomLeft" activeCell="H6" sqref="H6"/>
    </sheetView>
  </sheetViews>
  <sheetFormatPr defaultRowHeight="21"/>
  <cols>
    <col min="1" max="1" width="43.42578125" style="10" customWidth="1"/>
    <col min="2" max="2" width="8.7109375" style="10" bestFit="1" customWidth="1"/>
    <col min="3" max="3" width="15.7109375" style="10" bestFit="1" customWidth="1"/>
    <col min="4" max="4" width="17.28515625" style="10" customWidth="1"/>
    <col min="5" max="22" width="16.7109375" style="10" customWidth="1"/>
    <col min="23" max="244" width="8.85546875" style="10"/>
    <col min="245" max="245" width="54" style="10" customWidth="1"/>
    <col min="246" max="255" width="12" style="10" customWidth="1"/>
    <col min="256" max="256" width="0" style="10" hidden="1" customWidth="1"/>
    <col min="257" max="257" width="8.85546875" style="10"/>
    <col min="258" max="259" width="0" style="10" hidden="1" customWidth="1"/>
    <col min="260" max="500" width="8.85546875" style="10"/>
    <col min="501" max="501" width="54" style="10" customWidth="1"/>
    <col min="502" max="511" width="12" style="10" customWidth="1"/>
    <col min="512" max="512" width="0" style="10" hidden="1" customWidth="1"/>
    <col min="513" max="513" width="8.85546875" style="10"/>
    <col min="514" max="515" width="0" style="10" hidden="1" customWidth="1"/>
    <col min="516" max="756" width="8.85546875" style="10"/>
    <col min="757" max="757" width="54" style="10" customWidth="1"/>
    <col min="758" max="767" width="12" style="10" customWidth="1"/>
    <col min="768" max="768" width="0" style="10" hidden="1" customWidth="1"/>
    <col min="769" max="769" width="8.85546875" style="10"/>
    <col min="770" max="771" width="0" style="10" hidden="1" customWidth="1"/>
    <col min="772" max="1012" width="8.85546875" style="10"/>
    <col min="1013" max="1013" width="54" style="10" customWidth="1"/>
    <col min="1014" max="1023" width="12" style="10" customWidth="1"/>
    <col min="1024" max="1024" width="0" style="10" hidden="1" customWidth="1"/>
    <col min="1025" max="1025" width="8.85546875" style="10"/>
    <col min="1026" max="1027" width="0" style="10" hidden="1" customWidth="1"/>
    <col min="1028" max="1268" width="8.85546875" style="10"/>
    <col min="1269" max="1269" width="54" style="10" customWidth="1"/>
    <col min="1270" max="1279" width="12" style="10" customWidth="1"/>
    <col min="1280" max="1280" width="0" style="10" hidden="1" customWidth="1"/>
    <col min="1281" max="1281" width="8.85546875" style="10"/>
    <col min="1282" max="1283" width="0" style="10" hidden="1" customWidth="1"/>
    <col min="1284" max="1524" width="8.85546875" style="10"/>
    <col min="1525" max="1525" width="54" style="10" customWidth="1"/>
    <col min="1526" max="1535" width="12" style="10" customWidth="1"/>
    <col min="1536" max="1536" width="0" style="10" hidden="1" customWidth="1"/>
    <col min="1537" max="1537" width="8.85546875" style="10"/>
    <col min="1538" max="1539" width="0" style="10" hidden="1" customWidth="1"/>
    <col min="1540" max="1780" width="8.85546875" style="10"/>
    <col min="1781" max="1781" width="54" style="10" customWidth="1"/>
    <col min="1782" max="1791" width="12" style="10" customWidth="1"/>
    <col min="1792" max="1792" width="0" style="10" hidden="1" customWidth="1"/>
    <col min="1793" max="1793" width="8.85546875" style="10"/>
    <col min="1794" max="1795" width="0" style="10" hidden="1" customWidth="1"/>
    <col min="1796" max="2036" width="8.85546875" style="10"/>
    <col min="2037" max="2037" width="54" style="10" customWidth="1"/>
    <col min="2038" max="2047" width="12" style="10" customWidth="1"/>
    <col min="2048" max="2048" width="0" style="10" hidden="1" customWidth="1"/>
    <col min="2049" max="2049" width="8.85546875" style="10"/>
    <col min="2050" max="2051" width="0" style="10" hidden="1" customWidth="1"/>
    <col min="2052" max="2292" width="8.85546875" style="10"/>
    <col min="2293" max="2293" width="54" style="10" customWidth="1"/>
    <col min="2294" max="2303" width="12" style="10" customWidth="1"/>
    <col min="2304" max="2304" width="0" style="10" hidden="1" customWidth="1"/>
    <col min="2305" max="2305" width="8.85546875" style="10"/>
    <col min="2306" max="2307" width="0" style="10" hidden="1" customWidth="1"/>
    <col min="2308" max="2548" width="8.85546875" style="10"/>
    <col min="2549" max="2549" width="54" style="10" customWidth="1"/>
    <col min="2550" max="2559" width="12" style="10" customWidth="1"/>
    <col min="2560" max="2560" width="0" style="10" hidden="1" customWidth="1"/>
    <col min="2561" max="2561" width="8.85546875" style="10"/>
    <col min="2562" max="2563" width="0" style="10" hidden="1" customWidth="1"/>
    <col min="2564" max="2804" width="8.85546875" style="10"/>
    <col min="2805" max="2805" width="54" style="10" customWidth="1"/>
    <col min="2806" max="2815" width="12" style="10" customWidth="1"/>
    <col min="2816" max="2816" width="0" style="10" hidden="1" customWidth="1"/>
    <col min="2817" max="2817" width="8.85546875" style="10"/>
    <col min="2818" max="2819" width="0" style="10" hidden="1" customWidth="1"/>
    <col min="2820" max="3060" width="8.85546875" style="10"/>
    <col min="3061" max="3061" width="54" style="10" customWidth="1"/>
    <col min="3062" max="3071" width="12" style="10" customWidth="1"/>
    <col min="3072" max="3072" width="0" style="10" hidden="1" customWidth="1"/>
    <col min="3073" max="3073" width="8.85546875" style="10"/>
    <col min="3074" max="3075" width="0" style="10" hidden="1" customWidth="1"/>
    <col min="3076" max="3316" width="8.85546875" style="10"/>
    <col min="3317" max="3317" width="54" style="10" customWidth="1"/>
    <col min="3318" max="3327" width="12" style="10" customWidth="1"/>
    <col min="3328" max="3328" width="0" style="10" hidden="1" customWidth="1"/>
    <col min="3329" max="3329" width="8.85546875" style="10"/>
    <col min="3330" max="3331" width="0" style="10" hidden="1" customWidth="1"/>
    <col min="3332" max="3572" width="8.85546875" style="10"/>
    <col min="3573" max="3573" width="54" style="10" customWidth="1"/>
    <col min="3574" max="3583" width="12" style="10" customWidth="1"/>
    <col min="3584" max="3584" width="0" style="10" hidden="1" customWidth="1"/>
    <col min="3585" max="3585" width="8.85546875" style="10"/>
    <col min="3586" max="3587" width="0" style="10" hidden="1" customWidth="1"/>
    <col min="3588" max="3828" width="8.85546875" style="10"/>
    <col min="3829" max="3829" width="54" style="10" customWidth="1"/>
    <col min="3830" max="3839" width="12" style="10" customWidth="1"/>
    <col min="3840" max="3840" width="0" style="10" hidden="1" customWidth="1"/>
    <col min="3841" max="3841" width="8.85546875" style="10"/>
    <col min="3842" max="3843" width="0" style="10" hidden="1" customWidth="1"/>
    <col min="3844" max="4084" width="8.85546875" style="10"/>
    <col min="4085" max="4085" width="54" style="10" customWidth="1"/>
    <col min="4086" max="4095" width="12" style="10" customWidth="1"/>
    <col min="4096" max="4096" width="0" style="10" hidden="1" customWidth="1"/>
    <col min="4097" max="4097" width="8.85546875" style="10"/>
    <col min="4098" max="4099" width="0" style="10" hidden="1" customWidth="1"/>
    <col min="4100" max="4340" width="8.85546875" style="10"/>
    <col min="4341" max="4341" width="54" style="10" customWidth="1"/>
    <col min="4342" max="4351" width="12" style="10" customWidth="1"/>
    <col min="4352" max="4352" width="0" style="10" hidden="1" customWidth="1"/>
    <col min="4353" max="4353" width="8.85546875" style="10"/>
    <col min="4354" max="4355" width="0" style="10" hidden="1" customWidth="1"/>
    <col min="4356" max="4596" width="8.85546875" style="10"/>
    <col min="4597" max="4597" width="54" style="10" customWidth="1"/>
    <col min="4598" max="4607" width="12" style="10" customWidth="1"/>
    <col min="4608" max="4608" width="0" style="10" hidden="1" customWidth="1"/>
    <col min="4609" max="4609" width="8.85546875" style="10"/>
    <col min="4610" max="4611" width="0" style="10" hidden="1" customWidth="1"/>
    <col min="4612" max="4852" width="8.85546875" style="10"/>
    <col min="4853" max="4853" width="54" style="10" customWidth="1"/>
    <col min="4854" max="4863" width="12" style="10" customWidth="1"/>
    <col min="4864" max="4864" width="0" style="10" hidden="1" customWidth="1"/>
    <col min="4865" max="4865" width="8.85546875" style="10"/>
    <col min="4866" max="4867" width="0" style="10" hidden="1" customWidth="1"/>
    <col min="4868" max="5108" width="8.85546875" style="10"/>
    <col min="5109" max="5109" width="54" style="10" customWidth="1"/>
    <col min="5110" max="5119" width="12" style="10" customWidth="1"/>
    <col min="5120" max="5120" width="0" style="10" hidden="1" customWidth="1"/>
    <col min="5121" max="5121" width="8.85546875" style="10"/>
    <col min="5122" max="5123" width="0" style="10" hidden="1" customWidth="1"/>
    <col min="5124" max="5364" width="8.85546875" style="10"/>
    <col min="5365" max="5365" width="54" style="10" customWidth="1"/>
    <col min="5366" max="5375" width="12" style="10" customWidth="1"/>
    <col min="5376" max="5376" width="0" style="10" hidden="1" customWidth="1"/>
    <col min="5377" max="5377" width="8.85546875" style="10"/>
    <col min="5378" max="5379" width="0" style="10" hidden="1" customWidth="1"/>
    <col min="5380" max="5620" width="8.85546875" style="10"/>
    <col min="5621" max="5621" width="54" style="10" customWidth="1"/>
    <col min="5622" max="5631" width="12" style="10" customWidth="1"/>
    <col min="5632" max="5632" width="0" style="10" hidden="1" customWidth="1"/>
    <col min="5633" max="5633" width="8.85546875" style="10"/>
    <col min="5634" max="5635" width="0" style="10" hidden="1" customWidth="1"/>
    <col min="5636" max="5876" width="8.85546875" style="10"/>
    <col min="5877" max="5877" width="54" style="10" customWidth="1"/>
    <col min="5878" max="5887" width="12" style="10" customWidth="1"/>
    <col min="5888" max="5888" width="0" style="10" hidden="1" customWidth="1"/>
    <col min="5889" max="5889" width="8.85546875" style="10"/>
    <col min="5890" max="5891" width="0" style="10" hidden="1" customWidth="1"/>
    <col min="5892" max="6132" width="8.85546875" style="10"/>
    <col min="6133" max="6133" width="54" style="10" customWidth="1"/>
    <col min="6134" max="6143" width="12" style="10" customWidth="1"/>
    <col min="6144" max="6144" width="0" style="10" hidden="1" customWidth="1"/>
    <col min="6145" max="6145" width="8.85546875" style="10"/>
    <col min="6146" max="6147" width="0" style="10" hidden="1" customWidth="1"/>
    <col min="6148" max="6388" width="8.85546875" style="10"/>
    <col min="6389" max="6389" width="54" style="10" customWidth="1"/>
    <col min="6390" max="6399" width="12" style="10" customWidth="1"/>
    <col min="6400" max="6400" width="0" style="10" hidden="1" customWidth="1"/>
    <col min="6401" max="6401" width="8.85546875" style="10"/>
    <col min="6402" max="6403" width="0" style="10" hidden="1" customWidth="1"/>
    <col min="6404" max="6644" width="8.85546875" style="10"/>
    <col min="6645" max="6645" width="54" style="10" customWidth="1"/>
    <col min="6646" max="6655" width="12" style="10" customWidth="1"/>
    <col min="6656" max="6656" width="0" style="10" hidden="1" customWidth="1"/>
    <col min="6657" max="6657" width="8.85546875" style="10"/>
    <col min="6658" max="6659" width="0" style="10" hidden="1" customWidth="1"/>
    <col min="6660" max="6900" width="8.85546875" style="10"/>
    <col min="6901" max="6901" width="54" style="10" customWidth="1"/>
    <col min="6902" max="6911" width="12" style="10" customWidth="1"/>
    <col min="6912" max="6912" width="0" style="10" hidden="1" customWidth="1"/>
    <col min="6913" max="6913" width="8.85546875" style="10"/>
    <col min="6914" max="6915" width="0" style="10" hidden="1" customWidth="1"/>
    <col min="6916" max="7156" width="8.85546875" style="10"/>
    <col min="7157" max="7157" width="54" style="10" customWidth="1"/>
    <col min="7158" max="7167" width="12" style="10" customWidth="1"/>
    <col min="7168" max="7168" width="0" style="10" hidden="1" customWidth="1"/>
    <col min="7169" max="7169" width="8.85546875" style="10"/>
    <col min="7170" max="7171" width="0" style="10" hidden="1" customWidth="1"/>
    <col min="7172" max="7412" width="8.85546875" style="10"/>
    <col min="7413" max="7413" width="54" style="10" customWidth="1"/>
    <col min="7414" max="7423" width="12" style="10" customWidth="1"/>
    <col min="7424" max="7424" width="0" style="10" hidden="1" customWidth="1"/>
    <col min="7425" max="7425" width="8.85546875" style="10"/>
    <col min="7426" max="7427" width="0" style="10" hidden="1" customWidth="1"/>
    <col min="7428" max="7668" width="8.85546875" style="10"/>
    <col min="7669" max="7669" width="54" style="10" customWidth="1"/>
    <col min="7670" max="7679" width="12" style="10" customWidth="1"/>
    <col min="7680" max="7680" width="0" style="10" hidden="1" customWidth="1"/>
    <col min="7681" max="7681" width="8.85546875" style="10"/>
    <col min="7682" max="7683" width="0" style="10" hidden="1" customWidth="1"/>
    <col min="7684" max="7924" width="8.85546875" style="10"/>
    <col min="7925" max="7925" width="54" style="10" customWidth="1"/>
    <col min="7926" max="7935" width="12" style="10" customWidth="1"/>
    <col min="7936" max="7936" width="0" style="10" hidden="1" customWidth="1"/>
    <col min="7937" max="7937" width="8.85546875" style="10"/>
    <col min="7938" max="7939" width="0" style="10" hidden="1" customWidth="1"/>
    <col min="7940" max="8180" width="8.85546875" style="10"/>
    <col min="8181" max="8181" width="54" style="10" customWidth="1"/>
    <col min="8182" max="8191" width="12" style="10" customWidth="1"/>
    <col min="8192" max="8192" width="0" style="10" hidden="1" customWidth="1"/>
    <col min="8193" max="8193" width="8.85546875" style="10"/>
    <col min="8194" max="8195" width="0" style="10" hidden="1" customWidth="1"/>
    <col min="8196" max="8436" width="8.85546875" style="10"/>
    <col min="8437" max="8437" width="54" style="10" customWidth="1"/>
    <col min="8438" max="8447" width="12" style="10" customWidth="1"/>
    <col min="8448" max="8448" width="0" style="10" hidden="1" customWidth="1"/>
    <col min="8449" max="8449" width="8.85546875" style="10"/>
    <col min="8450" max="8451" width="0" style="10" hidden="1" customWidth="1"/>
    <col min="8452" max="8692" width="8.85546875" style="10"/>
    <col min="8693" max="8693" width="54" style="10" customWidth="1"/>
    <col min="8694" max="8703" width="12" style="10" customWidth="1"/>
    <col min="8704" max="8704" width="0" style="10" hidden="1" customWidth="1"/>
    <col min="8705" max="8705" width="8.85546875" style="10"/>
    <col min="8706" max="8707" width="0" style="10" hidden="1" customWidth="1"/>
    <col min="8708" max="8948" width="8.85546875" style="10"/>
    <col min="8949" max="8949" width="54" style="10" customWidth="1"/>
    <col min="8950" max="8959" width="12" style="10" customWidth="1"/>
    <col min="8960" max="8960" width="0" style="10" hidden="1" customWidth="1"/>
    <col min="8961" max="8961" width="8.85546875" style="10"/>
    <col min="8962" max="8963" width="0" style="10" hidden="1" customWidth="1"/>
    <col min="8964" max="9204" width="8.85546875" style="10"/>
    <col min="9205" max="9205" width="54" style="10" customWidth="1"/>
    <col min="9206" max="9215" width="12" style="10" customWidth="1"/>
    <col min="9216" max="9216" width="0" style="10" hidden="1" customWidth="1"/>
    <col min="9217" max="9217" width="8.85546875" style="10"/>
    <col min="9218" max="9219" width="0" style="10" hidden="1" customWidth="1"/>
    <col min="9220" max="9460" width="8.85546875" style="10"/>
    <col min="9461" max="9461" width="54" style="10" customWidth="1"/>
    <col min="9462" max="9471" width="12" style="10" customWidth="1"/>
    <col min="9472" max="9472" width="0" style="10" hidden="1" customWidth="1"/>
    <col min="9473" max="9473" width="8.85546875" style="10"/>
    <col min="9474" max="9475" width="0" style="10" hidden="1" customWidth="1"/>
    <col min="9476" max="9716" width="8.85546875" style="10"/>
    <col min="9717" max="9717" width="54" style="10" customWidth="1"/>
    <col min="9718" max="9727" width="12" style="10" customWidth="1"/>
    <col min="9728" max="9728" width="0" style="10" hidden="1" customWidth="1"/>
    <col min="9729" max="9729" width="8.85546875" style="10"/>
    <col min="9730" max="9731" width="0" style="10" hidden="1" customWidth="1"/>
    <col min="9732" max="9972" width="8.85546875" style="10"/>
    <col min="9973" max="9973" width="54" style="10" customWidth="1"/>
    <col min="9974" max="9983" width="12" style="10" customWidth="1"/>
    <col min="9984" max="9984" width="0" style="10" hidden="1" customWidth="1"/>
    <col min="9985" max="9985" width="8.85546875" style="10"/>
    <col min="9986" max="9987" width="0" style="10" hidden="1" customWidth="1"/>
    <col min="9988" max="10228" width="8.8554687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8.85546875" style="10"/>
    <col min="10242" max="10243" width="0" style="10" hidden="1" customWidth="1"/>
    <col min="10244" max="10484" width="8.8554687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8.85546875" style="10"/>
    <col min="10498" max="10499" width="0" style="10" hidden="1" customWidth="1"/>
    <col min="10500" max="10740" width="8.8554687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8.85546875" style="10"/>
    <col min="10754" max="10755" width="0" style="10" hidden="1" customWidth="1"/>
    <col min="10756" max="10996" width="8.8554687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8.85546875" style="10"/>
    <col min="11010" max="11011" width="0" style="10" hidden="1" customWidth="1"/>
    <col min="11012" max="11252" width="8.8554687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8.85546875" style="10"/>
    <col min="11266" max="11267" width="0" style="10" hidden="1" customWidth="1"/>
    <col min="11268" max="11508" width="8.8554687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8.85546875" style="10"/>
    <col min="11522" max="11523" width="0" style="10" hidden="1" customWidth="1"/>
    <col min="11524" max="11764" width="8.8554687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8.85546875" style="10"/>
    <col min="11778" max="11779" width="0" style="10" hidden="1" customWidth="1"/>
    <col min="11780" max="12020" width="8.8554687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8.85546875" style="10"/>
    <col min="12034" max="12035" width="0" style="10" hidden="1" customWidth="1"/>
    <col min="12036" max="12276" width="8.8554687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8.85546875" style="10"/>
    <col min="12290" max="12291" width="0" style="10" hidden="1" customWidth="1"/>
    <col min="12292" max="12532" width="8.8554687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8.85546875" style="10"/>
    <col min="12546" max="12547" width="0" style="10" hidden="1" customWidth="1"/>
    <col min="12548" max="12788" width="8.8554687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8.85546875" style="10"/>
    <col min="12802" max="12803" width="0" style="10" hidden="1" customWidth="1"/>
    <col min="12804" max="13044" width="8.8554687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8.85546875" style="10"/>
    <col min="13058" max="13059" width="0" style="10" hidden="1" customWidth="1"/>
    <col min="13060" max="13300" width="8.8554687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8.85546875" style="10"/>
    <col min="13314" max="13315" width="0" style="10" hidden="1" customWidth="1"/>
    <col min="13316" max="13556" width="8.8554687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8.85546875" style="10"/>
    <col min="13570" max="13571" width="0" style="10" hidden="1" customWidth="1"/>
    <col min="13572" max="13812" width="8.8554687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8.85546875" style="10"/>
    <col min="13826" max="13827" width="0" style="10" hidden="1" customWidth="1"/>
    <col min="13828" max="14068" width="8.8554687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8.85546875" style="10"/>
    <col min="14082" max="14083" width="0" style="10" hidden="1" customWidth="1"/>
    <col min="14084" max="14324" width="8.8554687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8.85546875" style="10"/>
    <col min="14338" max="14339" width="0" style="10" hidden="1" customWidth="1"/>
    <col min="14340" max="14580" width="8.8554687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8.85546875" style="10"/>
    <col min="14594" max="14595" width="0" style="10" hidden="1" customWidth="1"/>
    <col min="14596" max="14836" width="8.8554687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8.85546875" style="10"/>
    <col min="14850" max="14851" width="0" style="10" hidden="1" customWidth="1"/>
    <col min="14852" max="15092" width="8.8554687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8.85546875" style="10"/>
    <col min="15106" max="15107" width="0" style="10" hidden="1" customWidth="1"/>
    <col min="15108" max="15348" width="8.8554687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8.85546875" style="10"/>
    <col min="15362" max="15363" width="0" style="10" hidden="1" customWidth="1"/>
    <col min="15364" max="15604" width="8.8554687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8.85546875" style="10"/>
    <col min="15618" max="15619" width="0" style="10" hidden="1" customWidth="1"/>
    <col min="15620" max="15860" width="8.8554687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8.85546875" style="10"/>
    <col min="15874" max="15875" width="0" style="10" hidden="1" customWidth="1"/>
    <col min="15876" max="16116" width="8.8554687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8.85546875" style="10"/>
    <col min="16130" max="16131" width="0" style="10" hidden="1" customWidth="1"/>
    <col min="16132" max="16384" width="8.85546875" style="10"/>
  </cols>
  <sheetData>
    <row r="1" spans="1:21" s="4" customFormat="1">
      <c r="A1" s="362" t="s">
        <v>157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21" s="4" customFormat="1" ht="21" customHeight="1">
      <c r="A2" s="358" t="s">
        <v>102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6"/>
      <c r="Q3" s="26"/>
      <c r="R3" s="26"/>
    </row>
    <row r="4" spans="1:21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106" t="s">
        <v>176</v>
      </c>
      <c r="Q4" s="26"/>
      <c r="R4" s="26"/>
    </row>
    <row r="5" spans="1:21" s="4" customForma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12" t="s">
        <v>216</v>
      </c>
      <c r="Q5" s="25"/>
      <c r="R5" s="25"/>
    </row>
    <row r="6" spans="1:21" s="4" customFormat="1">
      <c r="A6" s="21" t="s">
        <v>334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21" s="4" customFormat="1">
      <c r="A7" s="363" t="s">
        <v>139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21" s="4" customFormat="1" ht="23.25" customHeight="1">
      <c r="A8" s="21" t="s">
        <v>332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21" s="4" customFormat="1">
      <c r="A9" s="363"/>
      <c r="B9" s="363"/>
      <c r="C9" s="363"/>
      <c r="D9" s="363"/>
      <c r="P9" s="28"/>
      <c r="Q9" s="28"/>
      <c r="R9" s="29" t="s">
        <v>25</v>
      </c>
    </row>
    <row r="10" spans="1:21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21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21" s="4" customFormat="1">
      <c r="A12" s="35" t="s">
        <v>40</v>
      </c>
      <c r="B12" s="48" t="s">
        <v>5</v>
      </c>
      <c r="C12" s="315">
        <v>0</v>
      </c>
      <c r="D12" s="315">
        <v>0</v>
      </c>
      <c r="E12" s="315">
        <v>0</v>
      </c>
      <c r="F12" s="315">
        <v>0</v>
      </c>
      <c r="G12" s="315">
        <v>0</v>
      </c>
      <c r="H12" s="315">
        <v>0</v>
      </c>
      <c r="I12" s="315">
        <v>0</v>
      </c>
      <c r="J12" s="315">
        <v>0</v>
      </c>
      <c r="K12" s="315">
        <v>0</v>
      </c>
      <c r="L12" s="315">
        <v>0</v>
      </c>
      <c r="M12" s="315">
        <v>0</v>
      </c>
      <c r="N12" s="315">
        <v>0</v>
      </c>
      <c r="O12" s="315">
        <v>0</v>
      </c>
      <c r="P12" s="315">
        <v>0</v>
      </c>
      <c r="Q12" s="315">
        <v>0</v>
      </c>
      <c r="R12" s="315">
        <v>0</v>
      </c>
      <c r="S12" s="101">
        <v>0</v>
      </c>
      <c r="T12" s="101">
        <v>0</v>
      </c>
      <c r="U12" s="101">
        <v>0</v>
      </c>
    </row>
    <row r="13" spans="1:21" s="4" customFormat="1">
      <c r="A13" s="35"/>
      <c r="B13" s="48" t="s">
        <v>6</v>
      </c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</row>
    <row r="14" spans="1:21" s="4" customFormat="1">
      <c r="A14" s="51" t="s">
        <v>73</v>
      </c>
      <c r="B14" s="52" t="s">
        <v>5</v>
      </c>
      <c r="C14" s="316">
        <v>0</v>
      </c>
      <c r="D14" s="316">
        <f>D16+D72</f>
        <v>0</v>
      </c>
      <c r="E14" s="316">
        <f>E16+E72</f>
        <v>0</v>
      </c>
      <c r="F14" s="316">
        <v>0</v>
      </c>
      <c r="G14" s="316">
        <v>0</v>
      </c>
      <c r="H14" s="316">
        <v>0</v>
      </c>
      <c r="I14" s="316">
        <v>0</v>
      </c>
      <c r="J14" s="316">
        <v>0</v>
      </c>
      <c r="K14" s="316">
        <v>0</v>
      </c>
      <c r="L14" s="316">
        <v>0</v>
      </c>
      <c r="M14" s="316">
        <v>0</v>
      </c>
      <c r="N14" s="316">
        <v>0</v>
      </c>
      <c r="O14" s="316">
        <v>0</v>
      </c>
      <c r="P14" s="316">
        <v>0</v>
      </c>
      <c r="Q14" s="316">
        <v>0</v>
      </c>
      <c r="R14" s="316">
        <v>0</v>
      </c>
    </row>
    <row r="15" spans="1:21" s="4" customFormat="1">
      <c r="A15" s="54"/>
      <c r="B15" s="52" t="s">
        <v>6</v>
      </c>
      <c r="C15" s="316"/>
      <c r="D15" s="317"/>
      <c r="E15" s="316"/>
      <c r="F15" s="316"/>
      <c r="G15" s="316"/>
      <c r="H15" s="316"/>
      <c r="I15" s="317"/>
      <c r="J15" s="316"/>
      <c r="K15" s="316"/>
      <c r="L15" s="316"/>
      <c r="M15" s="316"/>
      <c r="N15" s="317"/>
      <c r="O15" s="316"/>
      <c r="P15" s="317"/>
      <c r="Q15" s="316"/>
      <c r="R15" s="316"/>
    </row>
    <row r="16" spans="1:21" s="4" customFormat="1">
      <c r="A16" s="39"/>
      <c r="B16" s="49" t="s">
        <v>5</v>
      </c>
      <c r="C16" s="318">
        <v>0</v>
      </c>
      <c r="D16" s="318">
        <v>0</v>
      </c>
      <c r="E16" s="318">
        <v>0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>
        <v>0</v>
      </c>
      <c r="L16" s="318">
        <v>0</v>
      </c>
      <c r="M16" s="318">
        <v>0</v>
      </c>
      <c r="N16" s="318">
        <v>0</v>
      </c>
      <c r="O16" s="318">
        <v>0</v>
      </c>
      <c r="P16" s="318">
        <v>0</v>
      </c>
      <c r="Q16" s="318">
        <v>0</v>
      </c>
      <c r="R16" s="318">
        <v>0</v>
      </c>
    </row>
    <row r="17" spans="1:18" s="4" customFormat="1">
      <c r="A17" s="39"/>
      <c r="B17" s="49" t="s">
        <v>6</v>
      </c>
      <c r="C17" s="318"/>
      <c r="D17" s="319"/>
      <c r="E17" s="318"/>
      <c r="F17" s="318"/>
      <c r="G17" s="318"/>
      <c r="H17" s="318"/>
      <c r="I17" s="319"/>
      <c r="J17" s="318"/>
      <c r="K17" s="318"/>
      <c r="L17" s="318"/>
      <c r="M17" s="318"/>
      <c r="N17" s="319"/>
      <c r="O17" s="318"/>
      <c r="P17" s="319"/>
      <c r="Q17" s="318"/>
      <c r="R17" s="318"/>
    </row>
    <row r="18" spans="1:18" s="4" customFormat="1">
      <c r="A18" s="51" t="s">
        <v>74</v>
      </c>
      <c r="B18" s="52" t="s">
        <v>5</v>
      </c>
      <c r="C18" s="316">
        <v>0</v>
      </c>
      <c r="D18" s="316">
        <v>0</v>
      </c>
      <c r="E18" s="316">
        <v>0</v>
      </c>
      <c r="F18" s="316">
        <v>0</v>
      </c>
      <c r="G18" s="316">
        <v>0</v>
      </c>
      <c r="H18" s="316">
        <v>0</v>
      </c>
      <c r="I18" s="316">
        <v>0</v>
      </c>
      <c r="J18" s="316">
        <v>0</v>
      </c>
      <c r="K18" s="316">
        <v>0</v>
      </c>
      <c r="L18" s="316">
        <v>0</v>
      </c>
      <c r="M18" s="316">
        <v>0</v>
      </c>
      <c r="N18" s="316">
        <v>0</v>
      </c>
      <c r="O18" s="316">
        <v>0</v>
      </c>
      <c r="P18" s="316">
        <v>0</v>
      </c>
      <c r="Q18" s="316">
        <v>0</v>
      </c>
      <c r="R18" s="316">
        <v>0</v>
      </c>
    </row>
    <row r="19" spans="1:18" s="4" customFormat="1">
      <c r="A19" s="54"/>
      <c r="B19" s="52" t="s">
        <v>6</v>
      </c>
      <c r="C19" s="316"/>
      <c r="D19" s="317"/>
      <c r="E19" s="316"/>
      <c r="F19" s="316"/>
      <c r="G19" s="316"/>
      <c r="H19" s="316"/>
      <c r="I19" s="317"/>
      <c r="J19" s="316"/>
      <c r="K19" s="316"/>
      <c r="L19" s="316"/>
      <c r="M19" s="316"/>
      <c r="N19" s="317"/>
      <c r="O19" s="316"/>
      <c r="P19" s="317"/>
      <c r="Q19" s="316"/>
      <c r="R19" s="316"/>
    </row>
    <row r="20" spans="1:18" s="4" customFormat="1">
      <c r="A20" s="39"/>
      <c r="B20" s="49" t="s">
        <v>5</v>
      </c>
      <c r="C20" s="318">
        <v>0</v>
      </c>
      <c r="D20" s="318">
        <v>0</v>
      </c>
      <c r="E20" s="318">
        <v>0</v>
      </c>
      <c r="F20" s="318">
        <v>0</v>
      </c>
      <c r="G20" s="318">
        <v>0</v>
      </c>
      <c r="H20" s="318">
        <v>0</v>
      </c>
      <c r="I20" s="318">
        <v>0</v>
      </c>
      <c r="J20" s="318">
        <v>0</v>
      </c>
      <c r="K20" s="318">
        <v>0</v>
      </c>
      <c r="L20" s="318">
        <v>0</v>
      </c>
      <c r="M20" s="318">
        <v>0</v>
      </c>
      <c r="N20" s="318">
        <v>0</v>
      </c>
      <c r="O20" s="318">
        <v>0</v>
      </c>
      <c r="P20" s="318">
        <v>0</v>
      </c>
      <c r="Q20" s="318">
        <v>0</v>
      </c>
      <c r="R20" s="318">
        <v>0</v>
      </c>
    </row>
    <row r="21" spans="1:18" s="4" customFormat="1">
      <c r="A21" s="39"/>
      <c r="B21" s="49" t="s">
        <v>6</v>
      </c>
      <c r="C21" s="318"/>
      <c r="D21" s="319"/>
      <c r="E21" s="318"/>
      <c r="F21" s="318"/>
      <c r="G21" s="318"/>
      <c r="H21" s="318"/>
      <c r="I21" s="319"/>
      <c r="J21" s="318"/>
      <c r="K21" s="318"/>
      <c r="L21" s="318"/>
      <c r="M21" s="318"/>
      <c r="N21" s="319"/>
      <c r="O21" s="318"/>
      <c r="P21" s="319"/>
      <c r="Q21" s="318"/>
      <c r="R21" s="318"/>
    </row>
    <row r="22" spans="1:18" s="4" customFormat="1">
      <c r="A22" s="51" t="s">
        <v>75</v>
      </c>
      <c r="B22" s="52" t="s">
        <v>5</v>
      </c>
      <c r="C22" s="316">
        <v>0</v>
      </c>
      <c r="D22" s="316">
        <v>0</v>
      </c>
      <c r="E22" s="316">
        <v>0</v>
      </c>
      <c r="F22" s="316">
        <v>0</v>
      </c>
      <c r="G22" s="316">
        <v>0</v>
      </c>
      <c r="H22" s="316">
        <v>0</v>
      </c>
      <c r="I22" s="316">
        <v>0</v>
      </c>
      <c r="J22" s="316">
        <v>0</v>
      </c>
      <c r="K22" s="316">
        <v>0</v>
      </c>
      <c r="L22" s="316">
        <v>0</v>
      </c>
      <c r="M22" s="316">
        <v>0</v>
      </c>
      <c r="N22" s="316">
        <v>0</v>
      </c>
      <c r="O22" s="316">
        <v>0</v>
      </c>
      <c r="P22" s="316">
        <v>0</v>
      </c>
      <c r="Q22" s="316">
        <v>0</v>
      </c>
      <c r="R22" s="316">
        <v>0</v>
      </c>
    </row>
    <row r="23" spans="1:18" s="4" customFormat="1">
      <c r="A23" s="54"/>
      <c r="B23" s="52" t="s">
        <v>6</v>
      </c>
      <c r="C23" s="316"/>
      <c r="D23" s="317"/>
      <c r="E23" s="316"/>
      <c r="F23" s="316"/>
      <c r="G23" s="316"/>
      <c r="H23" s="316"/>
      <c r="I23" s="317"/>
      <c r="J23" s="316"/>
      <c r="K23" s="316"/>
      <c r="L23" s="316"/>
      <c r="M23" s="316"/>
      <c r="N23" s="317"/>
      <c r="O23" s="316"/>
      <c r="P23" s="317"/>
      <c r="Q23" s="316"/>
      <c r="R23" s="316"/>
    </row>
    <row r="24" spans="1:18" s="4" customFormat="1">
      <c r="A24" s="39"/>
      <c r="B24" s="49" t="s">
        <v>5</v>
      </c>
      <c r="C24" s="318">
        <v>0</v>
      </c>
      <c r="D24" s="318">
        <v>0</v>
      </c>
      <c r="E24" s="318">
        <v>0</v>
      </c>
      <c r="F24" s="318">
        <v>0</v>
      </c>
      <c r="G24" s="318">
        <v>0</v>
      </c>
      <c r="H24" s="318">
        <v>0</v>
      </c>
      <c r="I24" s="318">
        <v>0</v>
      </c>
      <c r="J24" s="318">
        <v>0</v>
      </c>
      <c r="K24" s="318">
        <v>0</v>
      </c>
      <c r="L24" s="318">
        <v>0</v>
      </c>
      <c r="M24" s="318">
        <v>0</v>
      </c>
      <c r="N24" s="318">
        <v>0</v>
      </c>
      <c r="O24" s="318">
        <v>0</v>
      </c>
      <c r="P24" s="318">
        <v>0</v>
      </c>
      <c r="Q24" s="318">
        <v>0</v>
      </c>
      <c r="R24" s="318">
        <v>0</v>
      </c>
    </row>
    <row r="25" spans="1:18" s="4" customFormat="1">
      <c r="A25" s="39"/>
      <c r="B25" s="49" t="s">
        <v>6</v>
      </c>
      <c r="C25" s="318"/>
      <c r="D25" s="319"/>
      <c r="E25" s="318"/>
      <c r="F25" s="318"/>
      <c r="G25" s="318"/>
      <c r="H25" s="318"/>
      <c r="I25" s="319"/>
      <c r="J25" s="318"/>
      <c r="K25" s="318"/>
      <c r="L25" s="318"/>
      <c r="M25" s="318"/>
      <c r="N25" s="319"/>
      <c r="O25" s="318"/>
      <c r="P25" s="319"/>
      <c r="Q25" s="318"/>
      <c r="R25" s="318"/>
    </row>
    <row r="26" spans="1:18" s="4" customFormat="1">
      <c r="A26" s="51" t="s">
        <v>41</v>
      </c>
      <c r="B26" s="52" t="s">
        <v>5</v>
      </c>
      <c r="C26" s="316">
        <v>0</v>
      </c>
      <c r="D26" s="316">
        <v>0</v>
      </c>
      <c r="E26" s="316">
        <v>0</v>
      </c>
      <c r="F26" s="316">
        <v>0</v>
      </c>
      <c r="G26" s="316">
        <v>0</v>
      </c>
      <c r="H26" s="316">
        <v>0</v>
      </c>
      <c r="I26" s="316">
        <v>0</v>
      </c>
      <c r="J26" s="316">
        <v>0</v>
      </c>
      <c r="K26" s="316">
        <v>0</v>
      </c>
      <c r="L26" s="316">
        <v>0</v>
      </c>
      <c r="M26" s="316">
        <v>0</v>
      </c>
      <c r="N26" s="316">
        <v>0</v>
      </c>
      <c r="O26" s="316">
        <v>0</v>
      </c>
      <c r="P26" s="316">
        <v>0</v>
      </c>
      <c r="Q26" s="316">
        <v>0</v>
      </c>
      <c r="R26" s="316">
        <v>0</v>
      </c>
    </row>
    <row r="27" spans="1:18" s="4" customFormat="1">
      <c r="A27" s="54"/>
      <c r="B27" s="52" t="s">
        <v>6</v>
      </c>
      <c r="C27" s="316"/>
      <c r="D27" s="317"/>
      <c r="E27" s="316"/>
      <c r="F27" s="316"/>
      <c r="G27" s="316"/>
      <c r="H27" s="316"/>
      <c r="I27" s="317"/>
      <c r="J27" s="316"/>
      <c r="K27" s="316"/>
      <c r="L27" s="316"/>
      <c r="M27" s="316"/>
      <c r="N27" s="317"/>
      <c r="O27" s="316"/>
      <c r="P27" s="317"/>
      <c r="Q27" s="316"/>
      <c r="R27" s="316"/>
    </row>
    <row r="28" spans="1:18" s="4" customFormat="1">
      <c r="A28" s="39"/>
      <c r="B28" s="49" t="s">
        <v>5</v>
      </c>
      <c r="C28" s="318">
        <v>0</v>
      </c>
      <c r="D28" s="318">
        <v>0</v>
      </c>
      <c r="E28" s="318">
        <v>0</v>
      </c>
      <c r="F28" s="318">
        <v>0</v>
      </c>
      <c r="G28" s="318">
        <v>0</v>
      </c>
      <c r="H28" s="318">
        <v>0</v>
      </c>
      <c r="I28" s="318">
        <v>0</v>
      </c>
      <c r="J28" s="318">
        <v>0</v>
      </c>
      <c r="K28" s="318">
        <v>0</v>
      </c>
      <c r="L28" s="318">
        <v>0</v>
      </c>
      <c r="M28" s="318">
        <v>0</v>
      </c>
      <c r="N28" s="318">
        <v>0</v>
      </c>
      <c r="O28" s="318">
        <v>0</v>
      </c>
      <c r="P28" s="318">
        <v>0</v>
      </c>
      <c r="Q28" s="318">
        <v>0</v>
      </c>
      <c r="R28" s="318">
        <v>0</v>
      </c>
    </row>
    <row r="29" spans="1:18" s="4" customFormat="1">
      <c r="A29" s="39"/>
      <c r="B29" s="49" t="s">
        <v>6</v>
      </c>
      <c r="C29" s="318"/>
      <c r="D29" s="319"/>
      <c r="E29" s="318"/>
      <c r="F29" s="318"/>
      <c r="G29" s="318"/>
      <c r="H29" s="318"/>
      <c r="I29" s="319"/>
      <c r="J29" s="318"/>
      <c r="K29" s="318"/>
      <c r="L29" s="318"/>
      <c r="M29" s="318"/>
      <c r="N29" s="319"/>
      <c r="O29" s="318"/>
      <c r="P29" s="319"/>
      <c r="Q29" s="318"/>
      <c r="R29" s="318"/>
    </row>
    <row r="30" spans="1:18" s="4" customFormat="1">
      <c r="A30" s="40" t="s">
        <v>42</v>
      </c>
      <c r="B30" s="48" t="s">
        <v>5</v>
      </c>
      <c r="C30" s="315">
        <f>C32+C64</f>
        <v>5336900</v>
      </c>
      <c r="D30" s="315">
        <f>D32+D64</f>
        <v>1958900</v>
      </c>
      <c r="E30" s="315">
        <f t="shared" ref="E30:H30" si="0">E32+E64</f>
        <v>340800</v>
      </c>
      <c r="F30" s="315">
        <f t="shared" si="0"/>
        <v>328000</v>
      </c>
      <c r="G30" s="315">
        <f t="shared" si="0"/>
        <v>328000</v>
      </c>
      <c r="H30" s="315">
        <f t="shared" si="0"/>
        <v>962100</v>
      </c>
      <c r="I30" s="315">
        <f>I32+I64</f>
        <v>2066000</v>
      </c>
      <c r="J30" s="315">
        <f t="shared" ref="J30:M30" si="1">J32+J64</f>
        <v>328000</v>
      </c>
      <c r="K30" s="315">
        <f t="shared" si="1"/>
        <v>915200</v>
      </c>
      <c r="L30" s="315">
        <f t="shared" si="1"/>
        <v>494800</v>
      </c>
      <c r="M30" s="315">
        <f t="shared" si="1"/>
        <v>328000</v>
      </c>
      <c r="N30" s="315">
        <f>N32+N64</f>
        <v>1312000</v>
      </c>
      <c r="O30" s="315">
        <f t="shared" ref="O30:R30" si="2">O32+O64</f>
        <v>328000</v>
      </c>
      <c r="P30" s="315">
        <f t="shared" si="2"/>
        <v>328000</v>
      </c>
      <c r="Q30" s="315">
        <f t="shared" si="2"/>
        <v>328000</v>
      </c>
      <c r="R30" s="315">
        <f t="shared" si="2"/>
        <v>328000</v>
      </c>
    </row>
    <row r="31" spans="1:18" s="4" customFormat="1">
      <c r="A31" s="40"/>
      <c r="B31" s="48" t="s">
        <v>6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</row>
    <row r="32" spans="1:18" s="4" customFormat="1">
      <c r="A32" s="51" t="s">
        <v>43</v>
      </c>
      <c r="B32" s="52" t="s">
        <v>5</v>
      </c>
      <c r="C32" s="316">
        <f>C34+C42+C50</f>
        <v>5336900</v>
      </c>
      <c r="D32" s="316">
        <f>D34+D42+D50</f>
        <v>1958900</v>
      </c>
      <c r="E32" s="316">
        <f t="shared" ref="E32:H32" si="3">E34+E42+E50</f>
        <v>340800</v>
      </c>
      <c r="F32" s="316">
        <f t="shared" si="3"/>
        <v>328000</v>
      </c>
      <c r="G32" s="316">
        <f t="shared" si="3"/>
        <v>328000</v>
      </c>
      <c r="H32" s="316">
        <f t="shared" si="3"/>
        <v>962100</v>
      </c>
      <c r="I32" s="316">
        <f>I34+I42+I50</f>
        <v>2066000</v>
      </c>
      <c r="J32" s="316">
        <f t="shared" ref="J32:M32" si="4">J34+J42+J50</f>
        <v>328000</v>
      </c>
      <c r="K32" s="316">
        <f t="shared" si="4"/>
        <v>915200</v>
      </c>
      <c r="L32" s="316">
        <f t="shared" si="4"/>
        <v>494800</v>
      </c>
      <c r="M32" s="316">
        <f t="shared" si="4"/>
        <v>328000</v>
      </c>
      <c r="N32" s="316">
        <f>N34+N42+N50</f>
        <v>1312000</v>
      </c>
      <c r="O32" s="316">
        <f t="shared" ref="O32:R32" si="5">O34+O42+O50</f>
        <v>328000</v>
      </c>
      <c r="P32" s="316">
        <f t="shared" si="5"/>
        <v>328000</v>
      </c>
      <c r="Q32" s="316">
        <f t="shared" si="5"/>
        <v>328000</v>
      </c>
      <c r="R32" s="316">
        <f t="shared" si="5"/>
        <v>328000</v>
      </c>
    </row>
    <row r="33" spans="1:18" s="4" customFormat="1">
      <c r="A33" s="51"/>
      <c r="B33" s="52" t="s">
        <v>6</v>
      </c>
      <c r="C33" s="316"/>
      <c r="D33" s="317"/>
      <c r="E33" s="316"/>
      <c r="F33" s="316"/>
      <c r="G33" s="316"/>
      <c r="H33" s="316"/>
      <c r="I33" s="317"/>
      <c r="J33" s="316"/>
      <c r="K33" s="316"/>
      <c r="L33" s="316"/>
      <c r="M33" s="316"/>
      <c r="N33" s="317"/>
      <c r="O33" s="316"/>
      <c r="P33" s="317"/>
      <c r="Q33" s="316"/>
      <c r="R33" s="316"/>
    </row>
    <row r="34" spans="1:18" s="4" customFormat="1">
      <c r="A34" s="55" t="s">
        <v>44</v>
      </c>
      <c r="B34" s="52" t="s">
        <v>5</v>
      </c>
      <c r="C34" s="316">
        <f>C40+C36+C38</f>
        <v>3248700</v>
      </c>
      <c r="D34" s="316">
        <f>D40+D36+D38</f>
        <v>1082900</v>
      </c>
      <c r="E34" s="316">
        <f t="shared" ref="E34:H34" si="6">E40+E36+E38</f>
        <v>270725</v>
      </c>
      <c r="F34" s="316">
        <f t="shared" si="6"/>
        <v>270725</v>
      </c>
      <c r="G34" s="316">
        <f t="shared" si="6"/>
        <v>270725</v>
      </c>
      <c r="H34" s="316">
        <f t="shared" si="6"/>
        <v>270725</v>
      </c>
      <c r="I34" s="316">
        <f>I40+I36+I38</f>
        <v>1082900</v>
      </c>
      <c r="J34" s="316">
        <f t="shared" ref="J34:M34" si="7">J40+J36+J38</f>
        <v>270725</v>
      </c>
      <c r="K34" s="316">
        <f t="shared" si="7"/>
        <v>270725</v>
      </c>
      <c r="L34" s="316">
        <f t="shared" si="7"/>
        <v>270725</v>
      </c>
      <c r="M34" s="316">
        <f t="shared" si="7"/>
        <v>270725</v>
      </c>
      <c r="N34" s="316">
        <f>N40+N36+N38</f>
        <v>1082900</v>
      </c>
      <c r="O34" s="316">
        <f t="shared" ref="O34:R34" si="8">O40+O36+O38</f>
        <v>270725</v>
      </c>
      <c r="P34" s="316">
        <f t="shared" si="8"/>
        <v>270725</v>
      </c>
      <c r="Q34" s="316">
        <f t="shared" si="8"/>
        <v>270725</v>
      </c>
      <c r="R34" s="316">
        <f t="shared" si="8"/>
        <v>270725</v>
      </c>
    </row>
    <row r="35" spans="1:18" s="4" customFormat="1">
      <c r="A35" s="55"/>
      <c r="B35" s="52" t="s">
        <v>6</v>
      </c>
      <c r="C35" s="316"/>
      <c r="D35" s="317"/>
      <c r="E35" s="316"/>
      <c r="F35" s="316"/>
      <c r="G35" s="316"/>
      <c r="H35" s="316"/>
      <c r="I35" s="317"/>
      <c r="J35" s="316"/>
      <c r="K35" s="316"/>
      <c r="L35" s="316"/>
      <c r="M35" s="316"/>
      <c r="N35" s="317"/>
      <c r="O35" s="316"/>
      <c r="P35" s="317"/>
      <c r="Q35" s="316"/>
      <c r="R35" s="316"/>
    </row>
    <row r="36" spans="1:18" s="4" customFormat="1" ht="42">
      <c r="A36" s="236" t="s">
        <v>222</v>
      </c>
      <c r="B36" s="49" t="s">
        <v>5</v>
      </c>
      <c r="C36" s="320">
        <v>623700</v>
      </c>
      <c r="D36" s="318">
        <f>SUM(E36:H36)</f>
        <v>207900</v>
      </c>
      <c r="E36" s="320">
        <v>51975</v>
      </c>
      <c r="F36" s="320">
        <v>51975</v>
      </c>
      <c r="G36" s="320">
        <v>51975</v>
      </c>
      <c r="H36" s="320">
        <v>51975</v>
      </c>
      <c r="I36" s="318">
        <f>SUM(J36:M36)</f>
        <v>207900</v>
      </c>
      <c r="J36" s="320">
        <v>51975</v>
      </c>
      <c r="K36" s="320">
        <v>51975</v>
      </c>
      <c r="L36" s="320">
        <v>51975</v>
      </c>
      <c r="M36" s="320">
        <v>51975</v>
      </c>
      <c r="N36" s="318">
        <f>SUM(O36:R36)</f>
        <v>207900</v>
      </c>
      <c r="O36" s="320">
        <v>51975</v>
      </c>
      <c r="P36" s="320">
        <v>51975</v>
      </c>
      <c r="Q36" s="320">
        <v>51975</v>
      </c>
      <c r="R36" s="320">
        <v>51975</v>
      </c>
    </row>
    <row r="37" spans="1:18" s="4" customFormat="1">
      <c r="A37" s="236"/>
      <c r="B37" s="49" t="s">
        <v>6</v>
      </c>
      <c r="C37" s="320"/>
      <c r="D37" s="321"/>
      <c r="E37" s="320"/>
      <c r="F37" s="320"/>
      <c r="G37" s="320"/>
      <c r="H37" s="320"/>
      <c r="I37" s="321"/>
      <c r="J37" s="320"/>
      <c r="K37" s="320"/>
      <c r="L37" s="320"/>
      <c r="M37" s="320"/>
      <c r="N37" s="321"/>
      <c r="O37" s="320"/>
      <c r="P37" s="321"/>
      <c r="Q37" s="320"/>
      <c r="R37" s="320"/>
    </row>
    <row r="38" spans="1:18" s="4" customFormat="1">
      <c r="A38" s="236" t="s">
        <v>223</v>
      </c>
      <c r="B38" s="49" t="s">
        <v>5</v>
      </c>
      <c r="C38" s="320">
        <v>2280000</v>
      </c>
      <c r="D38" s="318">
        <f>SUM(E38:H38)</f>
        <v>760000</v>
      </c>
      <c r="E38" s="320">
        <v>190000</v>
      </c>
      <c r="F38" s="320">
        <v>190000</v>
      </c>
      <c r="G38" s="320">
        <v>190000</v>
      </c>
      <c r="H38" s="320">
        <v>190000</v>
      </c>
      <c r="I38" s="318">
        <f>SUM(J38:M38)</f>
        <v>760000</v>
      </c>
      <c r="J38" s="320">
        <v>190000</v>
      </c>
      <c r="K38" s="320">
        <v>190000</v>
      </c>
      <c r="L38" s="320">
        <v>190000</v>
      </c>
      <c r="M38" s="320">
        <v>190000</v>
      </c>
      <c r="N38" s="318">
        <f>SUM(O38:R38)</f>
        <v>760000</v>
      </c>
      <c r="O38" s="320">
        <v>190000</v>
      </c>
      <c r="P38" s="320">
        <v>190000</v>
      </c>
      <c r="Q38" s="320">
        <v>190000</v>
      </c>
      <c r="R38" s="320">
        <v>190000</v>
      </c>
    </row>
    <row r="39" spans="1:18" s="4" customFormat="1">
      <c r="A39" s="236" t="s">
        <v>224</v>
      </c>
      <c r="B39" s="49" t="s">
        <v>6</v>
      </c>
      <c r="C39" s="320"/>
      <c r="D39" s="321"/>
      <c r="E39" s="320"/>
      <c r="F39" s="320"/>
      <c r="G39" s="320"/>
      <c r="H39" s="320"/>
      <c r="I39" s="321"/>
      <c r="J39" s="320"/>
      <c r="K39" s="320"/>
      <c r="L39" s="320"/>
      <c r="M39" s="320"/>
      <c r="N39" s="321"/>
      <c r="O39" s="320"/>
      <c r="P39" s="321"/>
      <c r="Q39" s="320"/>
      <c r="R39" s="320"/>
    </row>
    <row r="40" spans="1:18" s="4" customFormat="1">
      <c r="A40" s="236" t="s">
        <v>225</v>
      </c>
      <c r="B40" s="49" t="s">
        <v>5</v>
      </c>
      <c r="C40" s="318">
        <v>345000</v>
      </c>
      <c r="D40" s="318">
        <f>SUM(E40:H40)</f>
        <v>115000</v>
      </c>
      <c r="E40" s="318">
        <v>28750</v>
      </c>
      <c r="F40" s="318">
        <v>28750</v>
      </c>
      <c r="G40" s="318">
        <v>28750</v>
      </c>
      <c r="H40" s="318">
        <v>28750</v>
      </c>
      <c r="I40" s="318">
        <f>SUM(J40:M40)</f>
        <v>115000</v>
      </c>
      <c r="J40" s="318">
        <v>28750</v>
      </c>
      <c r="K40" s="318">
        <v>28750</v>
      </c>
      <c r="L40" s="318">
        <v>28750</v>
      </c>
      <c r="M40" s="318">
        <v>28750</v>
      </c>
      <c r="N40" s="318">
        <f>SUM(O40:R40)</f>
        <v>115000</v>
      </c>
      <c r="O40" s="318">
        <v>28750</v>
      </c>
      <c r="P40" s="318">
        <v>28750</v>
      </c>
      <c r="Q40" s="318">
        <v>28750</v>
      </c>
      <c r="R40" s="318">
        <v>28750</v>
      </c>
    </row>
    <row r="41" spans="1:18" s="4" customFormat="1">
      <c r="A41" s="39"/>
      <c r="B41" s="49" t="s">
        <v>6</v>
      </c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</row>
    <row r="42" spans="1:18" s="4" customFormat="1">
      <c r="A42" s="55" t="s">
        <v>45</v>
      </c>
      <c r="B42" s="52" t="s">
        <v>5</v>
      </c>
      <c r="C42" s="316">
        <f>C44+C46+C48</f>
        <v>695300</v>
      </c>
      <c r="D42" s="316">
        <f>D44+D46+D48</f>
        <v>237100</v>
      </c>
      <c r="E42" s="316">
        <f>E44+E46+E48</f>
        <v>65275</v>
      </c>
      <c r="F42" s="316">
        <f t="shared" ref="F42:H42" si="9">F44+F46+F48</f>
        <v>57275</v>
      </c>
      <c r="G42" s="316">
        <f t="shared" si="9"/>
        <v>57275</v>
      </c>
      <c r="H42" s="316">
        <f t="shared" si="9"/>
        <v>57275</v>
      </c>
      <c r="I42" s="316">
        <f>I44+I46+I48</f>
        <v>229100</v>
      </c>
      <c r="J42" s="316">
        <f t="shared" ref="J42:M42" si="10">J44+J46+J48</f>
        <v>57275</v>
      </c>
      <c r="K42" s="316">
        <f t="shared" si="10"/>
        <v>57275</v>
      </c>
      <c r="L42" s="316">
        <f t="shared" si="10"/>
        <v>57275</v>
      </c>
      <c r="M42" s="316">
        <f t="shared" si="10"/>
        <v>57275</v>
      </c>
      <c r="N42" s="316">
        <f>N44+N46+N48</f>
        <v>229100</v>
      </c>
      <c r="O42" s="316">
        <f t="shared" ref="O42:R42" si="11">O44+O46+O48</f>
        <v>57275</v>
      </c>
      <c r="P42" s="316">
        <f t="shared" si="11"/>
        <v>57275</v>
      </c>
      <c r="Q42" s="316">
        <f t="shared" si="11"/>
        <v>57275</v>
      </c>
      <c r="R42" s="316">
        <f t="shared" si="11"/>
        <v>57275</v>
      </c>
    </row>
    <row r="43" spans="1:18" s="4" customFormat="1">
      <c r="A43" s="55"/>
      <c r="B43" s="52" t="s">
        <v>6</v>
      </c>
      <c r="C43" s="316"/>
      <c r="D43" s="317"/>
      <c r="E43" s="316"/>
      <c r="F43" s="316"/>
      <c r="G43" s="316"/>
      <c r="H43" s="316"/>
      <c r="I43" s="317"/>
      <c r="J43" s="316"/>
      <c r="K43" s="316"/>
      <c r="L43" s="316"/>
      <c r="M43" s="316"/>
      <c r="N43" s="317"/>
      <c r="O43" s="316"/>
      <c r="P43" s="317"/>
      <c r="Q43" s="316"/>
      <c r="R43" s="316"/>
    </row>
    <row r="44" spans="1:18" s="4" customFormat="1">
      <c r="A44" s="236" t="s">
        <v>108</v>
      </c>
      <c r="B44" s="49" t="s">
        <v>5</v>
      </c>
      <c r="C44" s="322">
        <v>687300</v>
      </c>
      <c r="D44" s="318">
        <f>SUM(E44:H44)</f>
        <v>229100</v>
      </c>
      <c r="E44" s="318">
        <v>57275</v>
      </c>
      <c r="F44" s="318">
        <v>57275</v>
      </c>
      <c r="G44" s="318">
        <v>57275</v>
      </c>
      <c r="H44" s="318">
        <v>57275</v>
      </c>
      <c r="I44" s="318">
        <f>SUM(J44:M44)</f>
        <v>229100</v>
      </c>
      <c r="J44" s="318">
        <v>57275</v>
      </c>
      <c r="K44" s="318">
        <v>57275</v>
      </c>
      <c r="L44" s="318">
        <v>57275</v>
      </c>
      <c r="M44" s="318">
        <v>57275</v>
      </c>
      <c r="N44" s="318">
        <f>SUM(O44:R44)</f>
        <v>229100</v>
      </c>
      <c r="O44" s="318">
        <v>57275</v>
      </c>
      <c r="P44" s="318">
        <v>57275</v>
      </c>
      <c r="Q44" s="318">
        <v>57275</v>
      </c>
      <c r="R44" s="318">
        <v>57275</v>
      </c>
    </row>
    <row r="45" spans="1:18" s="4" customFormat="1">
      <c r="A45" s="236"/>
      <c r="B45" s="49" t="s">
        <v>6</v>
      </c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</row>
    <row r="46" spans="1:18" s="4" customFormat="1">
      <c r="A46" s="236" t="s">
        <v>226</v>
      </c>
      <c r="B46" s="49" t="s">
        <v>5</v>
      </c>
      <c r="C46" s="322">
        <v>8000</v>
      </c>
      <c r="D46" s="318">
        <f>SUM(E46:H46)</f>
        <v>8000</v>
      </c>
      <c r="E46" s="318">
        <v>8000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  <c r="N46" s="318">
        <v>0</v>
      </c>
      <c r="O46" s="318">
        <v>0</v>
      </c>
      <c r="P46" s="318">
        <v>0</v>
      </c>
      <c r="Q46" s="318">
        <v>0</v>
      </c>
      <c r="R46" s="318">
        <v>0</v>
      </c>
    </row>
    <row r="47" spans="1:18" s="4" customFormat="1">
      <c r="A47" s="236" t="s">
        <v>224</v>
      </c>
      <c r="B47" s="49" t="s">
        <v>6</v>
      </c>
      <c r="C47" s="318"/>
      <c r="D47" s="318"/>
      <c r="E47" s="318"/>
      <c r="F47" s="318"/>
      <c r="G47" s="318" t="s">
        <v>227</v>
      </c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</row>
    <row r="48" spans="1:18" s="4" customFormat="1">
      <c r="A48" s="95"/>
      <c r="B48" s="49"/>
      <c r="C48" s="322"/>
      <c r="D48" s="318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</row>
    <row r="49" spans="1:18" s="4" customFormat="1">
      <c r="A49" s="39"/>
      <c r="B49" s="49"/>
      <c r="C49" s="318"/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</row>
    <row r="50" spans="1:18" s="4" customFormat="1">
      <c r="A50" s="55" t="s">
        <v>46</v>
      </c>
      <c r="B50" s="52" t="s">
        <v>5</v>
      </c>
      <c r="C50" s="316">
        <f>C52+C54+C56+C62+C58+C60</f>
        <v>1392900</v>
      </c>
      <c r="D50" s="316">
        <f>+E50+F50+G50+H50</f>
        <v>638900</v>
      </c>
      <c r="E50" s="316">
        <f t="shared" ref="E50:H50" si="12">E52+E54+E56+E62+E58+E60</f>
        <v>4800</v>
      </c>
      <c r="F50" s="316">
        <f>F52+F54+F56+F62+F58+F60</f>
        <v>0</v>
      </c>
      <c r="G50" s="316">
        <f t="shared" si="12"/>
        <v>0</v>
      </c>
      <c r="H50" s="316">
        <f t="shared" si="12"/>
        <v>634100</v>
      </c>
      <c r="I50" s="316">
        <f>I52+I54+I56+I62+I58+I60</f>
        <v>754000</v>
      </c>
      <c r="J50" s="316">
        <f t="shared" ref="J50:M50" si="13">J52+J54+J56+J62+J58+J60</f>
        <v>0</v>
      </c>
      <c r="K50" s="316">
        <f t="shared" si="13"/>
        <v>587200</v>
      </c>
      <c r="L50" s="316">
        <f t="shared" si="13"/>
        <v>166800</v>
      </c>
      <c r="M50" s="316">
        <f t="shared" si="13"/>
        <v>0</v>
      </c>
      <c r="N50" s="316">
        <f>N52+N54+N56+N62</f>
        <v>0</v>
      </c>
      <c r="O50" s="316">
        <v>0</v>
      </c>
      <c r="P50" s="316">
        <v>0</v>
      </c>
      <c r="Q50" s="316">
        <v>0</v>
      </c>
      <c r="R50" s="316">
        <v>0</v>
      </c>
    </row>
    <row r="51" spans="1:18" s="4" customFormat="1">
      <c r="A51" s="55"/>
      <c r="B51" s="52" t="s">
        <v>6</v>
      </c>
      <c r="C51" s="316"/>
      <c r="D51" s="317"/>
      <c r="E51" s="316"/>
      <c r="F51" s="316"/>
      <c r="G51" s="316"/>
      <c r="H51" s="316"/>
      <c r="I51" s="317"/>
      <c r="J51" s="316"/>
      <c r="K51" s="316"/>
      <c r="L51" s="316"/>
      <c r="M51" s="316"/>
      <c r="N51" s="317"/>
      <c r="O51" s="316"/>
      <c r="P51" s="317"/>
      <c r="Q51" s="316"/>
      <c r="R51" s="316"/>
    </row>
    <row r="52" spans="1:18" s="4" customFormat="1">
      <c r="A52" s="77" t="s">
        <v>228</v>
      </c>
      <c r="B52" s="49" t="s">
        <v>5</v>
      </c>
      <c r="C52" s="318">
        <v>4800</v>
      </c>
      <c r="D52" s="318">
        <f>SUM(E52:H52)</f>
        <v>4800</v>
      </c>
      <c r="E52" s="318">
        <v>4800</v>
      </c>
      <c r="F52" s="318">
        <v>0</v>
      </c>
      <c r="G52" s="318">
        <v>0</v>
      </c>
      <c r="H52" s="318">
        <v>0</v>
      </c>
      <c r="I52" s="318">
        <f>SUM(J52:M52)</f>
        <v>0</v>
      </c>
      <c r="J52" s="318">
        <v>0</v>
      </c>
      <c r="K52" s="318">
        <v>0</v>
      </c>
      <c r="L52" s="318">
        <v>0</v>
      </c>
      <c r="M52" s="318">
        <v>0</v>
      </c>
      <c r="N52" s="318">
        <v>0</v>
      </c>
      <c r="O52" s="318">
        <v>0</v>
      </c>
      <c r="P52" s="318">
        <v>0</v>
      </c>
      <c r="Q52" s="318">
        <v>0</v>
      </c>
      <c r="R52" s="318">
        <v>0</v>
      </c>
    </row>
    <row r="53" spans="1:18" s="4" customFormat="1">
      <c r="A53" s="96"/>
      <c r="B53" s="49" t="s">
        <v>6</v>
      </c>
      <c r="C53" s="318"/>
      <c r="D53" s="318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</row>
    <row r="54" spans="1:18" s="4" customFormat="1">
      <c r="A54" s="77" t="s">
        <v>220</v>
      </c>
      <c r="B54" s="3" t="s">
        <v>5</v>
      </c>
      <c r="C54" s="318">
        <v>427600</v>
      </c>
      <c r="D54" s="318">
        <f>SUM(E54:H54)</f>
        <v>0</v>
      </c>
      <c r="E54" s="318">
        <v>0</v>
      </c>
      <c r="F54" s="318">
        <v>0</v>
      </c>
      <c r="G54" s="318">
        <v>0</v>
      </c>
      <c r="H54" s="318">
        <v>0</v>
      </c>
      <c r="I54" s="318">
        <f>SUM(J54:M54)</f>
        <v>427600</v>
      </c>
      <c r="J54" s="318">
        <v>0</v>
      </c>
      <c r="K54" s="318">
        <v>427600</v>
      </c>
      <c r="L54" s="318">
        <v>0</v>
      </c>
      <c r="M54" s="318">
        <v>0</v>
      </c>
      <c r="N54" s="318">
        <v>0</v>
      </c>
      <c r="O54" s="318">
        <v>0</v>
      </c>
      <c r="P54" s="318">
        <v>0</v>
      </c>
      <c r="Q54" s="318">
        <v>0</v>
      </c>
      <c r="R54" s="318">
        <v>0</v>
      </c>
    </row>
    <row r="55" spans="1:18" s="4" customFormat="1">
      <c r="A55" s="96"/>
      <c r="B55" s="3" t="s">
        <v>6</v>
      </c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</row>
    <row r="56" spans="1:18" s="4" customFormat="1">
      <c r="A56" s="77" t="s">
        <v>113</v>
      </c>
      <c r="B56" s="3" t="s">
        <v>5</v>
      </c>
      <c r="C56" s="318">
        <v>242000</v>
      </c>
      <c r="D56" s="318">
        <f>+E56+F56+G56+H56</f>
        <v>242000</v>
      </c>
      <c r="E56" s="318">
        <v>0</v>
      </c>
      <c r="F56" s="318">
        <v>0</v>
      </c>
      <c r="G56" s="318">
        <v>0</v>
      </c>
      <c r="H56" s="318">
        <v>242000</v>
      </c>
      <c r="I56" s="318">
        <f>SUM(J56:M56)</f>
        <v>0</v>
      </c>
      <c r="J56" s="318">
        <v>0</v>
      </c>
      <c r="K56" s="318">
        <v>0</v>
      </c>
      <c r="L56" s="318">
        <v>0</v>
      </c>
      <c r="M56" s="318">
        <v>0</v>
      </c>
      <c r="N56" s="318">
        <f t="shared" ref="N56" si="14">SUM(O56:R56)</f>
        <v>0</v>
      </c>
      <c r="O56" s="318">
        <v>0</v>
      </c>
      <c r="P56" s="318">
        <v>0</v>
      </c>
      <c r="Q56" s="318">
        <v>0</v>
      </c>
      <c r="R56" s="318">
        <v>0</v>
      </c>
    </row>
    <row r="57" spans="1:18" s="4" customFormat="1">
      <c r="A57" s="96"/>
      <c r="B57" s="3" t="s">
        <v>6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</row>
    <row r="58" spans="1:18" s="4" customFormat="1">
      <c r="A58" s="77" t="s">
        <v>164</v>
      </c>
      <c r="B58" s="3" t="s">
        <v>5</v>
      </c>
      <c r="C58" s="318">
        <v>159600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f>SUM(J58:M58)</f>
        <v>159600</v>
      </c>
      <c r="J58" s="318">
        <v>0</v>
      </c>
      <c r="K58" s="318">
        <v>159600</v>
      </c>
      <c r="L58" s="318">
        <v>0</v>
      </c>
      <c r="M58" s="318">
        <v>0</v>
      </c>
      <c r="N58" s="318">
        <f>SUM(O58:R58)</f>
        <v>0</v>
      </c>
      <c r="O58" s="318">
        <v>0</v>
      </c>
      <c r="P58" s="318">
        <v>0</v>
      </c>
      <c r="Q58" s="318">
        <v>0</v>
      </c>
      <c r="R58" s="318">
        <v>0</v>
      </c>
    </row>
    <row r="59" spans="1:18" s="4" customFormat="1">
      <c r="A59" s="96"/>
      <c r="B59" s="3" t="s">
        <v>6</v>
      </c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</row>
    <row r="60" spans="1:18" s="4" customFormat="1">
      <c r="A60" s="77" t="s">
        <v>229</v>
      </c>
      <c r="B60" s="3" t="s">
        <v>5</v>
      </c>
      <c r="C60" s="318">
        <v>166800</v>
      </c>
      <c r="D60" s="318">
        <f>SUM(E60:H60)</f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f>SUM(J60:M60)</f>
        <v>166800</v>
      </c>
      <c r="J60" s="318">
        <v>0</v>
      </c>
      <c r="K60" s="318">
        <v>0</v>
      </c>
      <c r="L60" s="318">
        <v>166800</v>
      </c>
      <c r="M60" s="318">
        <v>0</v>
      </c>
      <c r="N60" s="318">
        <f>SUM(O60:R60)</f>
        <v>0</v>
      </c>
      <c r="O60" s="318">
        <v>0</v>
      </c>
      <c r="P60" s="318">
        <v>0</v>
      </c>
      <c r="Q60" s="318">
        <v>0</v>
      </c>
      <c r="R60" s="318">
        <v>0</v>
      </c>
    </row>
    <row r="61" spans="1:18" s="4" customFormat="1">
      <c r="A61" s="96"/>
      <c r="B61" s="3" t="s">
        <v>6</v>
      </c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</row>
    <row r="62" spans="1:18" s="4" customFormat="1">
      <c r="A62" s="77" t="s">
        <v>221</v>
      </c>
      <c r="B62" s="3" t="s">
        <v>5</v>
      </c>
      <c r="C62" s="318">
        <v>392100</v>
      </c>
      <c r="D62" s="318">
        <f>+E62+F62+G62+H62</f>
        <v>392100</v>
      </c>
      <c r="E62" s="318">
        <v>0</v>
      </c>
      <c r="F62" s="318">
        <v>0</v>
      </c>
      <c r="G62" s="318">
        <v>0</v>
      </c>
      <c r="H62" s="318">
        <v>392100</v>
      </c>
      <c r="I62" s="318">
        <f>SUM(J62:M62)</f>
        <v>0</v>
      </c>
      <c r="J62" s="318">
        <v>0</v>
      </c>
      <c r="K62" s="318">
        <v>0</v>
      </c>
      <c r="L62" s="318">
        <v>0</v>
      </c>
      <c r="M62" s="318">
        <v>0</v>
      </c>
      <c r="N62" s="318">
        <f>SUM(O62:R62)</f>
        <v>0</v>
      </c>
      <c r="O62" s="318">
        <v>0</v>
      </c>
      <c r="P62" s="318">
        <v>0</v>
      </c>
      <c r="Q62" s="318">
        <v>0</v>
      </c>
      <c r="R62" s="318">
        <v>0</v>
      </c>
    </row>
    <row r="63" spans="1:18" s="4" customFormat="1">
      <c r="A63" s="104"/>
      <c r="B63" s="3" t="s">
        <v>6</v>
      </c>
      <c r="C63" s="318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</row>
    <row r="64" spans="1:18" s="4" customFormat="1">
      <c r="A64" s="51" t="s">
        <v>47</v>
      </c>
      <c r="B64" s="52" t="s">
        <v>5</v>
      </c>
      <c r="C64" s="316">
        <v>0</v>
      </c>
      <c r="D64" s="316">
        <v>0</v>
      </c>
      <c r="E64" s="316">
        <v>0</v>
      </c>
      <c r="F64" s="316">
        <v>0</v>
      </c>
      <c r="G64" s="316">
        <v>0</v>
      </c>
      <c r="H64" s="316">
        <v>0</v>
      </c>
      <c r="I64" s="316">
        <v>0</v>
      </c>
      <c r="J64" s="316">
        <v>0</v>
      </c>
      <c r="K64" s="316">
        <v>0</v>
      </c>
      <c r="L64" s="316">
        <v>0</v>
      </c>
      <c r="M64" s="316">
        <v>0</v>
      </c>
      <c r="N64" s="316">
        <v>0</v>
      </c>
      <c r="O64" s="316">
        <v>0</v>
      </c>
      <c r="P64" s="316">
        <v>0</v>
      </c>
      <c r="Q64" s="316">
        <v>0</v>
      </c>
      <c r="R64" s="316">
        <v>0</v>
      </c>
    </row>
    <row r="65" spans="1:18" s="4" customFormat="1">
      <c r="A65" s="51"/>
      <c r="B65" s="52" t="s">
        <v>6</v>
      </c>
      <c r="C65" s="316"/>
      <c r="D65" s="317"/>
      <c r="E65" s="316"/>
      <c r="F65" s="316"/>
      <c r="G65" s="316"/>
      <c r="H65" s="316"/>
      <c r="I65" s="317"/>
      <c r="J65" s="316"/>
      <c r="K65" s="316"/>
      <c r="L65" s="316"/>
      <c r="M65" s="316"/>
      <c r="N65" s="317"/>
      <c r="O65" s="316"/>
      <c r="P65" s="317"/>
      <c r="Q65" s="316"/>
      <c r="R65" s="316"/>
    </row>
    <row r="66" spans="1:18" s="4" customFormat="1">
      <c r="A66" s="103"/>
      <c r="B66" s="49" t="s">
        <v>5</v>
      </c>
      <c r="C66" s="318">
        <v>0</v>
      </c>
      <c r="D66" s="318">
        <v>0</v>
      </c>
      <c r="E66" s="318">
        <v>0</v>
      </c>
      <c r="F66" s="318">
        <v>0</v>
      </c>
      <c r="G66" s="318">
        <v>0</v>
      </c>
      <c r="H66" s="318">
        <v>0</v>
      </c>
      <c r="I66" s="318">
        <v>0</v>
      </c>
      <c r="J66" s="318">
        <v>0</v>
      </c>
      <c r="K66" s="318">
        <v>0</v>
      </c>
      <c r="L66" s="318">
        <v>0</v>
      </c>
      <c r="M66" s="318">
        <v>0</v>
      </c>
      <c r="N66" s="318">
        <v>0</v>
      </c>
      <c r="O66" s="318">
        <v>0</v>
      </c>
      <c r="P66" s="318">
        <v>0</v>
      </c>
      <c r="Q66" s="318">
        <v>0</v>
      </c>
      <c r="R66" s="318">
        <v>0</v>
      </c>
    </row>
    <row r="67" spans="1:18" s="4" customFormat="1">
      <c r="A67" s="39"/>
      <c r="B67" s="49" t="s">
        <v>6</v>
      </c>
      <c r="C67" s="318"/>
      <c r="D67" s="318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</row>
    <row r="68" spans="1:18" s="4" customFormat="1">
      <c r="A68" s="40" t="s">
        <v>48</v>
      </c>
      <c r="B68" s="276" t="s">
        <v>5</v>
      </c>
      <c r="C68" s="315">
        <v>0</v>
      </c>
      <c r="D68" s="315">
        <v>0</v>
      </c>
      <c r="E68" s="315">
        <v>0</v>
      </c>
      <c r="F68" s="315">
        <v>0</v>
      </c>
      <c r="G68" s="315">
        <v>0</v>
      </c>
      <c r="H68" s="315">
        <v>0</v>
      </c>
      <c r="I68" s="315">
        <v>0</v>
      </c>
      <c r="J68" s="315">
        <v>0</v>
      </c>
      <c r="K68" s="315">
        <v>0</v>
      </c>
      <c r="L68" s="315">
        <v>0</v>
      </c>
      <c r="M68" s="315">
        <v>0</v>
      </c>
      <c r="N68" s="315">
        <v>0</v>
      </c>
      <c r="O68" s="315">
        <v>0</v>
      </c>
      <c r="P68" s="315">
        <v>0</v>
      </c>
      <c r="Q68" s="315">
        <v>0</v>
      </c>
      <c r="R68" s="315">
        <v>0</v>
      </c>
    </row>
    <row r="69" spans="1:18" s="4" customFormat="1">
      <c r="A69" s="40"/>
      <c r="B69" s="276" t="s">
        <v>6</v>
      </c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</row>
    <row r="70" spans="1:18" s="4" customFormat="1">
      <c r="A70" s="51" t="s">
        <v>49</v>
      </c>
      <c r="B70" s="52" t="s">
        <v>5</v>
      </c>
      <c r="C70" s="316">
        <v>0</v>
      </c>
      <c r="D70" s="316">
        <v>0</v>
      </c>
      <c r="E70" s="316">
        <v>0</v>
      </c>
      <c r="F70" s="316">
        <v>0</v>
      </c>
      <c r="G70" s="316">
        <v>0</v>
      </c>
      <c r="H70" s="316">
        <v>0</v>
      </c>
      <c r="I70" s="316">
        <v>0</v>
      </c>
      <c r="J70" s="316">
        <v>0</v>
      </c>
      <c r="K70" s="316">
        <v>0</v>
      </c>
      <c r="L70" s="316">
        <v>0</v>
      </c>
      <c r="M70" s="316">
        <v>0</v>
      </c>
      <c r="N70" s="316">
        <v>0</v>
      </c>
      <c r="O70" s="316">
        <v>0</v>
      </c>
      <c r="P70" s="316">
        <v>0</v>
      </c>
      <c r="Q70" s="316">
        <v>0</v>
      </c>
      <c r="R70" s="316">
        <v>0</v>
      </c>
    </row>
    <row r="71" spans="1:18" s="4" customFormat="1">
      <c r="A71" s="51"/>
      <c r="B71" s="52" t="s">
        <v>6</v>
      </c>
      <c r="C71" s="316"/>
      <c r="D71" s="317"/>
      <c r="E71" s="316"/>
      <c r="F71" s="316"/>
      <c r="G71" s="316"/>
      <c r="H71" s="316"/>
      <c r="I71" s="317"/>
      <c r="J71" s="316"/>
      <c r="K71" s="316"/>
      <c r="L71" s="316"/>
      <c r="M71" s="316"/>
      <c r="N71" s="317"/>
      <c r="O71" s="316"/>
      <c r="P71" s="317"/>
      <c r="Q71" s="316"/>
      <c r="R71" s="316"/>
    </row>
    <row r="72" spans="1:18" s="4" customFormat="1">
      <c r="A72" s="41"/>
      <c r="B72" s="49" t="s">
        <v>5</v>
      </c>
      <c r="C72" s="318">
        <v>0</v>
      </c>
      <c r="D72" s="318">
        <v>0</v>
      </c>
      <c r="E72" s="318">
        <v>0</v>
      </c>
      <c r="F72" s="318">
        <v>0</v>
      </c>
      <c r="G72" s="318">
        <v>0</v>
      </c>
      <c r="H72" s="318">
        <v>0</v>
      </c>
      <c r="I72" s="318">
        <v>0</v>
      </c>
      <c r="J72" s="318">
        <v>0</v>
      </c>
      <c r="K72" s="318">
        <v>0</v>
      </c>
      <c r="L72" s="318">
        <v>0</v>
      </c>
      <c r="M72" s="318">
        <v>0</v>
      </c>
      <c r="N72" s="318">
        <v>0</v>
      </c>
      <c r="O72" s="318">
        <v>0</v>
      </c>
      <c r="P72" s="318">
        <v>0</v>
      </c>
      <c r="Q72" s="318">
        <v>0</v>
      </c>
      <c r="R72" s="318">
        <v>0</v>
      </c>
    </row>
    <row r="73" spans="1:18" s="4" customFormat="1">
      <c r="A73" s="39"/>
      <c r="B73" s="49" t="s">
        <v>6</v>
      </c>
      <c r="C73" s="318"/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</row>
    <row r="74" spans="1:18" s="4" customFormat="1">
      <c r="A74" s="51" t="s">
        <v>50</v>
      </c>
      <c r="B74" s="52" t="s">
        <v>5</v>
      </c>
      <c r="C74" s="316">
        <v>0</v>
      </c>
      <c r="D74" s="316">
        <v>0</v>
      </c>
      <c r="E74" s="316">
        <v>0</v>
      </c>
      <c r="F74" s="316">
        <v>0</v>
      </c>
      <c r="G74" s="316">
        <v>0</v>
      </c>
      <c r="H74" s="316">
        <v>0</v>
      </c>
      <c r="I74" s="316">
        <v>0</v>
      </c>
      <c r="J74" s="316">
        <v>0</v>
      </c>
      <c r="K74" s="316">
        <v>0</v>
      </c>
      <c r="L74" s="316">
        <v>0</v>
      </c>
      <c r="M74" s="316">
        <v>0</v>
      </c>
      <c r="N74" s="316">
        <v>0</v>
      </c>
      <c r="O74" s="316">
        <v>0</v>
      </c>
      <c r="P74" s="316">
        <v>0</v>
      </c>
      <c r="Q74" s="316">
        <v>0</v>
      </c>
      <c r="R74" s="316">
        <v>0</v>
      </c>
    </row>
    <row r="75" spans="1:18" s="4" customFormat="1">
      <c r="A75" s="51"/>
      <c r="B75" s="52" t="s">
        <v>6</v>
      </c>
      <c r="C75" s="316"/>
      <c r="D75" s="317"/>
      <c r="E75" s="316"/>
      <c r="F75" s="316"/>
      <c r="G75" s="316"/>
      <c r="H75" s="316"/>
      <c r="I75" s="317"/>
      <c r="J75" s="316"/>
      <c r="K75" s="316"/>
      <c r="L75" s="316"/>
      <c r="M75" s="316"/>
      <c r="N75" s="317"/>
      <c r="O75" s="316"/>
      <c r="P75" s="317"/>
      <c r="Q75" s="316"/>
      <c r="R75" s="316"/>
    </row>
    <row r="76" spans="1:18" s="4" customFormat="1">
      <c r="A76" s="39"/>
      <c r="B76" s="49" t="s">
        <v>5</v>
      </c>
      <c r="C76" s="318">
        <v>0</v>
      </c>
      <c r="D76" s="318">
        <v>0</v>
      </c>
      <c r="E76" s="318">
        <v>0</v>
      </c>
      <c r="F76" s="318">
        <v>0</v>
      </c>
      <c r="G76" s="318">
        <v>0</v>
      </c>
      <c r="H76" s="318">
        <v>0</v>
      </c>
      <c r="I76" s="318">
        <v>0</v>
      </c>
      <c r="J76" s="318">
        <v>0</v>
      </c>
      <c r="K76" s="318">
        <v>0</v>
      </c>
      <c r="L76" s="318">
        <v>0</v>
      </c>
      <c r="M76" s="318">
        <v>0</v>
      </c>
      <c r="N76" s="318">
        <v>0</v>
      </c>
      <c r="O76" s="318">
        <v>0</v>
      </c>
      <c r="P76" s="318">
        <v>0</v>
      </c>
      <c r="Q76" s="318">
        <v>0</v>
      </c>
      <c r="R76" s="318">
        <v>0</v>
      </c>
    </row>
    <row r="77" spans="1:18" s="4" customFormat="1">
      <c r="A77" s="39"/>
      <c r="B77" s="49" t="s">
        <v>6</v>
      </c>
      <c r="C77" s="318"/>
      <c r="D77" s="318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</row>
    <row r="78" spans="1:18" s="4" customFormat="1">
      <c r="A78" s="40" t="s">
        <v>51</v>
      </c>
      <c r="B78" s="48" t="s">
        <v>5</v>
      </c>
      <c r="C78" s="315">
        <v>0</v>
      </c>
      <c r="D78" s="315">
        <v>0</v>
      </c>
      <c r="E78" s="315">
        <v>0</v>
      </c>
      <c r="F78" s="315">
        <v>0</v>
      </c>
      <c r="G78" s="315">
        <v>0</v>
      </c>
      <c r="H78" s="315">
        <v>0</v>
      </c>
      <c r="I78" s="315">
        <v>0</v>
      </c>
      <c r="J78" s="315">
        <v>0</v>
      </c>
      <c r="K78" s="315">
        <v>0</v>
      </c>
      <c r="L78" s="315">
        <v>0</v>
      </c>
      <c r="M78" s="315">
        <v>0</v>
      </c>
      <c r="N78" s="315">
        <v>0</v>
      </c>
      <c r="O78" s="315">
        <v>0</v>
      </c>
      <c r="P78" s="315">
        <v>0</v>
      </c>
      <c r="Q78" s="315">
        <v>0</v>
      </c>
      <c r="R78" s="315">
        <v>0</v>
      </c>
    </row>
    <row r="79" spans="1:18" s="4" customFormat="1">
      <c r="A79" s="40"/>
      <c r="B79" s="48" t="s">
        <v>6</v>
      </c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</row>
    <row r="80" spans="1:18" s="4" customFormat="1">
      <c r="A80" s="39"/>
      <c r="B80" s="49" t="s">
        <v>5</v>
      </c>
      <c r="C80" s="318">
        <v>0</v>
      </c>
      <c r="D80" s="318">
        <v>0</v>
      </c>
      <c r="E80" s="318">
        <v>0</v>
      </c>
      <c r="F80" s="318">
        <v>0</v>
      </c>
      <c r="G80" s="318">
        <v>0</v>
      </c>
      <c r="H80" s="318">
        <v>0</v>
      </c>
      <c r="I80" s="318">
        <v>0</v>
      </c>
      <c r="J80" s="318">
        <v>0</v>
      </c>
      <c r="K80" s="318">
        <v>0</v>
      </c>
      <c r="L80" s="318">
        <v>0</v>
      </c>
      <c r="M80" s="318">
        <v>0</v>
      </c>
      <c r="N80" s="318">
        <v>0</v>
      </c>
      <c r="O80" s="318">
        <v>0</v>
      </c>
      <c r="P80" s="318">
        <v>0</v>
      </c>
      <c r="Q80" s="318">
        <v>0</v>
      </c>
      <c r="R80" s="318">
        <v>0</v>
      </c>
    </row>
    <row r="81" spans="1:18" s="4" customFormat="1">
      <c r="A81" s="39"/>
      <c r="B81" s="49" t="s">
        <v>6</v>
      </c>
      <c r="C81" s="318"/>
      <c r="D81" s="318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</row>
    <row r="82" spans="1:18" s="4" customFormat="1">
      <c r="A82" s="40" t="s">
        <v>52</v>
      </c>
      <c r="B82" s="48" t="s">
        <v>5</v>
      </c>
      <c r="C82" s="315">
        <v>0</v>
      </c>
      <c r="D82" s="315">
        <v>0</v>
      </c>
      <c r="E82" s="315">
        <v>0</v>
      </c>
      <c r="F82" s="315">
        <v>0</v>
      </c>
      <c r="G82" s="315">
        <v>0</v>
      </c>
      <c r="H82" s="315">
        <v>0</v>
      </c>
      <c r="I82" s="315">
        <v>0</v>
      </c>
      <c r="J82" s="315">
        <v>0</v>
      </c>
      <c r="K82" s="315">
        <v>0</v>
      </c>
      <c r="L82" s="315">
        <v>0</v>
      </c>
      <c r="M82" s="315">
        <v>0</v>
      </c>
      <c r="N82" s="315">
        <v>0</v>
      </c>
      <c r="O82" s="315">
        <v>0</v>
      </c>
      <c r="P82" s="315">
        <v>0</v>
      </c>
      <c r="Q82" s="315">
        <v>0</v>
      </c>
      <c r="R82" s="315">
        <v>0</v>
      </c>
    </row>
    <row r="83" spans="1:18" s="4" customFormat="1">
      <c r="A83" s="40"/>
      <c r="B83" s="48" t="s">
        <v>6</v>
      </c>
      <c r="C83" s="315"/>
      <c r="D83" s="315"/>
      <c r="E83" s="315"/>
      <c r="F83" s="315"/>
      <c r="G83" s="315"/>
      <c r="H83" s="315"/>
      <c r="I83" s="315"/>
      <c r="J83" s="315"/>
      <c r="K83" s="315"/>
      <c r="L83" s="315"/>
      <c r="M83" s="315"/>
      <c r="N83" s="315"/>
      <c r="O83" s="315"/>
      <c r="P83" s="315"/>
      <c r="Q83" s="315"/>
      <c r="R83" s="315"/>
    </row>
    <row r="84" spans="1:18" s="4" customFormat="1">
      <c r="A84" s="39"/>
      <c r="B84" s="49" t="s">
        <v>5</v>
      </c>
      <c r="C84" s="318">
        <v>0</v>
      </c>
      <c r="D84" s="318">
        <v>0</v>
      </c>
      <c r="E84" s="318">
        <v>0</v>
      </c>
      <c r="F84" s="318">
        <v>0</v>
      </c>
      <c r="G84" s="318">
        <v>0</v>
      </c>
      <c r="H84" s="318">
        <v>0</v>
      </c>
      <c r="I84" s="318">
        <v>0</v>
      </c>
      <c r="J84" s="318">
        <v>0</v>
      </c>
      <c r="K84" s="318">
        <v>0</v>
      </c>
      <c r="L84" s="318">
        <v>0</v>
      </c>
      <c r="M84" s="318">
        <v>0</v>
      </c>
      <c r="N84" s="318">
        <v>0</v>
      </c>
      <c r="O84" s="318">
        <v>0</v>
      </c>
      <c r="P84" s="318">
        <v>0</v>
      </c>
      <c r="Q84" s="318">
        <v>0</v>
      </c>
      <c r="R84" s="318">
        <v>0</v>
      </c>
    </row>
    <row r="85" spans="1:18" s="4" customFormat="1">
      <c r="A85" s="42"/>
      <c r="B85" s="49" t="s">
        <v>6</v>
      </c>
      <c r="C85" s="318"/>
      <c r="D85" s="319"/>
      <c r="E85" s="318"/>
      <c r="F85" s="318"/>
      <c r="G85" s="318"/>
      <c r="H85" s="318"/>
      <c r="I85" s="319"/>
      <c r="J85" s="318"/>
      <c r="K85" s="318"/>
      <c r="L85" s="318"/>
      <c r="M85" s="318"/>
      <c r="N85" s="319"/>
      <c r="O85" s="318"/>
      <c r="P85" s="319"/>
      <c r="Q85" s="318"/>
      <c r="R85" s="318"/>
    </row>
    <row r="86" spans="1:18" s="4" customFormat="1">
      <c r="A86" s="43" t="s">
        <v>53</v>
      </c>
      <c r="B86" s="50" t="s">
        <v>5</v>
      </c>
      <c r="C86" s="317">
        <f>C12+C30+C68+C78+C82</f>
        <v>5336900</v>
      </c>
      <c r="D86" s="317">
        <f>D12+D30+D68+D78+D82</f>
        <v>1958900</v>
      </c>
      <c r="E86" s="317">
        <f>E12+E30+E68+E78+E82</f>
        <v>340800</v>
      </c>
      <c r="F86" s="317">
        <f t="shared" ref="F86:H86" si="15">F12+F30+F68+F78+F82</f>
        <v>328000</v>
      </c>
      <c r="G86" s="317">
        <f t="shared" si="15"/>
        <v>328000</v>
      </c>
      <c r="H86" s="317">
        <f t="shared" si="15"/>
        <v>962100</v>
      </c>
      <c r="I86" s="317">
        <f>I12+I30+I68+I78+I82</f>
        <v>2066000</v>
      </c>
      <c r="J86" s="317">
        <f t="shared" ref="J86:M86" si="16">J12+J30+J68+J78+J82</f>
        <v>328000</v>
      </c>
      <c r="K86" s="317">
        <f t="shared" si="16"/>
        <v>915200</v>
      </c>
      <c r="L86" s="317">
        <f t="shared" si="16"/>
        <v>494800</v>
      </c>
      <c r="M86" s="317">
        <f t="shared" si="16"/>
        <v>328000</v>
      </c>
      <c r="N86" s="317">
        <f>N12+N30+N68+N78+N82</f>
        <v>1312000</v>
      </c>
      <c r="O86" s="317">
        <f t="shared" ref="O86:R86" si="17">O12+O30+O68+O78+O82</f>
        <v>328000</v>
      </c>
      <c r="P86" s="317">
        <f t="shared" si="17"/>
        <v>328000</v>
      </c>
      <c r="Q86" s="317">
        <f t="shared" si="17"/>
        <v>328000</v>
      </c>
      <c r="R86" s="317">
        <f t="shared" si="17"/>
        <v>328000</v>
      </c>
    </row>
    <row r="87" spans="1:18" s="4" customFormat="1">
      <c r="A87" s="43"/>
      <c r="B87" s="50" t="s">
        <v>6</v>
      </c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</row>
    <row r="88" spans="1:18" s="4" customFormat="1" ht="35.1" customHeight="1">
      <c r="A88" s="21" t="s">
        <v>54</v>
      </c>
      <c r="B88" s="8"/>
      <c r="C88" s="8"/>
      <c r="I88" s="23" t="s">
        <v>55</v>
      </c>
      <c r="K88" s="23"/>
    </row>
    <row r="89" spans="1:18">
      <c r="A89" s="45" t="s">
        <v>56</v>
      </c>
      <c r="H89" s="46"/>
      <c r="K89" s="47" t="s">
        <v>57</v>
      </c>
    </row>
    <row r="90" spans="1:18">
      <c r="A90" s="24" t="s">
        <v>58</v>
      </c>
      <c r="I90" s="25" t="s">
        <v>58</v>
      </c>
    </row>
    <row r="91" spans="1:18">
      <c r="A91" s="24" t="s">
        <v>59</v>
      </c>
      <c r="I91" s="27" t="s">
        <v>59</v>
      </c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39370078740157483" right="0.19685039370078741" top="0.31496062992125984" bottom="0.19685039370078741" header="0.31496062992125984" footer="0.19685039370078741"/>
  <pageSetup paperSize="9" scale="44" fitToHeight="0" orientation="landscape" r:id="rId1"/>
  <rowBreaks count="1" manualBreakCount="1">
    <brk id="49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3D307-7E4D-42B4-A0FD-2C2B85693CA7}">
  <sheetPr>
    <tabColor rgb="FF9933FF"/>
  </sheetPr>
  <dimension ref="A1:U87"/>
  <sheetViews>
    <sheetView view="pageBreakPreview" zoomScale="60" zoomScaleNormal="70" workbookViewId="0">
      <pane ySplit="11" topLeftCell="A12" activePane="bottomLeft" state="frozen"/>
      <selection activeCell="H6" sqref="H6"/>
      <selection pane="bottomLeft" activeCell="H6" sqref="H6"/>
    </sheetView>
  </sheetViews>
  <sheetFormatPr defaultRowHeight="21"/>
  <cols>
    <col min="1" max="1" width="47" style="10" customWidth="1"/>
    <col min="2" max="2" width="8.7109375" style="10" bestFit="1" customWidth="1"/>
    <col min="3" max="18" width="13.7109375" style="10" customWidth="1"/>
    <col min="19" max="20" width="0" style="10" hidden="1" customWidth="1"/>
    <col min="21" max="21" width="9" style="10" hidden="1" customWidth="1"/>
    <col min="22" max="244" width="8.85546875" style="10"/>
    <col min="245" max="245" width="54" style="10" customWidth="1"/>
    <col min="246" max="255" width="12" style="10" customWidth="1"/>
    <col min="256" max="256" width="0" style="10" hidden="1" customWidth="1"/>
    <col min="257" max="257" width="8.85546875" style="10"/>
    <col min="258" max="259" width="0" style="10" hidden="1" customWidth="1"/>
    <col min="260" max="500" width="8.85546875" style="10"/>
    <col min="501" max="501" width="54" style="10" customWidth="1"/>
    <col min="502" max="511" width="12" style="10" customWidth="1"/>
    <col min="512" max="512" width="0" style="10" hidden="1" customWidth="1"/>
    <col min="513" max="513" width="8.85546875" style="10"/>
    <col min="514" max="515" width="0" style="10" hidden="1" customWidth="1"/>
    <col min="516" max="756" width="8.85546875" style="10"/>
    <col min="757" max="757" width="54" style="10" customWidth="1"/>
    <col min="758" max="767" width="12" style="10" customWidth="1"/>
    <col min="768" max="768" width="0" style="10" hidden="1" customWidth="1"/>
    <col min="769" max="769" width="8.85546875" style="10"/>
    <col min="770" max="771" width="0" style="10" hidden="1" customWidth="1"/>
    <col min="772" max="1012" width="8.85546875" style="10"/>
    <col min="1013" max="1013" width="54" style="10" customWidth="1"/>
    <col min="1014" max="1023" width="12" style="10" customWidth="1"/>
    <col min="1024" max="1024" width="0" style="10" hidden="1" customWidth="1"/>
    <col min="1025" max="1025" width="8.85546875" style="10"/>
    <col min="1026" max="1027" width="0" style="10" hidden="1" customWidth="1"/>
    <col min="1028" max="1268" width="8.85546875" style="10"/>
    <col min="1269" max="1269" width="54" style="10" customWidth="1"/>
    <col min="1270" max="1279" width="12" style="10" customWidth="1"/>
    <col min="1280" max="1280" width="0" style="10" hidden="1" customWidth="1"/>
    <col min="1281" max="1281" width="8.85546875" style="10"/>
    <col min="1282" max="1283" width="0" style="10" hidden="1" customWidth="1"/>
    <col min="1284" max="1524" width="8.85546875" style="10"/>
    <col min="1525" max="1525" width="54" style="10" customWidth="1"/>
    <col min="1526" max="1535" width="12" style="10" customWidth="1"/>
    <col min="1536" max="1536" width="0" style="10" hidden="1" customWidth="1"/>
    <col min="1537" max="1537" width="8.85546875" style="10"/>
    <col min="1538" max="1539" width="0" style="10" hidden="1" customWidth="1"/>
    <col min="1540" max="1780" width="8.85546875" style="10"/>
    <col min="1781" max="1781" width="54" style="10" customWidth="1"/>
    <col min="1782" max="1791" width="12" style="10" customWidth="1"/>
    <col min="1792" max="1792" width="0" style="10" hidden="1" customWidth="1"/>
    <col min="1793" max="1793" width="8.85546875" style="10"/>
    <col min="1794" max="1795" width="0" style="10" hidden="1" customWidth="1"/>
    <col min="1796" max="2036" width="8.85546875" style="10"/>
    <col min="2037" max="2037" width="54" style="10" customWidth="1"/>
    <col min="2038" max="2047" width="12" style="10" customWidth="1"/>
    <col min="2048" max="2048" width="0" style="10" hidden="1" customWidth="1"/>
    <col min="2049" max="2049" width="8.85546875" style="10"/>
    <col min="2050" max="2051" width="0" style="10" hidden="1" customWidth="1"/>
    <col min="2052" max="2292" width="8.85546875" style="10"/>
    <col min="2293" max="2293" width="54" style="10" customWidth="1"/>
    <col min="2294" max="2303" width="12" style="10" customWidth="1"/>
    <col min="2304" max="2304" width="0" style="10" hidden="1" customWidth="1"/>
    <col min="2305" max="2305" width="8.85546875" style="10"/>
    <col min="2306" max="2307" width="0" style="10" hidden="1" customWidth="1"/>
    <col min="2308" max="2548" width="8.85546875" style="10"/>
    <col min="2549" max="2549" width="54" style="10" customWidth="1"/>
    <col min="2550" max="2559" width="12" style="10" customWidth="1"/>
    <col min="2560" max="2560" width="0" style="10" hidden="1" customWidth="1"/>
    <col min="2561" max="2561" width="8.85546875" style="10"/>
    <col min="2562" max="2563" width="0" style="10" hidden="1" customWidth="1"/>
    <col min="2564" max="2804" width="8.85546875" style="10"/>
    <col min="2805" max="2805" width="54" style="10" customWidth="1"/>
    <col min="2806" max="2815" width="12" style="10" customWidth="1"/>
    <col min="2816" max="2816" width="0" style="10" hidden="1" customWidth="1"/>
    <col min="2817" max="2817" width="8.85546875" style="10"/>
    <col min="2818" max="2819" width="0" style="10" hidden="1" customWidth="1"/>
    <col min="2820" max="3060" width="8.85546875" style="10"/>
    <col min="3061" max="3061" width="54" style="10" customWidth="1"/>
    <col min="3062" max="3071" width="12" style="10" customWidth="1"/>
    <col min="3072" max="3072" width="0" style="10" hidden="1" customWidth="1"/>
    <col min="3073" max="3073" width="8.85546875" style="10"/>
    <col min="3074" max="3075" width="0" style="10" hidden="1" customWidth="1"/>
    <col min="3076" max="3316" width="8.85546875" style="10"/>
    <col min="3317" max="3317" width="54" style="10" customWidth="1"/>
    <col min="3318" max="3327" width="12" style="10" customWidth="1"/>
    <col min="3328" max="3328" width="0" style="10" hidden="1" customWidth="1"/>
    <col min="3329" max="3329" width="8.85546875" style="10"/>
    <col min="3330" max="3331" width="0" style="10" hidden="1" customWidth="1"/>
    <col min="3332" max="3572" width="8.85546875" style="10"/>
    <col min="3573" max="3573" width="54" style="10" customWidth="1"/>
    <col min="3574" max="3583" width="12" style="10" customWidth="1"/>
    <col min="3584" max="3584" width="0" style="10" hidden="1" customWidth="1"/>
    <col min="3585" max="3585" width="8.85546875" style="10"/>
    <col min="3586" max="3587" width="0" style="10" hidden="1" customWidth="1"/>
    <col min="3588" max="3828" width="8.85546875" style="10"/>
    <col min="3829" max="3829" width="54" style="10" customWidth="1"/>
    <col min="3830" max="3839" width="12" style="10" customWidth="1"/>
    <col min="3840" max="3840" width="0" style="10" hidden="1" customWidth="1"/>
    <col min="3841" max="3841" width="8.85546875" style="10"/>
    <col min="3842" max="3843" width="0" style="10" hidden="1" customWidth="1"/>
    <col min="3844" max="4084" width="8.85546875" style="10"/>
    <col min="4085" max="4085" width="54" style="10" customWidth="1"/>
    <col min="4086" max="4095" width="12" style="10" customWidth="1"/>
    <col min="4096" max="4096" width="0" style="10" hidden="1" customWidth="1"/>
    <col min="4097" max="4097" width="8.85546875" style="10"/>
    <col min="4098" max="4099" width="0" style="10" hidden="1" customWidth="1"/>
    <col min="4100" max="4340" width="8.85546875" style="10"/>
    <col min="4341" max="4341" width="54" style="10" customWidth="1"/>
    <col min="4342" max="4351" width="12" style="10" customWidth="1"/>
    <col min="4352" max="4352" width="0" style="10" hidden="1" customWidth="1"/>
    <col min="4353" max="4353" width="8.85546875" style="10"/>
    <col min="4354" max="4355" width="0" style="10" hidden="1" customWidth="1"/>
    <col min="4356" max="4596" width="8.85546875" style="10"/>
    <col min="4597" max="4597" width="54" style="10" customWidth="1"/>
    <col min="4598" max="4607" width="12" style="10" customWidth="1"/>
    <col min="4608" max="4608" width="0" style="10" hidden="1" customWidth="1"/>
    <col min="4609" max="4609" width="8.85546875" style="10"/>
    <col min="4610" max="4611" width="0" style="10" hidden="1" customWidth="1"/>
    <col min="4612" max="4852" width="8.85546875" style="10"/>
    <col min="4853" max="4853" width="54" style="10" customWidth="1"/>
    <col min="4854" max="4863" width="12" style="10" customWidth="1"/>
    <col min="4864" max="4864" width="0" style="10" hidden="1" customWidth="1"/>
    <col min="4865" max="4865" width="8.85546875" style="10"/>
    <col min="4866" max="4867" width="0" style="10" hidden="1" customWidth="1"/>
    <col min="4868" max="5108" width="8.85546875" style="10"/>
    <col min="5109" max="5109" width="54" style="10" customWidth="1"/>
    <col min="5110" max="5119" width="12" style="10" customWidth="1"/>
    <col min="5120" max="5120" width="0" style="10" hidden="1" customWidth="1"/>
    <col min="5121" max="5121" width="8.85546875" style="10"/>
    <col min="5122" max="5123" width="0" style="10" hidden="1" customWidth="1"/>
    <col min="5124" max="5364" width="8.85546875" style="10"/>
    <col min="5365" max="5365" width="54" style="10" customWidth="1"/>
    <col min="5366" max="5375" width="12" style="10" customWidth="1"/>
    <col min="5376" max="5376" width="0" style="10" hidden="1" customWidth="1"/>
    <col min="5377" max="5377" width="8.85546875" style="10"/>
    <col min="5378" max="5379" width="0" style="10" hidden="1" customWidth="1"/>
    <col min="5380" max="5620" width="8.85546875" style="10"/>
    <col min="5621" max="5621" width="54" style="10" customWidth="1"/>
    <col min="5622" max="5631" width="12" style="10" customWidth="1"/>
    <col min="5632" max="5632" width="0" style="10" hidden="1" customWidth="1"/>
    <col min="5633" max="5633" width="8.85546875" style="10"/>
    <col min="5634" max="5635" width="0" style="10" hidden="1" customWidth="1"/>
    <col min="5636" max="5876" width="8.85546875" style="10"/>
    <col min="5877" max="5877" width="54" style="10" customWidth="1"/>
    <col min="5878" max="5887" width="12" style="10" customWidth="1"/>
    <col min="5888" max="5888" width="0" style="10" hidden="1" customWidth="1"/>
    <col min="5889" max="5889" width="8.85546875" style="10"/>
    <col min="5890" max="5891" width="0" style="10" hidden="1" customWidth="1"/>
    <col min="5892" max="6132" width="8.85546875" style="10"/>
    <col min="6133" max="6133" width="54" style="10" customWidth="1"/>
    <col min="6134" max="6143" width="12" style="10" customWidth="1"/>
    <col min="6144" max="6144" width="0" style="10" hidden="1" customWidth="1"/>
    <col min="6145" max="6145" width="8.85546875" style="10"/>
    <col min="6146" max="6147" width="0" style="10" hidden="1" customWidth="1"/>
    <col min="6148" max="6388" width="8.85546875" style="10"/>
    <col min="6389" max="6389" width="54" style="10" customWidth="1"/>
    <col min="6390" max="6399" width="12" style="10" customWidth="1"/>
    <col min="6400" max="6400" width="0" style="10" hidden="1" customWidth="1"/>
    <col min="6401" max="6401" width="8.85546875" style="10"/>
    <col min="6402" max="6403" width="0" style="10" hidden="1" customWidth="1"/>
    <col min="6404" max="6644" width="8.85546875" style="10"/>
    <col min="6645" max="6645" width="54" style="10" customWidth="1"/>
    <col min="6646" max="6655" width="12" style="10" customWidth="1"/>
    <col min="6656" max="6656" width="0" style="10" hidden="1" customWidth="1"/>
    <col min="6657" max="6657" width="8.85546875" style="10"/>
    <col min="6658" max="6659" width="0" style="10" hidden="1" customWidth="1"/>
    <col min="6660" max="6900" width="8.85546875" style="10"/>
    <col min="6901" max="6901" width="54" style="10" customWidth="1"/>
    <col min="6902" max="6911" width="12" style="10" customWidth="1"/>
    <col min="6912" max="6912" width="0" style="10" hidden="1" customWidth="1"/>
    <col min="6913" max="6913" width="8.85546875" style="10"/>
    <col min="6914" max="6915" width="0" style="10" hidden="1" customWidth="1"/>
    <col min="6916" max="7156" width="8.85546875" style="10"/>
    <col min="7157" max="7157" width="54" style="10" customWidth="1"/>
    <col min="7158" max="7167" width="12" style="10" customWidth="1"/>
    <col min="7168" max="7168" width="0" style="10" hidden="1" customWidth="1"/>
    <col min="7169" max="7169" width="8.85546875" style="10"/>
    <col min="7170" max="7171" width="0" style="10" hidden="1" customWidth="1"/>
    <col min="7172" max="7412" width="8.85546875" style="10"/>
    <col min="7413" max="7413" width="54" style="10" customWidth="1"/>
    <col min="7414" max="7423" width="12" style="10" customWidth="1"/>
    <col min="7424" max="7424" width="0" style="10" hidden="1" customWidth="1"/>
    <col min="7425" max="7425" width="8.85546875" style="10"/>
    <col min="7426" max="7427" width="0" style="10" hidden="1" customWidth="1"/>
    <col min="7428" max="7668" width="8.85546875" style="10"/>
    <col min="7669" max="7669" width="54" style="10" customWidth="1"/>
    <col min="7670" max="7679" width="12" style="10" customWidth="1"/>
    <col min="7680" max="7680" width="0" style="10" hidden="1" customWidth="1"/>
    <col min="7681" max="7681" width="8.85546875" style="10"/>
    <col min="7682" max="7683" width="0" style="10" hidden="1" customWidth="1"/>
    <col min="7684" max="7924" width="8.85546875" style="10"/>
    <col min="7925" max="7925" width="54" style="10" customWidth="1"/>
    <col min="7926" max="7935" width="12" style="10" customWidth="1"/>
    <col min="7936" max="7936" width="0" style="10" hidden="1" customWidth="1"/>
    <col min="7937" max="7937" width="8.85546875" style="10"/>
    <col min="7938" max="7939" width="0" style="10" hidden="1" customWidth="1"/>
    <col min="7940" max="8180" width="8.85546875" style="10"/>
    <col min="8181" max="8181" width="54" style="10" customWidth="1"/>
    <col min="8182" max="8191" width="12" style="10" customWidth="1"/>
    <col min="8192" max="8192" width="0" style="10" hidden="1" customWidth="1"/>
    <col min="8193" max="8193" width="8.85546875" style="10"/>
    <col min="8194" max="8195" width="0" style="10" hidden="1" customWidth="1"/>
    <col min="8196" max="8436" width="8.85546875" style="10"/>
    <col min="8437" max="8437" width="54" style="10" customWidth="1"/>
    <col min="8438" max="8447" width="12" style="10" customWidth="1"/>
    <col min="8448" max="8448" width="0" style="10" hidden="1" customWidth="1"/>
    <col min="8449" max="8449" width="8.85546875" style="10"/>
    <col min="8450" max="8451" width="0" style="10" hidden="1" customWidth="1"/>
    <col min="8452" max="8692" width="8.85546875" style="10"/>
    <col min="8693" max="8693" width="54" style="10" customWidth="1"/>
    <col min="8694" max="8703" width="12" style="10" customWidth="1"/>
    <col min="8704" max="8704" width="0" style="10" hidden="1" customWidth="1"/>
    <col min="8705" max="8705" width="8.85546875" style="10"/>
    <col min="8706" max="8707" width="0" style="10" hidden="1" customWidth="1"/>
    <col min="8708" max="8948" width="8.85546875" style="10"/>
    <col min="8949" max="8949" width="54" style="10" customWidth="1"/>
    <col min="8950" max="8959" width="12" style="10" customWidth="1"/>
    <col min="8960" max="8960" width="0" style="10" hidden="1" customWidth="1"/>
    <col min="8961" max="8961" width="8.85546875" style="10"/>
    <col min="8962" max="8963" width="0" style="10" hidden="1" customWidth="1"/>
    <col min="8964" max="9204" width="8.85546875" style="10"/>
    <col min="9205" max="9205" width="54" style="10" customWidth="1"/>
    <col min="9206" max="9215" width="12" style="10" customWidth="1"/>
    <col min="9216" max="9216" width="0" style="10" hidden="1" customWidth="1"/>
    <col min="9217" max="9217" width="8.85546875" style="10"/>
    <col min="9218" max="9219" width="0" style="10" hidden="1" customWidth="1"/>
    <col min="9220" max="9460" width="8.85546875" style="10"/>
    <col min="9461" max="9461" width="54" style="10" customWidth="1"/>
    <col min="9462" max="9471" width="12" style="10" customWidth="1"/>
    <col min="9472" max="9472" width="0" style="10" hidden="1" customWidth="1"/>
    <col min="9473" max="9473" width="8.85546875" style="10"/>
    <col min="9474" max="9475" width="0" style="10" hidden="1" customWidth="1"/>
    <col min="9476" max="9716" width="8.85546875" style="10"/>
    <col min="9717" max="9717" width="54" style="10" customWidth="1"/>
    <col min="9718" max="9727" width="12" style="10" customWidth="1"/>
    <col min="9728" max="9728" width="0" style="10" hidden="1" customWidth="1"/>
    <col min="9729" max="9729" width="8.85546875" style="10"/>
    <col min="9730" max="9731" width="0" style="10" hidden="1" customWidth="1"/>
    <col min="9732" max="9972" width="8.85546875" style="10"/>
    <col min="9973" max="9973" width="54" style="10" customWidth="1"/>
    <col min="9974" max="9983" width="12" style="10" customWidth="1"/>
    <col min="9984" max="9984" width="0" style="10" hidden="1" customWidth="1"/>
    <col min="9985" max="9985" width="8.85546875" style="10"/>
    <col min="9986" max="9987" width="0" style="10" hidden="1" customWidth="1"/>
    <col min="9988" max="10228" width="8.8554687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8.85546875" style="10"/>
    <col min="10242" max="10243" width="0" style="10" hidden="1" customWidth="1"/>
    <col min="10244" max="10484" width="8.8554687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8.85546875" style="10"/>
    <col min="10498" max="10499" width="0" style="10" hidden="1" customWidth="1"/>
    <col min="10500" max="10740" width="8.8554687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8.85546875" style="10"/>
    <col min="10754" max="10755" width="0" style="10" hidden="1" customWidth="1"/>
    <col min="10756" max="10996" width="8.8554687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8.85546875" style="10"/>
    <col min="11010" max="11011" width="0" style="10" hidden="1" customWidth="1"/>
    <col min="11012" max="11252" width="8.8554687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8.85546875" style="10"/>
    <col min="11266" max="11267" width="0" style="10" hidden="1" customWidth="1"/>
    <col min="11268" max="11508" width="8.8554687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8.85546875" style="10"/>
    <col min="11522" max="11523" width="0" style="10" hidden="1" customWidth="1"/>
    <col min="11524" max="11764" width="8.8554687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8.85546875" style="10"/>
    <col min="11778" max="11779" width="0" style="10" hidden="1" customWidth="1"/>
    <col min="11780" max="12020" width="8.8554687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8.85546875" style="10"/>
    <col min="12034" max="12035" width="0" style="10" hidden="1" customWidth="1"/>
    <col min="12036" max="12276" width="8.8554687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8.85546875" style="10"/>
    <col min="12290" max="12291" width="0" style="10" hidden="1" customWidth="1"/>
    <col min="12292" max="12532" width="8.8554687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8.85546875" style="10"/>
    <col min="12546" max="12547" width="0" style="10" hidden="1" customWidth="1"/>
    <col min="12548" max="12788" width="8.8554687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8.85546875" style="10"/>
    <col min="12802" max="12803" width="0" style="10" hidden="1" customWidth="1"/>
    <col min="12804" max="13044" width="8.8554687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8.85546875" style="10"/>
    <col min="13058" max="13059" width="0" style="10" hidden="1" customWidth="1"/>
    <col min="13060" max="13300" width="8.8554687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8.85546875" style="10"/>
    <col min="13314" max="13315" width="0" style="10" hidden="1" customWidth="1"/>
    <col min="13316" max="13556" width="8.8554687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8.85546875" style="10"/>
    <col min="13570" max="13571" width="0" style="10" hidden="1" customWidth="1"/>
    <col min="13572" max="13812" width="8.8554687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8.85546875" style="10"/>
    <col min="13826" max="13827" width="0" style="10" hidden="1" customWidth="1"/>
    <col min="13828" max="14068" width="8.8554687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8.85546875" style="10"/>
    <col min="14082" max="14083" width="0" style="10" hidden="1" customWidth="1"/>
    <col min="14084" max="14324" width="8.8554687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8.85546875" style="10"/>
    <col min="14338" max="14339" width="0" style="10" hidden="1" customWidth="1"/>
    <col min="14340" max="14580" width="8.8554687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8.85546875" style="10"/>
    <col min="14594" max="14595" width="0" style="10" hidden="1" customWidth="1"/>
    <col min="14596" max="14836" width="8.8554687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8.85546875" style="10"/>
    <col min="14850" max="14851" width="0" style="10" hidden="1" customWidth="1"/>
    <col min="14852" max="15092" width="8.8554687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8.85546875" style="10"/>
    <col min="15106" max="15107" width="0" style="10" hidden="1" customWidth="1"/>
    <col min="15108" max="15348" width="8.8554687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8.85546875" style="10"/>
    <col min="15362" max="15363" width="0" style="10" hidden="1" customWidth="1"/>
    <col min="15364" max="15604" width="8.8554687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8.85546875" style="10"/>
    <col min="15618" max="15619" width="0" style="10" hidden="1" customWidth="1"/>
    <col min="15620" max="15860" width="8.8554687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8.85546875" style="10"/>
    <col min="15874" max="15875" width="0" style="10" hidden="1" customWidth="1"/>
    <col min="15876" max="16116" width="8.8554687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8.85546875" style="10"/>
    <col min="16130" max="16131" width="0" style="10" hidden="1" customWidth="1"/>
    <col min="16132" max="16384" width="8.85546875" style="10"/>
  </cols>
  <sheetData>
    <row r="1" spans="1:21" s="4" customFormat="1">
      <c r="A1" s="362" t="s">
        <v>157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21" s="4" customFormat="1" ht="21" customHeight="1">
      <c r="A2" s="358" t="s">
        <v>102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6"/>
      <c r="Q3" s="26"/>
      <c r="R3" s="26"/>
    </row>
    <row r="4" spans="1:21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106" t="s">
        <v>176</v>
      </c>
      <c r="Q4" s="26"/>
      <c r="R4" s="26"/>
    </row>
    <row r="5" spans="1:21" s="4" customFormat="1" ht="24.6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12" t="s">
        <v>216</v>
      </c>
      <c r="Q5" s="25"/>
      <c r="R5" s="25"/>
    </row>
    <row r="6" spans="1:21" s="4" customFormat="1">
      <c r="A6" s="21" t="s">
        <v>158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21" s="4" customFormat="1">
      <c r="A7" s="363" t="s">
        <v>139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21" s="4" customFormat="1" ht="23.25" customHeight="1">
      <c r="A8" s="21" t="s">
        <v>230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21" s="4" customFormat="1">
      <c r="A9" s="363"/>
      <c r="B9" s="363"/>
      <c r="C9" s="363"/>
      <c r="D9" s="363"/>
      <c r="P9" s="28"/>
      <c r="Q9" s="28"/>
      <c r="R9" s="29" t="s">
        <v>25</v>
      </c>
    </row>
    <row r="10" spans="1:21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21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21" s="4" customFormat="1">
      <c r="A12" s="35" t="s">
        <v>40</v>
      </c>
      <c r="B12" s="48" t="s">
        <v>5</v>
      </c>
      <c r="C12" s="315">
        <v>0</v>
      </c>
      <c r="D12" s="315">
        <v>0</v>
      </c>
      <c r="E12" s="315">
        <v>0</v>
      </c>
      <c r="F12" s="315">
        <v>0</v>
      </c>
      <c r="G12" s="315">
        <v>0</v>
      </c>
      <c r="H12" s="315">
        <v>0</v>
      </c>
      <c r="I12" s="315">
        <v>0</v>
      </c>
      <c r="J12" s="315">
        <v>0</v>
      </c>
      <c r="K12" s="315">
        <v>0</v>
      </c>
      <c r="L12" s="315">
        <v>0</v>
      </c>
      <c r="M12" s="315">
        <v>0</v>
      </c>
      <c r="N12" s="315">
        <v>0</v>
      </c>
      <c r="O12" s="315">
        <v>0</v>
      </c>
      <c r="P12" s="315">
        <v>0</v>
      </c>
      <c r="Q12" s="315">
        <v>0</v>
      </c>
      <c r="R12" s="315">
        <v>0</v>
      </c>
      <c r="S12" s="101">
        <v>0</v>
      </c>
      <c r="T12" s="101">
        <v>0</v>
      </c>
      <c r="U12" s="101">
        <v>0</v>
      </c>
    </row>
    <row r="13" spans="1:21" s="4" customFormat="1">
      <c r="A13" s="35"/>
      <c r="B13" s="48" t="s">
        <v>6</v>
      </c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</row>
    <row r="14" spans="1:21" s="4" customFormat="1">
      <c r="A14" s="51" t="s">
        <v>73</v>
      </c>
      <c r="B14" s="52" t="s">
        <v>5</v>
      </c>
      <c r="C14" s="316">
        <v>0</v>
      </c>
      <c r="D14" s="316">
        <f>D16+D72</f>
        <v>0</v>
      </c>
      <c r="E14" s="316">
        <f>E16+E72</f>
        <v>0</v>
      </c>
      <c r="F14" s="316">
        <v>0</v>
      </c>
      <c r="G14" s="316">
        <v>0</v>
      </c>
      <c r="H14" s="316">
        <v>0</v>
      </c>
      <c r="I14" s="316">
        <v>0</v>
      </c>
      <c r="J14" s="316">
        <v>0</v>
      </c>
      <c r="K14" s="316">
        <v>0</v>
      </c>
      <c r="L14" s="316">
        <v>0</v>
      </c>
      <c r="M14" s="316">
        <v>0</v>
      </c>
      <c r="N14" s="316">
        <v>0</v>
      </c>
      <c r="O14" s="316">
        <v>0</v>
      </c>
      <c r="P14" s="316">
        <v>0</v>
      </c>
      <c r="Q14" s="316">
        <v>0</v>
      </c>
      <c r="R14" s="316">
        <v>0</v>
      </c>
    </row>
    <row r="15" spans="1:21" s="4" customFormat="1">
      <c r="A15" s="54"/>
      <c r="B15" s="52" t="s">
        <v>6</v>
      </c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</row>
    <row r="16" spans="1:21" s="4" customFormat="1">
      <c r="A16" s="39"/>
      <c r="B16" s="49" t="s">
        <v>5</v>
      </c>
      <c r="C16" s="318">
        <v>0</v>
      </c>
      <c r="D16" s="318">
        <v>0</v>
      </c>
      <c r="E16" s="318">
        <v>0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>
        <v>0</v>
      </c>
      <c r="L16" s="318">
        <v>0</v>
      </c>
      <c r="M16" s="318">
        <v>0</v>
      </c>
      <c r="N16" s="318">
        <v>0</v>
      </c>
      <c r="O16" s="318">
        <v>0</v>
      </c>
      <c r="P16" s="318">
        <v>0</v>
      </c>
      <c r="Q16" s="318">
        <v>0</v>
      </c>
      <c r="R16" s="318">
        <v>0</v>
      </c>
    </row>
    <row r="17" spans="1:21" s="4" customFormat="1">
      <c r="A17" s="39"/>
      <c r="B17" s="49" t="s">
        <v>6</v>
      </c>
      <c r="C17" s="318"/>
      <c r="D17" s="319"/>
      <c r="E17" s="318"/>
      <c r="F17" s="318"/>
      <c r="G17" s="318"/>
      <c r="H17" s="318"/>
      <c r="I17" s="319"/>
      <c r="J17" s="318"/>
      <c r="K17" s="318"/>
      <c r="L17" s="318"/>
      <c r="M17" s="318"/>
      <c r="N17" s="319"/>
      <c r="O17" s="318"/>
      <c r="P17" s="319"/>
      <c r="Q17" s="318"/>
      <c r="R17" s="318"/>
    </row>
    <row r="18" spans="1:21" s="4" customFormat="1">
      <c r="A18" s="51" t="s">
        <v>74</v>
      </c>
      <c r="B18" s="52" t="s">
        <v>5</v>
      </c>
      <c r="C18" s="316">
        <v>0</v>
      </c>
      <c r="D18" s="316">
        <v>0</v>
      </c>
      <c r="E18" s="316">
        <v>0</v>
      </c>
      <c r="F18" s="316">
        <v>0</v>
      </c>
      <c r="G18" s="316">
        <v>0</v>
      </c>
      <c r="H18" s="316">
        <v>0</v>
      </c>
      <c r="I18" s="316">
        <v>0</v>
      </c>
      <c r="J18" s="316">
        <v>0</v>
      </c>
      <c r="K18" s="316">
        <v>0</v>
      </c>
      <c r="L18" s="316">
        <v>0</v>
      </c>
      <c r="M18" s="316">
        <v>0</v>
      </c>
      <c r="N18" s="316">
        <v>0</v>
      </c>
      <c r="O18" s="316">
        <v>0</v>
      </c>
      <c r="P18" s="316">
        <v>0</v>
      </c>
      <c r="Q18" s="316">
        <v>0</v>
      </c>
      <c r="R18" s="316">
        <v>0</v>
      </c>
    </row>
    <row r="19" spans="1:21" s="4" customFormat="1">
      <c r="A19" s="54"/>
      <c r="B19" s="52" t="s">
        <v>6</v>
      </c>
      <c r="C19" s="316"/>
      <c r="D19" s="317"/>
      <c r="E19" s="316"/>
      <c r="F19" s="316"/>
      <c r="G19" s="316"/>
      <c r="H19" s="316"/>
      <c r="I19" s="317"/>
      <c r="J19" s="316"/>
      <c r="K19" s="316"/>
      <c r="L19" s="316"/>
      <c r="M19" s="316"/>
      <c r="N19" s="317"/>
      <c r="O19" s="316"/>
      <c r="P19" s="317"/>
      <c r="Q19" s="316"/>
      <c r="R19" s="316"/>
    </row>
    <row r="20" spans="1:21" s="4" customFormat="1">
      <c r="A20" s="39"/>
      <c r="B20" s="49" t="s">
        <v>5</v>
      </c>
      <c r="C20" s="318">
        <v>0</v>
      </c>
      <c r="D20" s="318">
        <v>0</v>
      </c>
      <c r="E20" s="318">
        <v>0</v>
      </c>
      <c r="F20" s="318">
        <v>0</v>
      </c>
      <c r="G20" s="318">
        <v>0</v>
      </c>
      <c r="H20" s="318">
        <v>0</v>
      </c>
      <c r="I20" s="318">
        <v>0</v>
      </c>
      <c r="J20" s="318">
        <v>0</v>
      </c>
      <c r="K20" s="318">
        <v>0</v>
      </c>
      <c r="L20" s="318">
        <v>0</v>
      </c>
      <c r="M20" s="318">
        <v>0</v>
      </c>
      <c r="N20" s="318">
        <v>0</v>
      </c>
      <c r="O20" s="318">
        <v>0</v>
      </c>
      <c r="P20" s="318">
        <v>0</v>
      </c>
      <c r="Q20" s="318">
        <v>0</v>
      </c>
      <c r="R20" s="318">
        <v>0</v>
      </c>
      <c r="S20" s="102">
        <v>0</v>
      </c>
      <c r="T20" s="102">
        <v>0</v>
      </c>
      <c r="U20" s="102">
        <v>0</v>
      </c>
    </row>
    <row r="21" spans="1:21" s="4" customFormat="1">
      <c r="A21" s="39"/>
      <c r="B21" s="49" t="s">
        <v>6</v>
      </c>
      <c r="C21" s="318"/>
      <c r="D21" s="319"/>
      <c r="E21" s="318"/>
      <c r="F21" s="318"/>
      <c r="G21" s="318"/>
      <c r="H21" s="318"/>
      <c r="I21" s="319"/>
      <c r="J21" s="318"/>
      <c r="K21" s="318"/>
      <c r="L21" s="318"/>
      <c r="M21" s="318"/>
      <c r="N21" s="319"/>
      <c r="O21" s="318"/>
      <c r="P21" s="319"/>
      <c r="Q21" s="318"/>
      <c r="R21" s="318"/>
    </row>
    <row r="22" spans="1:21" s="4" customFormat="1">
      <c r="A22" s="51" t="s">
        <v>75</v>
      </c>
      <c r="B22" s="52" t="s">
        <v>5</v>
      </c>
      <c r="C22" s="316">
        <v>0</v>
      </c>
      <c r="D22" s="316">
        <v>0</v>
      </c>
      <c r="E22" s="316">
        <v>0</v>
      </c>
      <c r="F22" s="316">
        <v>0</v>
      </c>
      <c r="G22" s="316">
        <v>0</v>
      </c>
      <c r="H22" s="316">
        <v>0</v>
      </c>
      <c r="I22" s="316">
        <v>0</v>
      </c>
      <c r="J22" s="316">
        <v>0</v>
      </c>
      <c r="K22" s="316">
        <v>0</v>
      </c>
      <c r="L22" s="316">
        <v>0</v>
      </c>
      <c r="M22" s="316">
        <v>0</v>
      </c>
      <c r="N22" s="316">
        <v>0</v>
      </c>
      <c r="O22" s="316">
        <v>0</v>
      </c>
      <c r="P22" s="316">
        <v>0</v>
      </c>
      <c r="Q22" s="316">
        <v>0</v>
      </c>
      <c r="R22" s="316">
        <v>0</v>
      </c>
    </row>
    <row r="23" spans="1:21" s="4" customFormat="1">
      <c r="A23" s="54"/>
      <c r="B23" s="52" t="s">
        <v>6</v>
      </c>
      <c r="C23" s="316"/>
      <c r="D23" s="317"/>
      <c r="E23" s="316"/>
      <c r="F23" s="316"/>
      <c r="G23" s="316"/>
      <c r="H23" s="316"/>
      <c r="I23" s="317"/>
      <c r="J23" s="316"/>
      <c r="K23" s="316"/>
      <c r="L23" s="316"/>
      <c r="M23" s="316"/>
      <c r="N23" s="317"/>
      <c r="O23" s="316"/>
      <c r="P23" s="317"/>
      <c r="Q23" s="316"/>
      <c r="R23" s="316"/>
    </row>
    <row r="24" spans="1:21" s="4" customFormat="1">
      <c r="A24" s="39"/>
      <c r="B24" s="49" t="s">
        <v>5</v>
      </c>
      <c r="C24" s="318">
        <v>0</v>
      </c>
      <c r="D24" s="318">
        <v>0</v>
      </c>
      <c r="E24" s="318">
        <v>0</v>
      </c>
      <c r="F24" s="318">
        <v>0</v>
      </c>
      <c r="G24" s="318">
        <v>0</v>
      </c>
      <c r="H24" s="318">
        <v>0</v>
      </c>
      <c r="I24" s="318">
        <v>0</v>
      </c>
      <c r="J24" s="318">
        <v>0</v>
      </c>
      <c r="K24" s="318">
        <v>0</v>
      </c>
      <c r="L24" s="318">
        <v>0</v>
      </c>
      <c r="M24" s="318">
        <v>0</v>
      </c>
      <c r="N24" s="318">
        <v>0</v>
      </c>
      <c r="O24" s="318">
        <v>0</v>
      </c>
      <c r="P24" s="318">
        <v>0</v>
      </c>
      <c r="Q24" s="318">
        <v>0</v>
      </c>
      <c r="R24" s="318">
        <v>0</v>
      </c>
    </row>
    <row r="25" spans="1:21" s="4" customFormat="1">
      <c r="A25" s="39"/>
      <c r="B25" s="49" t="s">
        <v>6</v>
      </c>
      <c r="C25" s="318"/>
      <c r="D25" s="319"/>
      <c r="E25" s="318"/>
      <c r="F25" s="318"/>
      <c r="G25" s="318"/>
      <c r="H25" s="318"/>
      <c r="I25" s="319"/>
      <c r="J25" s="318"/>
      <c r="K25" s="318"/>
      <c r="L25" s="318"/>
      <c r="M25" s="318"/>
      <c r="N25" s="319"/>
      <c r="O25" s="318"/>
      <c r="P25" s="319"/>
      <c r="Q25" s="318"/>
      <c r="R25" s="318"/>
    </row>
    <row r="26" spans="1:21" s="4" customFormat="1">
      <c r="A26" s="51" t="s">
        <v>41</v>
      </c>
      <c r="B26" s="52" t="s">
        <v>5</v>
      </c>
      <c r="C26" s="316">
        <v>0</v>
      </c>
      <c r="D26" s="316">
        <v>0</v>
      </c>
      <c r="E26" s="316">
        <v>0</v>
      </c>
      <c r="F26" s="316">
        <v>0</v>
      </c>
      <c r="G26" s="316">
        <v>0</v>
      </c>
      <c r="H26" s="316">
        <v>0</v>
      </c>
      <c r="I26" s="316">
        <v>0</v>
      </c>
      <c r="J26" s="316">
        <v>0</v>
      </c>
      <c r="K26" s="316">
        <v>0</v>
      </c>
      <c r="L26" s="316">
        <v>0</v>
      </c>
      <c r="M26" s="316">
        <v>0</v>
      </c>
      <c r="N26" s="316">
        <v>0</v>
      </c>
      <c r="O26" s="316">
        <v>0</v>
      </c>
      <c r="P26" s="316">
        <v>0</v>
      </c>
      <c r="Q26" s="316">
        <v>0</v>
      </c>
      <c r="R26" s="316">
        <v>0</v>
      </c>
    </row>
    <row r="27" spans="1:21" s="4" customFormat="1">
      <c r="A27" s="54"/>
      <c r="B27" s="52" t="s">
        <v>6</v>
      </c>
      <c r="C27" s="316"/>
      <c r="D27" s="317"/>
      <c r="E27" s="316"/>
      <c r="F27" s="316"/>
      <c r="G27" s="316"/>
      <c r="H27" s="316"/>
      <c r="I27" s="317"/>
      <c r="J27" s="316"/>
      <c r="K27" s="316"/>
      <c r="L27" s="316"/>
      <c r="M27" s="316"/>
      <c r="N27" s="317"/>
      <c r="O27" s="316"/>
      <c r="P27" s="317"/>
      <c r="Q27" s="316"/>
      <c r="R27" s="316"/>
    </row>
    <row r="28" spans="1:21" s="4" customFormat="1">
      <c r="A28" s="39"/>
      <c r="B28" s="49" t="s">
        <v>5</v>
      </c>
      <c r="C28" s="318">
        <v>0</v>
      </c>
      <c r="D28" s="318">
        <v>0</v>
      </c>
      <c r="E28" s="318">
        <v>0</v>
      </c>
      <c r="F28" s="318">
        <v>0</v>
      </c>
      <c r="G28" s="318">
        <v>0</v>
      </c>
      <c r="H28" s="318">
        <v>0</v>
      </c>
      <c r="I28" s="318">
        <v>0</v>
      </c>
      <c r="J28" s="318">
        <v>0</v>
      </c>
      <c r="K28" s="318">
        <v>0</v>
      </c>
      <c r="L28" s="318">
        <v>0</v>
      </c>
      <c r="M28" s="318">
        <v>0</v>
      </c>
      <c r="N28" s="318">
        <v>0</v>
      </c>
      <c r="O28" s="318">
        <v>0</v>
      </c>
      <c r="P28" s="318">
        <v>0</v>
      </c>
      <c r="Q28" s="318">
        <v>0</v>
      </c>
      <c r="R28" s="318">
        <v>0</v>
      </c>
    </row>
    <row r="29" spans="1:21" s="4" customFormat="1">
      <c r="A29" s="39"/>
      <c r="B29" s="49" t="s">
        <v>6</v>
      </c>
      <c r="C29" s="318"/>
      <c r="D29" s="319"/>
      <c r="E29" s="318"/>
      <c r="F29" s="318"/>
      <c r="G29" s="318"/>
      <c r="H29" s="318"/>
      <c r="I29" s="319"/>
      <c r="J29" s="318"/>
      <c r="K29" s="318"/>
      <c r="L29" s="318"/>
      <c r="M29" s="318"/>
      <c r="N29" s="319"/>
      <c r="O29" s="318"/>
      <c r="P29" s="319"/>
      <c r="Q29" s="318"/>
      <c r="R29" s="318"/>
    </row>
    <row r="30" spans="1:21" s="4" customFormat="1">
      <c r="A30" s="40" t="s">
        <v>42</v>
      </c>
      <c r="B30" s="48" t="s">
        <v>5</v>
      </c>
      <c r="C30" s="315">
        <f>C32+C60</f>
        <v>4892100</v>
      </c>
      <c r="D30" s="315">
        <f>D32+D60</f>
        <v>3788460</v>
      </c>
      <c r="E30" s="315">
        <f t="shared" ref="E30:H30" si="0">E32+E60</f>
        <v>2985490</v>
      </c>
      <c r="F30" s="315">
        <f t="shared" si="0"/>
        <v>535790</v>
      </c>
      <c r="G30" s="315">
        <f t="shared" si="0"/>
        <v>95390</v>
      </c>
      <c r="H30" s="315">
        <f t="shared" si="0"/>
        <v>171790</v>
      </c>
      <c r="I30" s="315">
        <f>I32+I60</f>
        <v>923260</v>
      </c>
      <c r="J30" s="315">
        <f t="shared" ref="J30:M30" si="1">J32+J60</f>
        <v>132190</v>
      </c>
      <c r="K30" s="315">
        <f t="shared" si="1"/>
        <v>114890</v>
      </c>
      <c r="L30" s="315">
        <f t="shared" si="1"/>
        <v>535790</v>
      </c>
      <c r="M30" s="315">
        <f t="shared" si="1"/>
        <v>140390</v>
      </c>
      <c r="N30" s="315">
        <f>N32+N60</f>
        <v>180380</v>
      </c>
      <c r="O30" s="315">
        <f t="shared" ref="O30:R30" si="2">O32+O60</f>
        <v>45095</v>
      </c>
      <c r="P30" s="315">
        <f t="shared" si="2"/>
        <v>45095</v>
      </c>
      <c r="Q30" s="315">
        <f t="shared" si="2"/>
        <v>45095</v>
      </c>
      <c r="R30" s="315">
        <f t="shared" si="2"/>
        <v>45095</v>
      </c>
    </row>
    <row r="31" spans="1:21" s="4" customFormat="1">
      <c r="A31" s="40"/>
      <c r="B31" s="48" t="s">
        <v>6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</row>
    <row r="32" spans="1:21" s="4" customFormat="1">
      <c r="A32" s="51" t="s">
        <v>43</v>
      </c>
      <c r="B32" s="52" t="s">
        <v>5</v>
      </c>
      <c r="C32" s="316">
        <f>C34+C38+C46</f>
        <v>4892100</v>
      </c>
      <c r="D32" s="316">
        <f>D34+D38+D46</f>
        <v>3788460</v>
      </c>
      <c r="E32" s="316">
        <f t="shared" ref="E32:H32" si="3">E34+E38+E46</f>
        <v>2985490</v>
      </c>
      <c r="F32" s="316">
        <f t="shared" si="3"/>
        <v>535790</v>
      </c>
      <c r="G32" s="316">
        <f t="shared" si="3"/>
        <v>95390</v>
      </c>
      <c r="H32" s="316">
        <f t="shared" si="3"/>
        <v>171790</v>
      </c>
      <c r="I32" s="316">
        <f>I34+I38+I46</f>
        <v>923260</v>
      </c>
      <c r="J32" s="316">
        <f t="shared" ref="J32:M32" si="4">J34+J38+J46</f>
        <v>132190</v>
      </c>
      <c r="K32" s="316">
        <f t="shared" si="4"/>
        <v>114890</v>
      </c>
      <c r="L32" s="316">
        <f t="shared" si="4"/>
        <v>535790</v>
      </c>
      <c r="M32" s="316">
        <f t="shared" si="4"/>
        <v>140390</v>
      </c>
      <c r="N32" s="316">
        <f>N34+N38+N46</f>
        <v>180380</v>
      </c>
      <c r="O32" s="316">
        <f t="shared" ref="O32:R32" si="5">O34+O38+O46</f>
        <v>45095</v>
      </c>
      <c r="P32" s="316">
        <f t="shared" si="5"/>
        <v>45095</v>
      </c>
      <c r="Q32" s="316">
        <f t="shared" si="5"/>
        <v>45095</v>
      </c>
      <c r="R32" s="316">
        <f t="shared" si="5"/>
        <v>45095</v>
      </c>
    </row>
    <row r="33" spans="1:18" s="4" customFormat="1">
      <c r="A33" s="51"/>
      <c r="B33" s="52" t="s">
        <v>6</v>
      </c>
      <c r="C33" s="316"/>
      <c r="D33" s="317"/>
      <c r="E33" s="316"/>
      <c r="F33" s="316"/>
      <c r="G33" s="316"/>
      <c r="H33" s="316"/>
      <c r="I33" s="317"/>
      <c r="J33" s="316"/>
      <c r="K33" s="316"/>
      <c r="L33" s="316"/>
      <c r="M33" s="316"/>
      <c r="N33" s="317"/>
      <c r="O33" s="316"/>
      <c r="P33" s="317"/>
      <c r="Q33" s="316"/>
      <c r="R33" s="316"/>
    </row>
    <row r="34" spans="1:18" s="4" customFormat="1">
      <c r="A34" s="55" t="s">
        <v>44</v>
      </c>
      <c r="B34" s="52" t="s">
        <v>5</v>
      </c>
      <c r="C34" s="316">
        <f>C36</f>
        <v>601500</v>
      </c>
      <c r="D34" s="316">
        <f>D36</f>
        <v>210560</v>
      </c>
      <c r="E34" s="316">
        <f t="shared" ref="E34:H34" si="6">E36</f>
        <v>52640</v>
      </c>
      <c r="F34" s="316">
        <f t="shared" si="6"/>
        <v>52640</v>
      </c>
      <c r="G34" s="316">
        <f t="shared" si="6"/>
        <v>52640</v>
      </c>
      <c r="H34" s="316">
        <f t="shared" si="6"/>
        <v>52640</v>
      </c>
      <c r="I34" s="316">
        <f>I36</f>
        <v>210560</v>
      </c>
      <c r="J34" s="316">
        <f t="shared" ref="J34:M34" si="7">J36</f>
        <v>52640</v>
      </c>
      <c r="K34" s="316">
        <f t="shared" si="7"/>
        <v>52640</v>
      </c>
      <c r="L34" s="316">
        <f t="shared" si="7"/>
        <v>52640</v>
      </c>
      <c r="M34" s="316">
        <f t="shared" si="7"/>
        <v>52640</v>
      </c>
      <c r="N34" s="316">
        <f>N36</f>
        <v>180380</v>
      </c>
      <c r="O34" s="316">
        <f t="shared" ref="O34:R34" si="8">O36</f>
        <v>45095</v>
      </c>
      <c r="P34" s="316">
        <f t="shared" si="8"/>
        <v>45095</v>
      </c>
      <c r="Q34" s="316">
        <f t="shared" si="8"/>
        <v>45095</v>
      </c>
      <c r="R34" s="316">
        <f t="shared" si="8"/>
        <v>45095</v>
      </c>
    </row>
    <row r="35" spans="1:18" s="4" customFormat="1">
      <c r="A35" s="55"/>
      <c r="B35" s="52" t="s">
        <v>6</v>
      </c>
      <c r="C35" s="316"/>
      <c r="D35" s="317"/>
      <c r="E35" s="316"/>
      <c r="F35" s="316"/>
      <c r="G35" s="316"/>
      <c r="H35" s="316"/>
      <c r="I35" s="317"/>
      <c r="J35" s="316"/>
      <c r="K35" s="316"/>
      <c r="L35" s="316"/>
      <c r="M35" s="316"/>
      <c r="N35" s="317"/>
      <c r="O35" s="316"/>
      <c r="P35" s="317"/>
      <c r="Q35" s="316"/>
      <c r="R35" s="316"/>
    </row>
    <row r="36" spans="1:18" s="4" customFormat="1">
      <c r="A36" s="41" t="s">
        <v>106</v>
      </c>
      <c r="B36" s="49" t="s">
        <v>5</v>
      </c>
      <c r="C36" s="318">
        <v>601500</v>
      </c>
      <c r="D36" s="318">
        <f>SUM(E36:H36)</f>
        <v>210560</v>
      </c>
      <c r="E36" s="318">
        <v>52640</v>
      </c>
      <c r="F36" s="318">
        <v>52640</v>
      </c>
      <c r="G36" s="318">
        <v>52640</v>
      </c>
      <c r="H36" s="318">
        <v>52640</v>
      </c>
      <c r="I36" s="318">
        <f>SUM(J36:M36)</f>
        <v>210560</v>
      </c>
      <c r="J36" s="318">
        <v>52640</v>
      </c>
      <c r="K36" s="318">
        <v>52640</v>
      </c>
      <c r="L36" s="318">
        <v>52640</v>
      </c>
      <c r="M36" s="318">
        <v>52640</v>
      </c>
      <c r="N36" s="318">
        <f>SUM(O36:R36)</f>
        <v>180380</v>
      </c>
      <c r="O36" s="318">
        <v>45095</v>
      </c>
      <c r="P36" s="318">
        <v>45095</v>
      </c>
      <c r="Q36" s="318">
        <v>45095</v>
      </c>
      <c r="R36" s="318">
        <v>45095</v>
      </c>
    </row>
    <row r="37" spans="1:18" s="4" customFormat="1">
      <c r="A37" s="39"/>
      <c r="B37" s="49" t="s">
        <v>6</v>
      </c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</row>
    <row r="38" spans="1:18" s="4" customFormat="1">
      <c r="A38" s="55" t="s">
        <v>45</v>
      </c>
      <c r="B38" s="52" t="s">
        <v>5</v>
      </c>
      <c r="C38" s="316">
        <f>C40+C42+C44</f>
        <v>3255100</v>
      </c>
      <c r="D38" s="316">
        <f>D40+D42+D44</f>
        <v>3061100</v>
      </c>
      <c r="E38" s="316">
        <f t="shared" ref="E38:H38" si="9">E40+E42+E44</f>
        <v>2932850</v>
      </c>
      <c r="F38" s="316">
        <f t="shared" si="9"/>
        <v>42750</v>
      </c>
      <c r="G38" s="316">
        <f t="shared" si="9"/>
        <v>42750</v>
      </c>
      <c r="H38" s="316">
        <f t="shared" si="9"/>
        <v>42750</v>
      </c>
      <c r="I38" s="316">
        <f>I40+I42+I44</f>
        <v>194000</v>
      </c>
      <c r="J38" s="316">
        <f t="shared" ref="J38:M38" si="10">J40+J42+J44</f>
        <v>65750</v>
      </c>
      <c r="K38" s="316">
        <f t="shared" si="10"/>
        <v>42750</v>
      </c>
      <c r="L38" s="316">
        <f t="shared" si="10"/>
        <v>42750</v>
      </c>
      <c r="M38" s="316">
        <f t="shared" si="10"/>
        <v>42750</v>
      </c>
      <c r="N38" s="316">
        <f>N40+N42+N44</f>
        <v>0</v>
      </c>
      <c r="O38" s="316">
        <f>O40+O42+O44</f>
        <v>0</v>
      </c>
      <c r="P38" s="316">
        <f t="shared" ref="P38:R38" si="11">P40+P42+P44</f>
        <v>0</v>
      </c>
      <c r="Q38" s="316">
        <f t="shared" si="11"/>
        <v>0</v>
      </c>
      <c r="R38" s="316">
        <f t="shared" si="11"/>
        <v>0</v>
      </c>
    </row>
    <row r="39" spans="1:18" s="4" customFormat="1">
      <c r="A39" s="55"/>
      <c r="B39" s="52" t="s">
        <v>6</v>
      </c>
      <c r="C39" s="316"/>
      <c r="D39" s="317"/>
      <c r="E39" s="316"/>
      <c r="F39" s="316"/>
      <c r="G39" s="316"/>
      <c r="H39" s="316"/>
      <c r="I39" s="317"/>
      <c r="J39" s="316"/>
      <c r="K39" s="316"/>
      <c r="L39" s="316"/>
      <c r="M39" s="316"/>
      <c r="N39" s="317"/>
      <c r="O39" s="316"/>
      <c r="P39" s="317"/>
      <c r="Q39" s="316"/>
      <c r="R39" s="316"/>
    </row>
    <row r="40" spans="1:18" s="4" customFormat="1">
      <c r="A40" s="41" t="s">
        <v>108</v>
      </c>
      <c r="B40" s="49" t="s">
        <v>5</v>
      </c>
      <c r="C40" s="322">
        <v>342000</v>
      </c>
      <c r="D40" s="318">
        <f>SUM(E40:H40)</f>
        <v>171000</v>
      </c>
      <c r="E40" s="318">
        <v>42750</v>
      </c>
      <c r="F40" s="318">
        <v>42750</v>
      </c>
      <c r="G40" s="318">
        <v>42750</v>
      </c>
      <c r="H40" s="318">
        <v>42750</v>
      </c>
      <c r="I40" s="318">
        <f>SUM(J40:M40)</f>
        <v>171000</v>
      </c>
      <c r="J40" s="318">
        <v>42750</v>
      </c>
      <c r="K40" s="318">
        <v>42750</v>
      </c>
      <c r="L40" s="318">
        <v>42750</v>
      </c>
      <c r="M40" s="318">
        <v>42750</v>
      </c>
      <c r="N40" s="318">
        <f>SUM(O40:R40)</f>
        <v>0</v>
      </c>
      <c r="O40" s="318">
        <v>0</v>
      </c>
      <c r="P40" s="318">
        <v>0</v>
      </c>
      <c r="Q40" s="318">
        <v>0</v>
      </c>
      <c r="R40" s="318">
        <v>0</v>
      </c>
    </row>
    <row r="41" spans="1:18" s="4" customFormat="1">
      <c r="A41" s="39"/>
      <c r="B41" s="49" t="s">
        <v>6</v>
      </c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</row>
    <row r="42" spans="1:18" s="4" customFormat="1">
      <c r="A42" s="41" t="s">
        <v>226</v>
      </c>
      <c r="B42" s="49" t="s">
        <v>5</v>
      </c>
      <c r="C42" s="322">
        <v>23000</v>
      </c>
      <c r="D42" s="318">
        <f>SUM(E42:H42)</f>
        <v>0</v>
      </c>
      <c r="E42" s="318">
        <v>0</v>
      </c>
      <c r="F42" s="318">
        <v>0</v>
      </c>
      <c r="G42" s="318">
        <v>0</v>
      </c>
      <c r="H42" s="318">
        <v>0</v>
      </c>
      <c r="I42" s="318">
        <f>SUM(J42:M42)</f>
        <v>23000</v>
      </c>
      <c r="J42" s="318">
        <v>23000</v>
      </c>
      <c r="K42" s="318">
        <v>0</v>
      </c>
      <c r="L42" s="318">
        <v>0</v>
      </c>
      <c r="M42" s="318">
        <v>0</v>
      </c>
      <c r="N42" s="318">
        <v>0</v>
      </c>
      <c r="O42" s="318">
        <v>0</v>
      </c>
      <c r="P42" s="318">
        <v>0</v>
      </c>
      <c r="Q42" s="318">
        <v>0</v>
      </c>
      <c r="R42" s="318">
        <v>0</v>
      </c>
    </row>
    <row r="43" spans="1:18" s="4" customFormat="1">
      <c r="A43" s="39"/>
      <c r="B43" s="49" t="s">
        <v>6</v>
      </c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</row>
    <row r="44" spans="1:18" s="4" customFormat="1">
      <c r="A44" s="41" t="s">
        <v>331</v>
      </c>
      <c r="B44" s="49" t="s">
        <v>5</v>
      </c>
      <c r="C44" s="322">
        <v>2890100</v>
      </c>
      <c r="D44" s="318">
        <f>SUM(E44:H44)</f>
        <v>2890100</v>
      </c>
      <c r="E44" s="318">
        <v>2890100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  <c r="N44" s="318">
        <v>0</v>
      </c>
      <c r="O44" s="318">
        <v>0</v>
      </c>
      <c r="P44" s="318">
        <v>0</v>
      </c>
      <c r="Q44" s="318">
        <v>0</v>
      </c>
      <c r="R44" s="318">
        <v>0</v>
      </c>
    </row>
    <row r="45" spans="1:18" s="4" customFormat="1">
      <c r="A45" s="39"/>
      <c r="B45" s="49" t="s">
        <v>6</v>
      </c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</row>
    <row r="46" spans="1:18" s="4" customFormat="1">
      <c r="A46" s="55" t="s">
        <v>46</v>
      </c>
      <c r="B46" s="52" t="s">
        <v>5</v>
      </c>
      <c r="C46" s="316">
        <f>C48+C50+C56+C58+C52+C54</f>
        <v>1035500</v>
      </c>
      <c r="D46" s="316">
        <f t="shared" ref="D46:H46" si="12">D48+D50+D56+D58+D52+D54</f>
        <v>516800</v>
      </c>
      <c r="E46" s="316">
        <f>E48+E50+E56+E58+E52+E54</f>
        <v>0</v>
      </c>
      <c r="F46" s="316">
        <f>F48+F50+F56+F58+F52+F54</f>
        <v>440400</v>
      </c>
      <c r="G46" s="316">
        <f t="shared" si="12"/>
        <v>0</v>
      </c>
      <c r="H46" s="316">
        <f t="shared" si="12"/>
        <v>76400</v>
      </c>
      <c r="I46" s="316">
        <f>I48+I50+I56+I58+I52</f>
        <v>518700</v>
      </c>
      <c r="J46" s="316">
        <f t="shared" ref="J46:M46" si="13">J48+J50+J56+J58+J52</f>
        <v>13800</v>
      </c>
      <c r="K46" s="316">
        <f t="shared" si="13"/>
        <v>19500</v>
      </c>
      <c r="L46" s="316">
        <f t="shared" si="13"/>
        <v>440400</v>
      </c>
      <c r="M46" s="316">
        <f t="shared" si="13"/>
        <v>45000</v>
      </c>
      <c r="N46" s="316">
        <f>N48+N50+N56+N58</f>
        <v>0</v>
      </c>
      <c r="O46" s="316">
        <f t="shared" ref="O46:R46" si="14">O48+O50+O56+O58</f>
        <v>0</v>
      </c>
      <c r="P46" s="316">
        <f t="shared" si="14"/>
        <v>0</v>
      </c>
      <c r="Q46" s="316">
        <f t="shared" si="14"/>
        <v>0</v>
      </c>
      <c r="R46" s="316">
        <f t="shared" si="14"/>
        <v>0</v>
      </c>
    </row>
    <row r="47" spans="1:18" s="4" customFormat="1">
      <c r="A47" s="55"/>
      <c r="B47" s="52" t="s">
        <v>6</v>
      </c>
      <c r="C47" s="316"/>
      <c r="D47" s="317"/>
      <c r="E47" s="316"/>
      <c r="F47" s="316"/>
      <c r="G47" s="316"/>
      <c r="H47" s="316"/>
      <c r="I47" s="317"/>
      <c r="J47" s="316"/>
      <c r="K47" s="316"/>
      <c r="L47" s="316"/>
      <c r="M47" s="316"/>
      <c r="N47" s="317"/>
      <c r="O47" s="316"/>
      <c r="P47" s="317"/>
      <c r="Q47" s="316"/>
      <c r="R47" s="316"/>
    </row>
    <row r="48" spans="1:18" s="4" customFormat="1">
      <c r="A48" s="82" t="s">
        <v>110</v>
      </c>
      <c r="B48" s="49" t="s">
        <v>5</v>
      </c>
      <c r="C48" s="318">
        <v>45000</v>
      </c>
      <c r="D48" s="318">
        <f>SUM(E48:H48)</f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f>SUM(J48:M48)</f>
        <v>45000</v>
      </c>
      <c r="J48" s="318">
        <v>0</v>
      </c>
      <c r="K48" s="318">
        <v>0</v>
      </c>
      <c r="L48" s="318">
        <v>0</v>
      </c>
      <c r="M48" s="318">
        <v>45000</v>
      </c>
      <c r="N48" s="318">
        <f>SUM(O48:R48)</f>
        <v>0</v>
      </c>
      <c r="O48" s="318">
        <v>0</v>
      </c>
      <c r="P48" s="318">
        <v>0</v>
      </c>
      <c r="Q48" s="318">
        <v>0</v>
      </c>
      <c r="R48" s="318">
        <v>0</v>
      </c>
    </row>
    <row r="49" spans="1:18" s="4" customFormat="1">
      <c r="A49" s="82"/>
      <c r="B49" s="49" t="s">
        <v>6</v>
      </c>
      <c r="C49" s="318"/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</row>
    <row r="50" spans="1:18" s="4" customFormat="1">
      <c r="A50" s="82" t="s">
        <v>228</v>
      </c>
      <c r="B50" s="3" t="s">
        <v>5</v>
      </c>
      <c r="C50" s="318">
        <v>13800</v>
      </c>
      <c r="D50" s="318">
        <f>SUM(E50:H50)</f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f>SUM(J50:M50)</f>
        <v>13800</v>
      </c>
      <c r="J50" s="318">
        <v>13800</v>
      </c>
      <c r="K50" s="318">
        <v>0</v>
      </c>
      <c r="L50" s="318">
        <v>0</v>
      </c>
      <c r="M50" s="318">
        <v>0</v>
      </c>
      <c r="N50" s="318">
        <v>0</v>
      </c>
      <c r="O50" s="318">
        <v>0</v>
      </c>
      <c r="P50" s="318">
        <v>0</v>
      </c>
      <c r="Q50" s="318">
        <v>0</v>
      </c>
      <c r="R50" s="318">
        <v>0</v>
      </c>
    </row>
    <row r="51" spans="1:18" s="4" customFormat="1">
      <c r="A51" s="82"/>
      <c r="B51" s="3" t="s">
        <v>6</v>
      </c>
      <c r="C51" s="318"/>
      <c r="D51" s="318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</row>
    <row r="52" spans="1:18" s="4" customFormat="1">
      <c r="A52" s="82" t="s">
        <v>231</v>
      </c>
      <c r="B52" s="3" t="s">
        <v>5</v>
      </c>
      <c r="C52" s="318">
        <v>880800</v>
      </c>
      <c r="D52" s="318">
        <f>SUM(E52:H52)</f>
        <v>440400</v>
      </c>
      <c r="E52" s="318">
        <v>0</v>
      </c>
      <c r="F52" s="318">
        <v>440400</v>
      </c>
      <c r="G52" s="318">
        <v>0</v>
      </c>
      <c r="H52" s="318">
        <v>0</v>
      </c>
      <c r="I52" s="318">
        <f>SUM(J52:M52)</f>
        <v>440400</v>
      </c>
      <c r="J52" s="318">
        <v>0</v>
      </c>
      <c r="K52" s="318">
        <v>0</v>
      </c>
      <c r="L52" s="318">
        <v>440400</v>
      </c>
      <c r="M52" s="318">
        <v>0</v>
      </c>
      <c r="N52" s="318">
        <v>0</v>
      </c>
      <c r="O52" s="318">
        <v>0</v>
      </c>
      <c r="P52" s="318">
        <v>0</v>
      </c>
      <c r="Q52" s="318">
        <v>0</v>
      </c>
      <c r="R52" s="318">
        <v>0</v>
      </c>
    </row>
    <row r="53" spans="1:18" s="4" customFormat="1">
      <c r="A53" s="82"/>
      <c r="B53" s="3" t="s">
        <v>6</v>
      </c>
      <c r="C53" s="318"/>
      <c r="D53" s="318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</row>
    <row r="54" spans="1:18" s="4" customFormat="1">
      <c r="A54" s="82" t="s">
        <v>113</v>
      </c>
      <c r="B54" s="3" t="s">
        <v>5</v>
      </c>
      <c r="C54" s="318">
        <v>28600</v>
      </c>
      <c r="D54" s="318">
        <f>SUM(E54:H54)</f>
        <v>28600</v>
      </c>
      <c r="E54" s="318">
        <v>0</v>
      </c>
      <c r="F54" s="318">
        <v>0</v>
      </c>
      <c r="G54" s="318">
        <v>0</v>
      </c>
      <c r="H54" s="318">
        <v>28600</v>
      </c>
      <c r="I54" s="318">
        <v>0</v>
      </c>
      <c r="J54" s="318">
        <v>0</v>
      </c>
      <c r="K54" s="318">
        <v>0</v>
      </c>
      <c r="L54" s="318">
        <v>0</v>
      </c>
      <c r="M54" s="318">
        <v>0</v>
      </c>
      <c r="N54" s="318">
        <v>0</v>
      </c>
      <c r="O54" s="318">
        <v>0</v>
      </c>
      <c r="P54" s="318">
        <v>0</v>
      </c>
      <c r="Q54" s="318">
        <v>0</v>
      </c>
      <c r="R54" s="318">
        <v>0</v>
      </c>
    </row>
    <row r="55" spans="1:18" s="4" customFormat="1">
      <c r="A55" s="82"/>
      <c r="B55" s="3" t="s">
        <v>6</v>
      </c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</row>
    <row r="56" spans="1:18" s="4" customFormat="1">
      <c r="A56" s="82" t="s">
        <v>164</v>
      </c>
      <c r="B56" s="3" t="s">
        <v>5</v>
      </c>
      <c r="C56" s="318">
        <v>19500</v>
      </c>
      <c r="D56" s="318">
        <v>0</v>
      </c>
      <c r="E56" s="318">
        <v>0</v>
      </c>
      <c r="F56" s="318">
        <v>0</v>
      </c>
      <c r="G56" s="318">
        <v>0</v>
      </c>
      <c r="H56" s="318">
        <v>0</v>
      </c>
      <c r="I56" s="318">
        <f>SUM(J56:M56)</f>
        <v>19500</v>
      </c>
      <c r="J56" s="318">
        <v>0</v>
      </c>
      <c r="K56" s="318">
        <v>19500</v>
      </c>
      <c r="L56" s="318">
        <v>0</v>
      </c>
      <c r="M56" s="318">
        <v>0</v>
      </c>
      <c r="N56" s="318">
        <v>0</v>
      </c>
      <c r="O56" s="318">
        <v>0</v>
      </c>
      <c r="P56" s="318">
        <v>0</v>
      </c>
      <c r="Q56" s="318">
        <v>0</v>
      </c>
      <c r="R56" s="318">
        <v>0</v>
      </c>
    </row>
    <row r="57" spans="1:18" s="4" customFormat="1">
      <c r="A57" s="82"/>
      <c r="B57" s="3" t="s">
        <v>6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</row>
    <row r="58" spans="1:18" s="4" customFormat="1">
      <c r="A58" s="82" t="s">
        <v>221</v>
      </c>
      <c r="B58" s="3" t="s">
        <v>5</v>
      </c>
      <c r="C58" s="318">
        <v>47800</v>
      </c>
      <c r="D58" s="318">
        <f>SUM(E58:H58)</f>
        <v>47800</v>
      </c>
      <c r="E58" s="318">
        <v>0</v>
      </c>
      <c r="F58" s="318">
        <v>0</v>
      </c>
      <c r="G58" s="318">
        <v>0</v>
      </c>
      <c r="H58" s="318">
        <v>47800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N58" s="318">
        <v>0</v>
      </c>
      <c r="O58" s="318">
        <v>0</v>
      </c>
      <c r="P58" s="318">
        <v>0</v>
      </c>
      <c r="Q58" s="318">
        <v>0</v>
      </c>
      <c r="R58" s="318">
        <v>0</v>
      </c>
    </row>
    <row r="59" spans="1:18" s="4" customFormat="1">
      <c r="A59" s="82"/>
      <c r="B59" s="3" t="s">
        <v>6</v>
      </c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</row>
    <row r="60" spans="1:18" s="4" customFormat="1">
      <c r="A60" s="51" t="s">
        <v>47</v>
      </c>
      <c r="B60" s="52" t="s">
        <v>5</v>
      </c>
      <c r="C60" s="316">
        <v>0</v>
      </c>
      <c r="D60" s="316">
        <v>0</v>
      </c>
      <c r="E60" s="316">
        <v>0</v>
      </c>
      <c r="F60" s="316">
        <v>0</v>
      </c>
      <c r="G60" s="316">
        <v>0</v>
      </c>
      <c r="H60" s="316">
        <v>0</v>
      </c>
      <c r="I60" s="316">
        <f>SUM(J60:M60)</f>
        <v>0</v>
      </c>
      <c r="J60" s="316">
        <v>0</v>
      </c>
      <c r="K60" s="316">
        <v>0</v>
      </c>
      <c r="L60" s="316">
        <v>0</v>
      </c>
      <c r="M60" s="316">
        <v>0</v>
      </c>
      <c r="N60" s="316">
        <v>0</v>
      </c>
      <c r="O60" s="316">
        <v>0</v>
      </c>
      <c r="P60" s="316">
        <v>0</v>
      </c>
      <c r="Q60" s="316">
        <v>0</v>
      </c>
      <c r="R60" s="316">
        <v>0</v>
      </c>
    </row>
    <row r="61" spans="1:18" s="4" customFormat="1">
      <c r="A61" s="51"/>
      <c r="B61" s="52" t="s">
        <v>6</v>
      </c>
      <c r="C61" s="316"/>
      <c r="D61" s="317"/>
      <c r="E61" s="316"/>
      <c r="F61" s="316"/>
      <c r="G61" s="316"/>
      <c r="H61" s="316"/>
      <c r="I61" s="317"/>
      <c r="J61" s="316"/>
      <c r="K61" s="316"/>
      <c r="L61" s="316"/>
      <c r="M61" s="316"/>
      <c r="N61" s="317"/>
      <c r="O61" s="316"/>
      <c r="P61" s="317"/>
      <c r="Q61" s="316"/>
      <c r="R61" s="316"/>
    </row>
    <row r="62" spans="1:18" s="4" customFormat="1">
      <c r="A62" s="103"/>
      <c r="B62" s="3" t="s">
        <v>5</v>
      </c>
      <c r="C62" s="318">
        <v>0</v>
      </c>
      <c r="D62" s="318">
        <v>0</v>
      </c>
      <c r="E62" s="318">
        <v>0</v>
      </c>
      <c r="F62" s="318">
        <v>0</v>
      </c>
      <c r="G62" s="318">
        <v>0</v>
      </c>
      <c r="H62" s="318">
        <v>0</v>
      </c>
      <c r="I62" s="318">
        <v>0</v>
      </c>
      <c r="J62" s="318">
        <v>0</v>
      </c>
      <c r="K62" s="318">
        <v>0</v>
      </c>
      <c r="L62" s="318">
        <v>0</v>
      </c>
      <c r="M62" s="318">
        <v>0</v>
      </c>
      <c r="N62" s="318">
        <v>0</v>
      </c>
      <c r="O62" s="318">
        <v>0</v>
      </c>
      <c r="P62" s="318">
        <v>0</v>
      </c>
      <c r="Q62" s="318">
        <v>0</v>
      </c>
      <c r="R62" s="318">
        <v>0</v>
      </c>
    </row>
    <row r="63" spans="1:18" s="4" customFormat="1">
      <c r="A63" s="39"/>
      <c r="B63" s="3" t="s">
        <v>6</v>
      </c>
      <c r="C63" s="318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</row>
    <row r="64" spans="1:18" s="4" customFormat="1">
      <c r="A64" s="40" t="s">
        <v>48</v>
      </c>
      <c r="B64" s="48" t="s">
        <v>5</v>
      </c>
      <c r="C64" s="315">
        <v>0</v>
      </c>
      <c r="D64" s="315">
        <v>0</v>
      </c>
      <c r="E64" s="315">
        <v>0</v>
      </c>
      <c r="F64" s="315">
        <v>0</v>
      </c>
      <c r="G64" s="315">
        <v>0</v>
      </c>
      <c r="H64" s="315">
        <v>0</v>
      </c>
      <c r="I64" s="315">
        <v>0</v>
      </c>
      <c r="J64" s="315">
        <v>0</v>
      </c>
      <c r="K64" s="315">
        <v>0</v>
      </c>
      <c r="L64" s="315">
        <v>0</v>
      </c>
      <c r="M64" s="315">
        <v>0</v>
      </c>
      <c r="N64" s="315">
        <v>0</v>
      </c>
      <c r="O64" s="315">
        <v>0</v>
      </c>
      <c r="P64" s="315">
        <v>0</v>
      </c>
      <c r="Q64" s="315">
        <v>0</v>
      </c>
      <c r="R64" s="315">
        <v>0</v>
      </c>
    </row>
    <row r="65" spans="1:18" s="4" customFormat="1">
      <c r="A65" s="40"/>
      <c r="B65" s="48" t="s">
        <v>6</v>
      </c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</row>
    <row r="66" spans="1:18" s="4" customFormat="1">
      <c r="A66" s="51" t="s">
        <v>49</v>
      </c>
      <c r="B66" s="52" t="s">
        <v>5</v>
      </c>
      <c r="C66" s="316">
        <v>0</v>
      </c>
      <c r="D66" s="316">
        <v>0</v>
      </c>
      <c r="E66" s="316">
        <v>0</v>
      </c>
      <c r="F66" s="316">
        <v>0</v>
      </c>
      <c r="G66" s="316">
        <v>0</v>
      </c>
      <c r="H66" s="316">
        <v>0</v>
      </c>
      <c r="I66" s="316">
        <v>0</v>
      </c>
      <c r="J66" s="316">
        <v>0</v>
      </c>
      <c r="K66" s="316">
        <v>0</v>
      </c>
      <c r="L66" s="316">
        <v>0</v>
      </c>
      <c r="M66" s="316">
        <v>0</v>
      </c>
      <c r="N66" s="316">
        <v>0</v>
      </c>
      <c r="O66" s="316">
        <v>0</v>
      </c>
      <c r="P66" s="316">
        <v>0</v>
      </c>
      <c r="Q66" s="316">
        <v>0</v>
      </c>
      <c r="R66" s="316">
        <v>0</v>
      </c>
    </row>
    <row r="67" spans="1:18" s="4" customFormat="1">
      <c r="A67" s="51"/>
      <c r="B67" s="52" t="s">
        <v>6</v>
      </c>
      <c r="C67" s="316"/>
      <c r="D67" s="317"/>
      <c r="E67" s="316"/>
      <c r="F67" s="316"/>
      <c r="G67" s="316"/>
      <c r="H67" s="316"/>
      <c r="I67" s="317"/>
      <c r="J67" s="316"/>
      <c r="K67" s="316"/>
      <c r="L67" s="316"/>
      <c r="M67" s="316"/>
      <c r="N67" s="317"/>
      <c r="O67" s="316"/>
      <c r="P67" s="317"/>
      <c r="Q67" s="316"/>
      <c r="R67" s="316"/>
    </row>
    <row r="68" spans="1:18" s="4" customFormat="1">
      <c r="A68" s="41"/>
      <c r="B68" s="49" t="s">
        <v>5</v>
      </c>
      <c r="C68" s="318">
        <v>0</v>
      </c>
      <c r="D68" s="318">
        <v>0</v>
      </c>
      <c r="E68" s="318">
        <v>0</v>
      </c>
      <c r="F68" s="318">
        <v>0</v>
      </c>
      <c r="G68" s="318">
        <v>0</v>
      </c>
      <c r="H68" s="318">
        <v>0</v>
      </c>
      <c r="I68" s="318">
        <v>0</v>
      </c>
      <c r="J68" s="318">
        <v>0</v>
      </c>
      <c r="K68" s="318">
        <v>0</v>
      </c>
      <c r="L68" s="318">
        <v>0</v>
      </c>
      <c r="M68" s="318">
        <v>0</v>
      </c>
      <c r="N68" s="318">
        <v>0</v>
      </c>
      <c r="O68" s="318">
        <v>0</v>
      </c>
      <c r="P68" s="318">
        <v>0</v>
      </c>
      <c r="Q68" s="318">
        <v>0</v>
      </c>
      <c r="R68" s="318">
        <v>0</v>
      </c>
    </row>
    <row r="69" spans="1:18" s="4" customFormat="1">
      <c r="A69" s="39"/>
      <c r="B69" s="49" t="s">
        <v>6</v>
      </c>
      <c r="C69" s="318"/>
      <c r="D69" s="318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</row>
    <row r="70" spans="1:18" s="4" customFormat="1">
      <c r="A70" s="51" t="s">
        <v>50</v>
      </c>
      <c r="B70" s="52" t="s">
        <v>5</v>
      </c>
      <c r="C70" s="316">
        <v>0</v>
      </c>
      <c r="D70" s="316">
        <v>0</v>
      </c>
      <c r="E70" s="316">
        <v>0</v>
      </c>
      <c r="F70" s="316">
        <v>0</v>
      </c>
      <c r="G70" s="316">
        <v>0</v>
      </c>
      <c r="H70" s="316">
        <v>0</v>
      </c>
      <c r="I70" s="316">
        <v>0</v>
      </c>
      <c r="J70" s="316">
        <v>0</v>
      </c>
      <c r="K70" s="316">
        <v>0</v>
      </c>
      <c r="L70" s="316">
        <v>0</v>
      </c>
      <c r="M70" s="316">
        <v>0</v>
      </c>
      <c r="N70" s="316">
        <v>0</v>
      </c>
      <c r="O70" s="316">
        <v>0</v>
      </c>
      <c r="P70" s="316">
        <v>0</v>
      </c>
      <c r="Q70" s="316">
        <v>0</v>
      </c>
      <c r="R70" s="316">
        <v>0</v>
      </c>
    </row>
    <row r="71" spans="1:18" s="4" customFormat="1">
      <c r="A71" s="51"/>
      <c r="B71" s="52" t="s">
        <v>6</v>
      </c>
      <c r="C71" s="316"/>
      <c r="D71" s="317"/>
      <c r="E71" s="316"/>
      <c r="F71" s="316"/>
      <c r="G71" s="316"/>
      <c r="H71" s="316"/>
      <c r="I71" s="317"/>
      <c r="J71" s="316"/>
      <c r="K71" s="316"/>
      <c r="L71" s="316"/>
      <c r="M71" s="316"/>
      <c r="N71" s="317"/>
      <c r="O71" s="316"/>
      <c r="P71" s="317"/>
      <c r="Q71" s="316"/>
      <c r="R71" s="316"/>
    </row>
    <row r="72" spans="1:18" s="4" customFormat="1">
      <c r="A72" s="39"/>
      <c r="B72" s="49" t="s">
        <v>5</v>
      </c>
      <c r="C72" s="318">
        <v>0</v>
      </c>
      <c r="D72" s="318">
        <v>0</v>
      </c>
      <c r="E72" s="318">
        <v>0</v>
      </c>
      <c r="F72" s="318">
        <v>0</v>
      </c>
      <c r="G72" s="318">
        <v>0</v>
      </c>
      <c r="H72" s="318">
        <v>0</v>
      </c>
      <c r="I72" s="318">
        <v>0</v>
      </c>
      <c r="J72" s="318">
        <v>0</v>
      </c>
      <c r="K72" s="318">
        <v>0</v>
      </c>
      <c r="L72" s="318">
        <v>0</v>
      </c>
      <c r="M72" s="318">
        <v>0</v>
      </c>
      <c r="N72" s="318">
        <v>0</v>
      </c>
      <c r="O72" s="318">
        <v>0</v>
      </c>
      <c r="P72" s="318">
        <v>0</v>
      </c>
      <c r="Q72" s="318">
        <v>0</v>
      </c>
      <c r="R72" s="318">
        <v>0</v>
      </c>
    </row>
    <row r="73" spans="1:18" s="4" customFormat="1">
      <c r="A73" s="39"/>
      <c r="B73" s="49" t="s">
        <v>6</v>
      </c>
      <c r="C73" s="318"/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</row>
    <row r="74" spans="1:18" s="4" customFormat="1">
      <c r="A74" s="40" t="s">
        <v>51</v>
      </c>
      <c r="B74" s="48" t="s">
        <v>5</v>
      </c>
      <c r="C74" s="315">
        <v>0</v>
      </c>
      <c r="D74" s="315">
        <v>0</v>
      </c>
      <c r="E74" s="315">
        <v>0</v>
      </c>
      <c r="F74" s="315">
        <v>0</v>
      </c>
      <c r="G74" s="315">
        <v>0</v>
      </c>
      <c r="H74" s="315">
        <v>0</v>
      </c>
      <c r="I74" s="315">
        <v>0</v>
      </c>
      <c r="J74" s="315">
        <v>0</v>
      </c>
      <c r="K74" s="315">
        <v>0</v>
      </c>
      <c r="L74" s="315">
        <v>0</v>
      </c>
      <c r="M74" s="315">
        <v>0</v>
      </c>
      <c r="N74" s="315">
        <v>0</v>
      </c>
      <c r="O74" s="315">
        <v>0</v>
      </c>
      <c r="P74" s="315">
        <v>0</v>
      </c>
      <c r="Q74" s="315">
        <v>0</v>
      </c>
      <c r="R74" s="315">
        <v>0</v>
      </c>
    </row>
    <row r="75" spans="1:18" s="4" customFormat="1">
      <c r="A75" s="40"/>
      <c r="B75" s="48" t="s">
        <v>6</v>
      </c>
      <c r="C75" s="315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  <c r="R75" s="315"/>
    </row>
    <row r="76" spans="1:18" s="4" customFormat="1">
      <c r="A76" s="39"/>
      <c r="B76" s="49" t="s">
        <v>5</v>
      </c>
      <c r="C76" s="318">
        <v>0</v>
      </c>
      <c r="D76" s="318">
        <v>0</v>
      </c>
      <c r="E76" s="318">
        <v>0</v>
      </c>
      <c r="F76" s="318">
        <v>0</v>
      </c>
      <c r="G76" s="318">
        <v>0</v>
      </c>
      <c r="H76" s="318">
        <v>0</v>
      </c>
      <c r="I76" s="318">
        <v>0</v>
      </c>
      <c r="J76" s="318">
        <v>0</v>
      </c>
      <c r="K76" s="318">
        <v>0</v>
      </c>
      <c r="L76" s="318">
        <v>0</v>
      </c>
      <c r="M76" s="318">
        <v>0</v>
      </c>
      <c r="N76" s="318">
        <v>0</v>
      </c>
      <c r="O76" s="318">
        <v>0</v>
      </c>
      <c r="P76" s="318">
        <v>0</v>
      </c>
      <c r="Q76" s="318">
        <v>0</v>
      </c>
      <c r="R76" s="318">
        <v>0</v>
      </c>
    </row>
    <row r="77" spans="1:18" s="4" customFormat="1">
      <c r="A77" s="39"/>
      <c r="B77" s="49" t="s">
        <v>6</v>
      </c>
      <c r="C77" s="318"/>
      <c r="D77" s="318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</row>
    <row r="78" spans="1:18" s="4" customFormat="1">
      <c r="A78" s="40" t="s">
        <v>52</v>
      </c>
      <c r="B78" s="48" t="s">
        <v>5</v>
      </c>
      <c r="C78" s="315">
        <v>0</v>
      </c>
      <c r="D78" s="315">
        <v>0</v>
      </c>
      <c r="E78" s="315">
        <v>0</v>
      </c>
      <c r="F78" s="315">
        <v>0</v>
      </c>
      <c r="G78" s="315">
        <v>0</v>
      </c>
      <c r="H78" s="315">
        <v>0</v>
      </c>
      <c r="I78" s="315">
        <v>0</v>
      </c>
      <c r="J78" s="315">
        <v>0</v>
      </c>
      <c r="K78" s="315">
        <v>0</v>
      </c>
      <c r="L78" s="315">
        <v>0</v>
      </c>
      <c r="M78" s="315">
        <v>0</v>
      </c>
      <c r="N78" s="315">
        <v>0</v>
      </c>
      <c r="O78" s="315">
        <v>0</v>
      </c>
      <c r="P78" s="315">
        <v>0</v>
      </c>
      <c r="Q78" s="315">
        <v>0</v>
      </c>
      <c r="R78" s="315">
        <v>0</v>
      </c>
    </row>
    <row r="79" spans="1:18" s="4" customFormat="1">
      <c r="A79" s="40"/>
      <c r="B79" s="48" t="s">
        <v>6</v>
      </c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</row>
    <row r="80" spans="1:18" s="4" customFormat="1">
      <c r="A80" s="39"/>
      <c r="B80" s="49" t="s">
        <v>5</v>
      </c>
      <c r="C80" s="318">
        <v>0</v>
      </c>
      <c r="D80" s="318">
        <v>0</v>
      </c>
      <c r="E80" s="318">
        <v>0</v>
      </c>
      <c r="F80" s="318">
        <v>0</v>
      </c>
      <c r="G80" s="318">
        <v>0</v>
      </c>
      <c r="H80" s="318">
        <v>0</v>
      </c>
      <c r="I80" s="318">
        <v>0</v>
      </c>
      <c r="J80" s="318">
        <v>0</v>
      </c>
      <c r="K80" s="318">
        <v>0</v>
      </c>
      <c r="L80" s="318">
        <v>0</v>
      </c>
      <c r="M80" s="318">
        <v>0</v>
      </c>
      <c r="N80" s="318">
        <v>0</v>
      </c>
      <c r="O80" s="318">
        <v>0</v>
      </c>
      <c r="P80" s="318">
        <v>0</v>
      </c>
      <c r="Q80" s="318">
        <v>0</v>
      </c>
      <c r="R80" s="318">
        <v>0</v>
      </c>
    </row>
    <row r="81" spans="1:18" s="4" customFormat="1">
      <c r="A81" s="42"/>
      <c r="B81" s="49" t="s">
        <v>6</v>
      </c>
      <c r="C81" s="318"/>
      <c r="D81" s="319"/>
      <c r="E81" s="318"/>
      <c r="F81" s="318"/>
      <c r="G81" s="318"/>
      <c r="H81" s="318"/>
      <c r="I81" s="319"/>
      <c r="J81" s="318"/>
      <c r="K81" s="318"/>
      <c r="L81" s="318"/>
      <c r="M81" s="318"/>
      <c r="N81" s="319"/>
      <c r="O81" s="318"/>
      <c r="P81" s="319"/>
      <c r="Q81" s="318"/>
      <c r="R81" s="318"/>
    </row>
    <row r="82" spans="1:18" s="4" customFormat="1">
      <c r="A82" s="43" t="s">
        <v>53</v>
      </c>
      <c r="B82" s="50" t="s">
        <v>5</v>
      </c>
      <c r="C82" s="317">
        <f>C12+C30+C64+C74+C78</f>
        <v>4892100</v>
      </c>
      <c r="D82" s="317">
        <f>D12+D30+D64+D74+D78</f>
        <v>3788460</v>
      </c>
      <c r="E82" s="317">
        <f>E12+E30+E64+E74+E78</f>
        <v>2985490</v>
      </c>
      <c r="F82" s="317">
        <f t="shared" ref="F82:H82" si="15">F12+F30+F64+F74+F78</f>
        <v>535790</v>
      </c>
      <c r="G82" s="317">
        <f t="shared" si="15"/>
        <v>95390</v>
      </c>
      <c r="H82" s="317">
        <f t="shared" si="15"/>
        <v>171790</v>
      </c>
      <c r="I82" s="317">
        <f>I12+I30+I64+I74+I78</f>
        <v>923260</v>
      </c>
      <c r="J82" s="317">
        <f t="shared" ref="J82:M82" si="16">J12+J30+J64+J74+J78</f>
        <v>132190</v>
      </c>
      <c r="K82" s="317">
        <f t="shared" si="16"/>
        <v>114890</v>
      </c>
      <c r="L82" s="317">
        <f t="shared" si="16"/>
        <v>535790</v>
      </c>
      <c r="M82" s="317">
        <f t="shared" si="16"/>
        <v>140390</v>
      </c>
      <c r="N82" s="317">
        <f>N12+N30+N64+N74+N78</f>
        <v>180380</v>
      </c>
      <c r="O82" s="317">
        <f t="shared" ref="O82:R82" si="17">O12+O30+O64+O74+O78</f>
        <v>45095</v>
      </c>
      <c r="P82" s="317">
        <f t="shared" si="17"/>
        <v>45095</v>
      </c>
      <c r="Q82" s="317">
        <f t="shared" si="17"/>
        <v>45095</v>
      </c>
      <c r="R82" s="317">
        <f t="shared" si="17"/>
        <v>45095</v>
      </c>
    </row>
    <row r="83" spans="1:18" s="4" customFormat="1">
      <c r="A83" s="43"/>
      <c r="B83" s="50" t="s">
        <v>6</v>
      </c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</row>
    <row r="84" spans="1:18" s="4" customFormat="1" ht="35.1" customHeight="1">
      <c r="A84" s="21" t="s">
        <v>54</v>
      </c>
      <c r="B84" s="8"/>
      <c r="C84" s="8"/>
      <c r="I84" s="23" t="s">
        <v>55</v>
      </c>
      <c r="K84" s="23"/>
    </row>
    <row r="85" spans="1:18">
      <c r="A85" s="45" t="s">
        <v>56</v>
      </c>
      <c r="H85" s="46"/>
      <c r="K85" s="47" t="s">
        <v>57</v>
      </c>
    </row>
    <row r="86" spans="1:18">
      <c r="A86" s="24" t="s">
        <v>58</v>
      </c>
      <c r="I86" s="25" t="s">
        <v>58</v>
      </c>
    </row>
    <row r="87" spans="1:18">
      <c r="A87" s="24" t="s">
        <v>59</v>
      </c>
      <c r="I87" s="27" t="s">
        <v>59</v>
      </c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21" right="0.19685039370078741" top="0.31496062992125984" bottom="0.19685039370078741" header="0.31496062992125984" footer="0.19685039370078741"/>
  <pageSetup paperSize="9" scale="50" fitToHeight="0" orientation="landscape" r:id="rId1"/>
  <rowBreaks count="1" manualBreakCount="1">
    <brk id="53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7E08-7084-47F3-A1F9-BF93CA5E27F0}">
  <sheetPr>
    <tabColor rgb="FF9933FF"/>
    <pageSetUpPr fitToPage="1"/>
  </sheetPr>
  <dimension ref="A1:U83"/>
  <sheetViews>
    <sheetView view="pageBreakPreview" zoomScale="60" zoomScaleNormal="70" workbookViewId="0">
      <selection activeCell="H6" sqref="H6"/>
    </sheetView>
  </sheetViews>
  <sheetFormatPr defaultRowHeight="21"/>
  <cols>
    <col min="1" max="1" width="55.5703125" style="151" customWidth="1"/>
    <col min="2" max="2" width="8.7109375" style="151" bestFit="1" customWidth="1"/>
    <col min="3" max="3" width="15.7109375" style="152" customWidth="1"/>
    <col min="4" max="4" width="17.28515625" style="152" customWidth="1"/>
    <col min="5" max="8" width="15.7109375" style="154" customWidth="1"/>
    <col min="9" max="9" width="15.7109375" style="152" customWidth="1"/>
    <col min="10" max="13" width="15.7109375" style="154" customWidth="1"/>
    <col min="14" max="14" width="16.7109375" style="152" customWidth="1"/>
    <col min="15" max="18" width="15.7109375" style="154" customWidth="1"/>
    <col min="19" max="20" width="0" style="155" hidden="1" customWidth="1"/>
    <col min="21" max="21" width="9" style="155" hidden="1" customWidth="1"/>
    <col min="22" max="244" width="9.140625" style="155"/>
    <col min="245" max="245" width="54" style="155" customWidth="1"/>
    <col min="246" max="255" width="12" style="155" customWidth="1"/>
    <col min="256" max="256" width="0" style="155" hidden="1" customWidth="1"/>
    <col min="257" max="257" width="9.140625" style="155"/>
    <col min="258" max="259" width="0" style="155" hidden="1" customWidth="1"/>
    <col min="260" max="500" width="9.140625" style="155"/>
    <col min="501" max="501" width="54" style="155" customWidth="1"/>
    <col min="502" max="511" width="12" style="155" customWidth="1"/>
    <col min="512" max="512" width="0" style="155" hidden="1" customWidth="1"/>
    <col min="513" max="513" width="9.140625" style="155"/>
    <col min="514" max="515" width="0" style="155" hidden="1" customWidth="1"/>
    <col min="516" max="756" width="9.140625" style="155"/>
    <col min="757" max="757" width="54" style="155" customWidth="1"/>
    <col min="758" max="767" width="12" style="155" customWidth="1"/>
    <col min="768" max="768" width="0" style="155" hidden="1" customWidth="1"/>
    <col min="769" max="769" width="9.140625" style="155"/>
    <col min="770" max="771" width="0" style="155" hidden="1" customWidth="1"/>
    <col min="772" max="1012" width="9.140625" style="155"/>
    <col min="1013" max="1013" width="54" style="155" customWidth="1"/>
    <col min="1014" max="1023" width="12" style="155" customWidth="1"/>
    <col min="1024" max="1024" width="0" style="155" hidden="1" customWidth="1"/>
    <col min="1025" max="1025" width="9.140625" style="155"/>
    <col min="1026" max="1027" width="0" style="155" hidden="1" customWidth="1"/>
    <col min="1028" max="1268" width="9.140625" style="155"/>
    <col min="1269" max="1269" width="54" style="155" customWidth="1"/>
    <col min="1270" max="1279" width="12" style="155" customWidth="1"/>
    <col min="1280" max="1280" width="0" style="155" hidden="1" customWidth="1"/>
    <col min="1281" max="1281" width="9.140625" style="155"/>
    <col min="1282" max="1283" width="0" style="155" hidden="1" customWidth="1"/>
    <col min="1284" max="1524" width="9.140625" style="155"/>
    <col min="1525" max="1525" width="54" style="155" customWidth="1"/>
    <col min="1526" max="1535" width="12" style="155" customWidth="1"/>
    <col min="1536" max="1536" width="0" style="155" hidden="1" customWidth="1"/>
    <col min="1537" max="1537" width="9.140625" style="155"/>
    <col min="1538" max="1539" width="0" style="155" hidden="1" customWidth="1"/>
    <col min="1540" max="1780" width="9.140625" style="155"/>
    <col min="1781" max="1781" width="54" style="155" customWidth="1"/>
    <col min="1782" max="1791" width="12" style="155" customWidth="1"/>
    <col min="1792" max="1792" width="0" style="155" hidden="1" customWidth="1"/>
    <col min="1793" max="1793" width="9.140625" style="155"/>
    <col min="1794" max="1795" width="0" style="155" hidden="1" customWidth="1"/>
    <col min="1796" max="2036" width="9.140625" style="155"/>
    <col min="2037" max="2037" width="54" style="155" customWidth="1"/>
    <col min="2038" max="2047" width="12" style="155" customWidth="1"/>
    <col min="2048" max="2048" width="0" style="155" hidden="1" customWidth="1"/>
    <col min="2049" max="2049" width="9.140625" style="155"/>
    <col min="2050" max="2051" width="0" style="155" hidden="1" customWidth="1"/>
    <col min="2052" max="2292" width="9.140625" style="155"/>
    <col min="2293" max="2293" width="54" style="155" customWidth="1"/>
    <col min="2294" max="2303" width="12" style="155" customWidth="1"/>
    <col min="2304" max="2304" width="0" style="155" hidden="1" customWidth="1"/>
    <col min="2305" max="2305" width="9.140625" style="155"/>
    <col min="2306" max="2307" width="0" style="155" hidden="1" customWidth="1"/>
    <col min="2308" max="2548" width="9.140625" style="155"/>
    <col min="2549" max="2549" width="54" style="155" customWidth="1"/>
    <col min="2550" max="2559" width="12" style="155" customWidth="1"/>
    <col min="2560" max="2560" width="0" style="155" hidden="1" customWidth="1"/>
    <col min="2561" max="2561" width="9.140625" style="155"/>
    <col min="2562" max="2563" width="0" style="155" hidden="1" customWidth="1"/>
    <col min="2564" max="2804" width="9.140625" style="155"/>
    <col min="2805" max="2805" width="54" style="155" customWidth="1"/>
    <col min="2806" max="2815" width="12" style="155" customWidth="1"/>
    <col min="2816" max="2816" width="0" style="155" hidden="1" customWidth="1"/>
    <col min="2817" max="2817" width="9.140625" style="155"/>
    <col min="2818" max="2819" width="0" style="155" hidden="1" customWidth="1"/>
    <col min="2820" max="3060" width="9.140625" style="155"/>
    <col min="3061" max="3061" width="54" style="155" customWidth="1"/>
    <col min="3062" max="3071" width="12" style="155" customWidth="1"/>
    <col min="3072" max="3072" width="0" style="155" hidden="1" customWidth="1"/>
    <col min="3073" max="3073" width="9.140625" style="155"/>
    <col min="3074" max="3075" width="0" style="155" hidden="1" customWidth="1"/>
    <col min="3076" max="3316" width="9.140625" style="155"/>
    <col min="3317" max="3317" width="54" style="155" customWidth="1"/>
    <col min="3318" max="3327" width="12" style="155" customWidth="1"/>
    <col min="3328" max="3328" width="0" style="155" hidden="1" customWidth="1"/>
    <col min="3329" max="3329" width="9.140625" style="155"/>
    <col min="3330" max="3331" width="0" style="155" hidden="1" customWidth="1"/>
    <col min="3332" max="3572" width="9.140625" style="155"/>
    <col min="3573" max="3573" width="54" style="155" customWidth="1"/>
    <col min="3574" max="3583" width="12" style="155" customWidth="1"/>
    <col min="3584" max="3584" width="0" style="155" hidden="1" customWidth="1"/>
    <col min="3585" max="3585" width="9.140625" style="155"/>
    <col min="3586" max="3587" width="0" style="155" hidden="1" customWidth="1"/>
    <col min="3588" max="3828" width="9.140625" style="155"/>
    <col min="3829" max="3829" width="54" style="155" customWidth="1"/>
    <col min="3830" max="3839" width="12" style="155" customWidth="1"/>
    <col min="3840" max="3840" width="0" style="155" hidden="1" customWidth="1"/>
    <col min="3841" max="3841" width="9.140625" style="155"/>
    <col min="3842" max="3843" width="0" style="155" hidden="1" customWidth="1"/>
    <col min="3844" max="4084" width="9.140625" style="155"/>
    <col min="4085" max="4085" width="54" style="155" customWidth="1"/>
    <col min="4086" max="4095" width="12" style="155" customWidth="1"/>
    <col min="4096" max="4096" width="0" style="155" hidden="1" customWidth="1"/>
    <col min="4097" max="4097" width="9.140625" style="155"/>
    <col min="4098" max="4099" width="0" style="155" hidden="1" customWidth="1"/>
    <col min="4100" max="4340" width="9.140625" style="155"/>
    <col min="4341" max="4341" width="54" style="155" customWidth="1"/>
    <col min="4342" max="4351" width="12" style="155" customWidth="1"/>
    <col min="4352" max="4352" width="0" style="155" hidden="1" customWidth="1"/>
    <col min="4353" max="4353" width="9.140625" style="155"/>
    <col min="4354" max="4355" width="0" style="155" hidden="1" customWidth="1"/>
    <col min="4356" max="4596" width="9.140625" style="155"/>
    <col min="4597" max="4597" width="54" style="155" customWidth="1"/>
    <col min="4598" max="4607" width="12" style="155" customWidth="1"/>
    <col min="4608" max="4608" width="0" style="155" hidden="1" customWidth="1"/>
    <col min="4609" max="4609" width="9.140625" style="155"/>
    <col min="4610" max="4611" width="0" style="155" hidden="1" customWidth="1"/>
    <col min="4612" max="4852" width="9.140625" style="155"/>
    <col min="4853" max="4853" width="54" style="155" customWidth="1"/>
    <col min="4854" max="4863" width="12" style="155" customWidth="1"/>
    <col min="4864" max="4864" width="0" style="155" hidden="1" customWidth="1"/>
    <col min="4865" max="4865" width="9.140625" style="155"/>
    <col min="4866" max="4867" width="0" style="155" hidden="1" customWidth="1"/>
    <col min="4868" max="5108" width="9.140625" style="155"/>
    <col min="5109" max="5109" width="54" style="155" customWidth="1"/>
    <col min="5110" max="5119" width="12" style="155" customWidth="1"/>
    <col min="5120" max="5120" width="0" style="155" hidden="1" customWidth="1"/>
    <col min="5121" max="5121" width="9.140625" style="155"/>
    <col min="5122" max="5123" width="0" style="155" hidden="1" customWidth="1"/>
    <col min="5124" max="5364" width="9.140625" style="155"/>
    <col min="5365" max="5365" width="54" style="155" customWidth="1"/>
    <col min="5366" max="5375" width="12" style="155" customWidth="1"/>
    <col min="5376" max="5376" width="0" style="155" hidden="1" customWidth="1"/>
    <col min="5377" max="5377" width="9.140625" style="155"/>
    <col min="5378" max="5379" width="0" style="155" hidden="1" customWidth="1"/>
    <col min="5380" max="5620" width="9.140625" style="155"/>
    <col min="5621" max="5621" width="54" style="155" customWidth="1"/>
    <col min="5622" max="5631" width="12" style="155" customWidth="1"/>
    <col min="5632" max="5632" width="0" style="155" hidden="1" customWidth="1"/>
    <col min="5633" max="5633" width="9.140625" style="155"/>
    <col min="5634" max="5635" width="0" style="155" hidden="1" customWidth="1"/>
    <col min="5636" max="5876" width="9.140625" style="155"/>
    <col min="5877" max="5877" width="54" style="155" customWidth="1"/>
    <col min="5878" max="5887" width="12" style="155" customWidth="1"/>
    <col min="5888" max="5888" width="0" style="155" hidden="1" customWidth="1"/>
    <col min="5889" max="5889" width="9.140625" style="155"/>
    <col min="5890" max="5891" width="0" style="155" hidden="1" customWidth="1"/>
    <col min="5892" max="6132" width="9.140625" style="155"/>
    <col min="6133" max="6133" width="54" style="155" customWidth="1"/>
    <col min="6134" max="6143" width="12" style="155" customWidth="1"/>
    <col min="6144" max="6144" width="0" style="155" hidden="1" customWidth="1"/>
    <col min="6145" max="6145" width="9.140625" style="155"/>
    <col min="6146" max="6147" width="0" style="155" hidden="1" customWidth="1"/>
    <col min="6148" max="6388" width="9.140625" style="155"/>
    <col min="6389" max="6389" width="54" style="155" customWidth="1"/>
    <col min="6390" max="6399" width="12" style="155" customWidth="1"/>
    <col min="6400" max="6400" width="0" style="155" hidden="1" customWidth="1"/>
    <col min="6401" max="6401" width="9.140625" style="155"/>
    <col min="6402" max="6403" width="0" style="155" hidden="1" customWidth="1"/>
    <col min="6404" max="6644" width="9.140625" style="155"/>
    <col min="6645" max="6645" width="54" style="155" customWidth="1"/>
    <col min="6646" max="6655" width="12" style="155" customWidth="1"/>
    <col min="6656" max="6656" width="0" style="155" hidden="1" customWidth="1"/>
    <col min="6657" max="6657" width="9.140625" style="155"/>
    <col min="6658" max="6659" width="0" style="155" hidden="1" customWidth="1"/>
    <col min="6660" max="6900" width="9.140625" style="155"/>
    <col min="6901" max="6901" width="54" style="155" customWidth="1"/>
    <col min="6902" max="6911" width="12" style="155" customWidth="1"/>
    <col min="6912" max="6912" width="0" style="155" hidden="1" customWidth="1"/>
    <col min="6913" max="6913" width="9.140625" style="155"/>
    <col min="6914" max="6915" width="0" style="155" hidden="1" customWidth="1"/>
    <col min="6916" max="7156" width="9.140625" style="155"/>
    <col min="7157" max="7157" width="54" style="155" customWidth="1"/>
    <col min="7158" max="7167" width="12" style="155" customWidth="1"/>
    <col min="7168" max="7168" width="0" style="155" hidden="1" customWidth="1"/>
    <col min="7169" max="7169" width="9.140625" style="155"/>
    <col min="7170" max="7171" width="0" style="155" hidden="1" customWidth="1"/>
    <col min="7172" max="7412" width="9.140625" style="155"/>
    <col min="7413" max="7413" width="54" style="155" customWidth="1"/>
    <col min="7414" max="7423" width="12" style="155" customWidth="1"/>
    <col min="7424" max="7424" width="0" style="155" hidden="1" customWidth="1"/>
    <col min="7425" max="7425" width="9.140625" style="155"/>
    <col min="7426" max="7427" width="0" style="155" hidden="1" customWidth="1"/>
    <col min="7428" max="7668" width="9.140625" style="155"/>
    <col min="7669" max="7669" width="54" style="155" customWidth="1"/>
    <col min="7670" max="7679" width="12" style="155" customWidth="1"/>
    <col min="7680" max="7680" width="0" style="155" hidden="1" customWidth="1"/>
    <col min="7681" max="7681" width="9.140625" style="155"/>
    <col min="7682" max="7683" width="0" style="155" hidden="1" customWidth="1"/>
    <col min="7684" max="7924" width="9.140625" style="155"/>
    <col min="7925" max="7925" width="54" style="155" customWidth="1"/>
    <col min="7926" max="7935" width="12" style="155" customWidth="1"/>
    <col min="7936" max="7936" width="0" style="155" hidden="1" customWidth="1"/>
    <col min="7937" max="7937" width="9.140625" style="155"/>
    <col min="7938" max="7939" width="0" style="155" hidden="1" customWidth="1"/>
    <col min="7940" max="8180" width="9.140625" style="155"/>
    <col min="8181" max="8181" width="54" style="155" customWidth="1"/>
    <col min="8182" max="8191" width="12" style="155" customWidth="1"/>
    <col min="8192" max="8192" width="0" style="155" hidden="1" customWidth="1"/>
    <col min="8193" max="8193" width="9.140625" style="155"/>
    <col min="8194" max="8195" width="0" style="155" hidden="1" customWidth="1"/>
    <col min="8196" max="8436" width="9.140625" style="155"/>
    <col min="8437" max="8437" width="54" style="155" customWidth="1"/>
    <col min="8438" max="8447" width="12" style="155" customWidth="1"/>
    <col min="8448" max="8448" width="0" style="155" hidden="1" customWidth="1"/>
    <col min="8449" max="8449" width="9.140625" style="155"/>
    <col min="8450" max="8451" width="0" style="155" hidden="1" customWidth="1"/>
    <col min="8452" max="8692" width="9.140625" style="155"/>
    <col min="8693" max="8693" width="54" style="155" customWidth="1"/>
    <col min="8694" max="8703" width="12" style="155" customWidth="1"/>
    <col min="8704" max="8704" width="0" style="155" hidden="1" customWidth="1"/>
    <col min="8705" max="8705" width="9.140625" style="155"/>
    <col min="8706" max="8707" width="0" style="155" hidden="1" customWidth="1"/>
    <col min="8708" max="8948" width="9.140625" style="155"/>
    <col min="8949" max="8949" width="54" style="155" customWidth="1"/>
    <col min="8950" max="8959" width="12" style="155" customWidth="1"/>
    <col min="8960" max="8960" width="0" style="155" hidden="1" customWidth="1"/>
    <col min="8961" max="8961" width="9.140625" style="155"/>
    <col min="8962" max="8963" width="0" style="155" hidden="1" customWidth="1"/>
    <col min="8964" max="9204" width="9.140625" style="155"/>
    <col min="9205" max="9205" width="54" style="155" customWidth="1"/>
    <col min="9206" max="9215" width="12" style="155" customWidth="1"/>
    <col min="9216" max="9216" width="0" style="155" hidden="1" customWidth="1"/>
    <col min="9217" max="9217" width="9.140625" style="155"/>
    <col min="9218" max="9219" width="0" style="155" hidden="1" customWidth="1"/>
    <col min="9220" max="9460" width="9.140625" style="155"/>
    <col min="9461" max="9461" width="54" style="155" customWidth="1"/>
    <col min="9462" max="9471" width="12" style="155" customWidth="1"/>
    <col min="9472" max="9472" width="0" style="155" hidden="1" customWidth="1"/>
    <col min="9473" max="9473" width="9.140625" style="155"/>
    <col min="9474" max="9475" width="0" style="155" hidden="1" customWidth="1"/>
    <col min="9476" max="9716" width="9.140625" style="155"/>
    <col min="9717" max="9717" width="54" style="155" customWidth="1"/>
    <col min="9718" max="9727" width="12" style="155" customWidth="1"/>
    <col min="9728" max="9728" width="0" style="155" hidden="1" customWidth="1"/>
    <col min="9729" max="9729" width="9.140625" style="155"/>
    <col min="9730" max="9731" width="0" style="155" hidden="1" customWidth="1"/>
    <col min="9732" max="9972" width="9.140625" style="155"/>
    <col min="9973" max="9973" width="54" style="155" customWidth="1"/>
    <col min="9974" max="9983" width="12" style="155" customWidth="1"/>
    <col min="9984" max="9984" width="0" style="155" hidden="1" customWidth="1"/>
    <col min="9985" max="9985" width="9.140625" style="155"/>
    <col min="9986" max="9987" width="0" style="155" hidden="1" customWidth="1"/>
    <col min="9988" max="10228" width="9.140625" style="155"/>
    <col min="10229" max="10229" width="54" style="155" customWidth="1"/>
    <col min="10230" max="10239" width="12" style="155" customWidth="1"/>
    <col min="10240" max="10240" width="0" style="155" hidden="1" customWidth="1"/>
    <col min="10241" max="10241" width="9.140625" style="155"/>
    <col min="10242" max="10243" width="0" style="155" hidden="1" customWidth="1"/>
    <col min="10244" max="10484" width="9.140625" style="155"/>
    <col min="10485" max="10485" width="54" style="155" customWidth="1"/>
    <col min="10486" max="10495" width="12" style="155" customWidth="1"/>
    <col min="10496" max="10496" width="0" style="155" hidden="1" customWidth="1"/>
    <col min="10497" max="10497" width="9.140625" style="155"/>
    <col min="10498" max="10499" width="0" style="155" hidden="1" customWidth="1"/>
    <col min="10500" max="10740" width="9.140625" style="155"/>
    <col min="10741" max="10741" width="54" style="155" customWidth="1"/>
    <col min="10742" max="10751" width="12" style="155" customWidth="1"/>
    <col min="10752" max="10752" width="0" style="155" hidden="1" customWidth="1"/>
    <col min="10753" max="10753" width="9.140625" style="155"/>
    <col min="10754" max="10755" width="0" style="155" hidden="1" customWidth="1"/>
    <col min="10756" max="10996" width="9.140625" style="155"/>
    <col min="10997" max="10997" width="54" style="155" customWidth="1"/>
    <col min="10998" max="11007" width="12" style="155" customWidth="1"/>
    <col min="11008" max="11008" width="0" style="155" hidden="1" customWidth="1"/>
    <col min="11009" max="11009" width="9.140625" style="155"/>
    <col min="11010" max="11011" width="0" style="155" hidden="1" customWidth="1"/>
    <col min="11012" max="11252" width="9.140625" style="155"/>
    <col min="11253" max="11253" width="54" style="155" customWidth="1"/>
    <col min="11254" max="11263" width="12" style="155" customWidth="1"/>
    <col min="11264" max="11264" width="0" style="155" hidden="1" customWidth="1"/>
    <col min="11265" max="11265" width="9.140625" style="155"/>
    <col min="11266" max="11267" width="0" style="155" hidden="1" customWidth="1"/>
    <col min="11268" max="11508" width="9.140625" style="155"/>
    <col min="11509" max="11509" width="54" style="155" customWidth="1"/>
    <col min="11510" max="11519" width="12" style="155" customWidth="1"/>
    <col min="11520" max="11520" width="0" style="155" hidden="1" customWidth="1"/>
    <col min="11521" max="11521" width="9.140625" style="155"/>
    <col min="11522" max="11523" width="0" style="155" hidden="1" customWidth="1"/>
    <col min="11524" max="11764" width="9.140625" style="155"/>
    <col min="11765" max="11765" width="54" style="155" customWidth="1"/>
    <col min="11766" max="11775" width="12" style="155" customWidth="1"/>
    <col min="11776" max="11776" width="0" style="155" hidden="1" customWidth="1"/>
    <col min="11777" max="11777" width="9.140625" style="155"/>
    <col min="11778" max="11779" width="0" style="155" hidden="1" customWidth="1"/>
    <col min="11780" max="12020" width="9.140625" style="155"/>
    <col min="12021" max="12021" width="54" style="155" customWidth="1"/>
    <col min="12022" max="12031" width="12" style="155" customWidth="1"/>
    <col min="12032" max="12032" width="0" style="155" hidden="1" customWidth="1"/>
    <col min="12033" max="12033" width="9.140625" style="155"/>
    <col min="12034" max="12035" width="0" style="155" hidden="1" customWidth="1"/>
    <col min="12036" max="12276" width="9.140625" style="155"/>
    <col min="12277" max="12277" width="54" style="155" customWidth="1"/>
    <col min="12278" max="12287" width="12" style="155" customWidth="1"/>
    <col min="12288" max="12288" width="0" style="155" hidden="1" customWidth="1"/>
    <col min="12289" max="12289" width="9.140625" style="155"/>
    <col min="12290" max="12291" width="0" style="155" hidden="1" customWidth="1"/>
    <col min="12292" max="12532" width="9.140625" style="155"/>
    <col min="12533" max="12533" width="54" style="155" customWidth="1"/>
    <col min="12534" max="12543" width="12" style="155" customWidth="1"/>
    <col min="12544" max="12544" width="0" style="155" hidden="1" customWidth="1"/>
    <col min="12545" max="12545" width="9.140625" style="155"/>
    <col min="12546" max="12547" width="0" style="155" hidden="1" customWidth="1"/>
    <col min="12548" max="12788" width="9.140625" style="155"/>
    <col min="12789" max="12789" width="54" style="155" customWidth="1"/>
    <col min="12790" max="12799" width="12" style="155" customWidth="1"/>
    <col min="12800" max="12800" width="0" style="155" hidden="1" customWidth="1"/>
    <col min="12801" max="12801" width="9.140625" style="155"/>
    <col min="12802" max="12803" width="0" style="155" hidden="1" customWidth="1"/>
    <col min="12804" max="13044" width="9.140625" style="155"/>
    <col min="13045" max="13045" width="54" style="155" customWidth="1"/>
    <col min="13046" max="13055" width="12" style="155" customWidth="1"/>
    <col min="13056" max="13056" width="0" style="155" hidden="1" customWidth="1"/>
    <col min="13057" max="13057" width="9.140625" style="155"/>
    <col min="13058" max="13059" width="0" style="155" hidden="1" customWidth="1"/>
    <col min="13060" max="13300" width="9.140625" style="155"/>
    <col min="13301" max="13301" width="54" style="155" customWidth="1"/>
    <col min="13302" max="13311" width="12" style="155" customWidth="1"/>
    <col min="13312" max="13312" width="0" style="155" hidden="1" customWidth="1"/>
    <col min="13313" max="13313" width="9.140625" style="155"/>
    <col min="13314" max="13315" width="0" style="155" hidden="1" customWidth="1"/>
    <col min="13316" max="13556" width="9.140625" style="155"/>
    <col min="13557" max="13557" width="54" style="155" customWidth="1"/>
    <col min="13558" max="13567" width="12" style="155" customWidth="1"/>
    <col min="13568" max="13568" width="0" style="155" hidden="1" customWidth="1"/>
    <col min="13569" max="13569" width="9.140625" style="155"/>
    <col min="13570" max="13571" width="0" style="155" hidden="1" customWidth="1"/>
    <col min="13572" max="13812" width="9.140625" style="155"/>
    <col min="13813" max="13813" width="54" style="155" customWidth="1"/>
    <col min="13814" max="13823" width="12" style="155" customWidth="1"/>
    <col min="13824" max="13824" width="0" style="155" hidden="1" customWidth="1"/>
    <col min="13825" max="13825" width="9.140625" style="155"/>
    <col min="13826" max="13827" width="0" style="155" hidden="1" customWidth="1"/>
    <col min="13828" max="14068" width="9.140625" style="155"/>
    <col min="14069" max="14069" width="54" style="155" customWidth="1"/>
    <col min="14070" max="14079" width="12" style="155" customWidth="1"/>
    <col min="14080" max="14080" width="0" style="155" hidden="1" customWidth="1"/>
    <col min="14081" max="14081" width="9.140625" style="155"/>
    <col min="14082" max="14083" width="0" style="155" hidden="1" customWidth="1"/>
    <col min="14084" max="14324" width="9.140625" style="155"/>
    <col min="14325" max="14325" width="54" style="155" customWidth="1"/>
    <col min="14326" max="14335" width="12" style="155" customWidth="1"/>
    <col min="14336" max="14336" width="0" style="155" hidden="1" customWidth="1"/>
    <col min="14337" max="14337" width="9.140625" style="155"/>
    <col min="14338" max="14339" width="0" style="155" hidden="1" customWidth="1"/>
    <col min="14340" max="14580" width="9.140625" style="155"/>
    <col min="14581" max="14581" width="54" style="155" customWidth="1"/>
    <col min="14582" max="14591" width="12" style="155" customWidth="1"/>
    <col min="14592" max="14592" width="0" style="155" hidden="1" customWidth="1"/>
    <col min="14593" max="14593" width="9.140625" style="155"/>
    <col min="14594" max="14595" width="0" style="155" hidden="1" customWidth="1"/>
    <col min="14596" max="14836" width="9.140625" style="155"/>
    <col min="14837" max="14837" width="54" style="155" customWidth="1"/>
    <col min="14838" max="14847" width="12" style="155" customWidth="1"/>
    <col min="14848" max="14848" width="0" style="155" hidden="1" customWidth="1"/>
    <col min="14849" max="14849" width="9.140625" style="155"/>
    <col min="14850" max="14851" width="0" style="155" hidden="1" customWidth="1"/>
    <col min="14852" max="15092" width="9.140625" style="155"/>
    <col min="15093" max="15093" width="54" style="155" customWidth="1"/>
    <col min="15094" max="15103" width="12" style="155" customWidth="1"/>
    <col min="15104" max="15104" width="0" style="155" hidden="1" customWidth="1"/>
    <col min="15105" max="15105" width="9.140625" style="155"/>
    <col min="15106" max="15107" width="0" style="155" hidden="1" customWidth="1"/>
    <col min="15108" max="15348" width="9.140625" style="155"/>
    <col min="15349" max="15349" width="54" style="155" customWidth="1"/>
    <col min="15350" max="15359" width="12" style="155" customWidth="1"/>
    <col min="15360" max="15360" width="0" style="155" hidden="1" customWidth="1"/>
    <col min="15361" max="15361" width="9.140625" style="155"/>
    <col min="15362" max="15363" width="0" style="155" hidden="1" customWidth="1"/>
    <col min="15364" max="15604" width="9.140625" style="155"/>
    <col min="15605" max="15605" width="54" style="155" customWidth="1"/>
    <col min="15606" max="15615" width="12" style="155" customWidth="1"/>
    <col min="15616" max="15616" width="0" style="155" hidden="1" customWidth="1"/>
    <col min="15617" max="15617" width="9.140625" style="155"/>
    <col min="15618" max="15619" width="0" style="155" hidden="1" customWidth="1"/>
    <col min="15620" max="15860" width="9.140625" style="155"/>
    <col min="15861" max="15861" width="54" style="155" customWidth="1"/>
    <col min="15862" max="15871" width="12" style="155" customWidth="1"/>
    <col min="15872" max="15872" width="0" style="155" hidden="1" customWidth="1"/>
    <col min="15873" max="15873" width="9.140625" style="155"/>
    <col min="15874" max="15875" width="0" style="155" hidden="1" customWidth="1"/>
    <col min="15876" max="16116" width="9.140625" style="155"/>
    <col min="16117" max="16117" width="54" style="155" customWidth="1"/>
    <col min="16118" max="16127" width="12" style="155" customWidth="1"/>
    <col min="16128" max="16128" width="0" style="155" hidden="1" customWidth="1"/>
    <col min="16129" max="16129" width="9.140625" style="155"/>
    <col min="16130" max="16131" width="0" style="155" hidden="1" customWidth="1"/>
    <col min="16132" max="16384" width="9.140625" style="155"/>
  </cols>
  <sheetData>
    <row r="1" spans="1:21" s="116" customFormat="1" ht="23.25">
      <c r="A1" s="385" t="s">
        <v>157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115" t="s">
        <v>72</v>
      </c>
      <c r="R1" s="115"/>
    </row>
    <row r="2" spans="1:21" s="116" customFormat="1" ht="23.25">
      <c r="A2" s="386" t="s">
        <v>197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118"/>
      <c r="R2" s="118"/>
    </row>
    <row r="3" spans="1:21" s="116" customFormat="1" ht="23.25">
      <c r="A3" s="119"/>
      <c r="B3" s="119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 t="s">
        <v>60</v>
      </c>
      <c r="P3" s="118"/>
      <c r="Q3" s="118"/>
      <c r="R3" s="118"/>
    </row>
    <row r="4" spans="1:21" s="116" customFormat="1" ht="27" customHeight="1">
      <c r="A4" s="119"/>
      <c r="B4" s="119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20" t="s">
        <v>61</v>
      </c>
      <c r="P4" s="264" t="s">
        <v>176</v>
      </c>
      <c r="Q4" s="264"/>
      <c r="R4" s="118"/>
    </row>
    <row r="5" spans="1:21" s="116" customFormat="1" ht="27" customHeight="1">
      <c r="A5" s="119"/>
      <c r="B5" s="119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20" t="s">
        <v>62</v>
      </c>
      <c r="P5" s="264" t="s">
        <v>190</v>
      </c>
      <c r="Q5" s="264"/>
      <c r="R5" s="118"/>
    </row>
    <row r="6" spans="1:21" s="116" customFormat="1" ht="23.25">
      <c r="A6" s="122" t="s">
        <v>158</v>
      </c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23" t="b">
        <v>1</v>
      </c>
      <c r="O6" s="120" t="s">
        <v>19</v>
      </c>
      <c r="P6" s="124"/>
      <c r="Q6" s="124"/>
      <c r="R6" s="115"/>
    </row>
    <row r="7" spans="1:21" s="116" customFormat="1" ht="23.25">
      <c r="A7" s="379" t="s">
        <v>139</v>
      </c>
      <c r="B7" s="379"/>
      <c r="C7" s="379"/>
      <c r="D7" s="379"/>
      <c r="E7" s="115"/>
      <c r="F7" s="387"/>
      <c r="G7" s="387"/>
      <c r="H7" s="115"/>
      <c r="I7" s="115"/>
      <c r="J7" s="115"/>
      <c r="K7" s="115"/>
      <c r="L7" s="115"/>
      <c r="M7" s="115"/>
      <c r="N7" s="123" t="b">
        <v>0</v>
      </c>
      <c r="O7" s="120" t="s">
        <v>17</v>
      </c>
      <c r="P7" s="115"/>
      <c r="Q7" s="115"/>
      <c r="R7" s="115"/>
    </row>
    <row r="8" spans="1:21" s="116" customFormat="1" ht="23.25" customHeight="1">
      <c r="A8" s="122" t="s">
        <v>191</v>
      </c>
      <c r="B8" s="125"/>
      <c r="C8" s="115"/>
      <c r="D8" s="115"/>
      <c r="E8" s="118"/>
      <c r="F8" s="118"/>
      <c r="G8" s="118"/>
      <c r="H8" s="118"/>
      <c r="I8" s="118"/>
      <c r="J8" s="118"/>
      <c r="K8" s="115"/>
      <c r="L8" s="115"/>
      <c r="M8" s="115"/>
      <c r="N8" s="123" t="b">
        <v>0</v>
      </c>
      <c r="O8" s="120" t="s">
        <v>70</v>
      </c>
      <c r="P8" s="115"/>
      <c r="Q8" s="115"/>
      <c r="R8" s="115"/>
    </row>
    <row r="9" spans="1:21" s="116" customFormat="1" ht="23.25">
      <c r="A9" s="379"/>
      <c r="B9" s="379"/>
      <c r="C9" s="379"/>
      <c r="D9" s="379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 t="s">
        <v>25</v>
      </c>
    </row>
    <row r="10" spans="1:21" s="116" customFormat="1" ht="23.25">
      <c r="A10" s="126" t="s">
        <v>26</v>
      </c>
      <c r="B10" s="380" t="s">
        <v>69</v>
      </c>
      <c r="C10" s="381" t="s">
        <v>63</v>
      </c>
      <c r="D10" s="128" t="s">
        <v>7</v>
      </c>
      <c r="E10" s="382" t="s">
        <v>2</v>
      </c>
      <c r="F10" s="383"/>
      <c r="G10" s="383"/>
      <c r="H10" s="384"/>
      <c r="I10" s="128" t="s">
        <v>7</v>
      </c>
      <c r="J10" s="382" t="s">
        <v>3</v>
      </c>
      <c r="K10" s="383"/>
      <c r="L10" s="383"/>
      <c r="M10" s="384"/>
      <c r="N10" s="128" t="s">
        <v>7</v>
      </c>
      <c r="O10" s="382" t="s">
        <v>4</v>
      </c>
      <c r="P10" s="383"/>
      <c r="Q10" s="383"/>
      <c r="R10" s="384"/>
    </row>
    <row r="11" spans="1:21" s="116" customFormat="1" ht="23.25">
      <c r="A11" s="129" t="s">
        <v>27</v>
      </c>
      <c r="B11" s="380"/>
      <c r="C11" s="381"/>
      <c r="D11" s="130" t="s">
        <v>80</v>
      </c>
      <c r="E11" s="131" t="s">
        <v>28</v>
      </c>
      <c r="F11" s="131" t="s">
        <v>29</v>
      </c>
      <c r="G11" s="131" t="s">
        <v>30</v>
      </c>
      <c r="H11" s="131" t="s">
        <v>31</v>
      </c>
      <c r="I11" s="130" t="s">
        <v>81</v>
      </c>
      <c r="J11" s="131" t="s">
        <v>32</v>
      </c>
      <c r="K11" s="131" t="s">
        <v>33</v>
      </c>
      <c r="L11" s="131" t="s">
        <v>34</v>
      </c>
      <c r="M11" s="131" t="s">
        <v>35</v>
      </c>
      <c r="N11" s="130" t="s">
        <v>82</v>
      </c>
      <c r="O11" s="131" t="s">
        <v>36</v>
      </c>
      <c r="P11" s="131" t="s">
        <v>37</v>
      </c>
      <c r="Q11" s="131" t="s">
        <v>38</v>
      </c>
      <c r="R11" s="131" t="s">
        <v>39</v>
      </c>
    </row>
    <row r="12" spans="1:21" s="116" customFormat="1" ht="23.25">
      <c r="A12" s="132" t="s">
        <v>40</v>
      </c>
      <c r="B12" s="133" t="s">
        <v>5</v>
      </c>
      <c r="C12" s="323">
        <v>0</v>
      </c>
      <c r="D12" s="323">
        <v>0</v>
      </c>
      <c r="E12" s="323">
        <v>0</v>
      </c>
      <c r="F12" s="323">
        <v>0</v>
      </c>
      <c r="G12" s="323">
        <v>0</v>
      </c>
      <c r="H12" s="323">
        <v>0</v>
      </c>
      <c r="I12" s="323">
        <v>0</v>
      </c>
      <c r="J12" s="323">
        <v>0</v>
      </c>
      <c r="K12" s="323">
        <v>0</v>
      </c>
      <c r="L12" s="323">
        <v>0</v>
      </c>
      <c r="M12" s="323">
        <v>0</v>
      </c>
      <c r="N12" s="323">
        <v>0</v>
      </c>
      <c r="O12" s="323">
        <v>0</v>
      </c>
      <c r="P12" s="323">
        <v>0</v>
      </c>
      <c r="Q12" s="323">
        <v>0</v>
      </c>
      <c r="R12" s="323">
        <v>0</v>
      </c>
      <c r="S12" s="134">
        <v>0</v>
      </c>
      <c r="T12" s="134">
        <v>0</v>
      </c>
      <c r="U12" s="134">
        <v>0</v>
      </c>
    </row>
    <row r="13" spans="1:21" s="116" customFormat="1" ht="23.25">
      <c r="A13" s="132"/>
      <c r="B13" s="133" t="s">
        <v>6</v>
      </c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</row>
    <row r="14" spans="1:21" s="138" customFormat="1" ht="23.25">
      <c r="A14" s="135" t="s">
        <v>73</v>
      </c>
      <c r="B14" s="136" t="s">
        <v>5</v>
      </c>
      <c r="C14" s="324">
        <v>0</v>
      </c>
      <c r="D14" s="324">
        <f>D16+D72</f>
        <v>0</v>
      </c>
      <c r="E14" s="324">
        <f>E16+E72</f>
        <v>0</v>
      </c>
      <c r="F14" s="324">
        <v>0</v>
      </c>
      <c r="G14" s="324">
        <v>0</v>
      </c>
      <c r="H14" s="324">
        <v>0</v>
      </c>
      <c r="I14" s="324">
        <v>0</v>
      </c>
      <c r="J14" s="324">
        <v>0</v>
      </c>
      <c r="K14" s="324">
        <v>0</v>
      </c>
      <c r="L14" s="324">
        <v>0</v>
      </c>
      <c r="M14" s="324">
        <v>0</v>
      </c>
      <c r="N14" s="324">
        <v>0</v>
      </c>
      <c r="O14" s="324">
        <v>0</v>
      </c>
      <c r="P14" s="324">
        <v>0</v>
      </c>
      <c r="Q14" s="324">
        <v>0</v>
      </c>
      <c r="R14" s="324">
        <v>0</v>
      </c>
    </row>
    <row r="15" spans="1:21" s="138" customFormat="1" ht="23.25">
      <c r="A15" s="135"/>
      <c r="B15" s="136" t="s">
        <v>6</v>
      </c>
      <c r="C15" s="324"/>
      <c r="D15" s="324"/>
      <c r="E15" s="325"/>
      <c r="F15" s="325"/>
      <c r="G15" s="325"/>
      <c r="H15" s="325"/>
      <c r="I15" s="324"/>
      <c r="J15" s="325"/>
      <c r="K15" s="325"/>
      <c r="L15" s="325"/>
      <c r="M15" s="325"/>
      <c r="N15" s="324"/>
      <c r="O15" s="325"/>
      <c r="P15" s="325"/>
      <c r="Q15" s="325"/>
      <c r="R15" s="325"/>
    </row>
    <row r="16" spans="1:21" s="138" customFormat="1" ht="23.25">
      <c r="A16" s="139"/>
      <c r="B16" s="140" t="s">
        <v>5</v>
      </c>
      <c r="C16" s="326">
        <v>0</v>
      </c>
      <c r="D16" s="326">
        <v>0</v>
      </c>
      <c r="E16" s="326">
        <v>0</v>
      </c>
      <c r="F16" s="326">
        <v>0</v>
      </c>
      <c r="G16" s="326">
        <v>0</v>
      </c>
      <c r="H16" s="326">
        <v>0</v>
      </c>
      <c r="I16" s="326">
        <v>0</v>
      </c>
      <c r="J16" s="326">
        <v>0</v>
      </c>
      <c r="K16" s="326">
        <v>0</v>
      </c>
      <c r="L16" s="326">
        <v>0</v>
      </c>
      <c r="M16" s="326">
        <v>0</v>
      </c>
      <c r="N16" s="326">
        <v>0</v>
      </c>
      <c r="O16" s="326">
        <v>0</v>
      </c>
      <c r="P16" s="326">
        <v>0</v>
      </c>
      <c r="Q16" s="326">
        <v>0</v>
      </c>
      <c r="R16" s="326">
        <v>0</v>
      </c>
    </row>
    <row r="17" spans="1:18" s="138" customFormat="1" ht="23.25">
      <c r="A17" s="139"/>
      <c r="B17" s="140" t="s">
        <v>6</v>
      </c>
      <c r="C17" s="326"/>
      <c r="D17" s="326"/>
      <c r="E17" s="327"/>
      <c r="F17" s="327"/>
      <c r="G17" s="327"/>
      <c r="H17" s="327"/>
      <c r="I17" s="326"/>
      <c r="J17" s="327"/>
      <c r="K17" s="327"/>
      <c r="L17" s="327"/>
      <c r="M17" s="327"/>
      <c r="N17" s="326"/>
      <c r="O17" s="327"/>
      <c r="P17" s="327"/>
      <c r="Q17" s="327"/>
      <c r="R17" s="327"/>
    </row>
    <row r="18" spans="1:18" s="138" customFormat="1" ht="23.25">
      <c r="A18" s="135" t="s">
        <v>74</v>
      </c>
      <c r="B18" s="136" t="s">
        <v>5</v>
      </c>
      <c r="C18" s="324">
        <v>0</v>
      </c>
      <c r="D18" s="324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0</v>
      </c>
      <c r="J18" s="324">
        <v>0</v>
      </c>
      <c r="K18" s="324">
        <v>0</v>
      </c>
      <c r="L18" s="324">
        <v>0</v>
      </c>
      <c r="M18" s="324">
        <v>0</v>
      </c>
      <c r="N18" s="324">
        <v>0</v>
      </c>
      <c r="O18" s="324">
        <v>0</v>
      </c>
      <c r="P18" s="324">
        <v>0</v>
      </c>
      <c r="Q18" s="324">
        <v>0</v>
      </c>
      <c r="R18" s="324">
        <v>0</v>
      </c>
    </row>
    <row r="19" spans="1:18" s="138" customFormat="1" ht="23.25">
      <c r="A19" s="135"/>
      <c r="B19" s="136" t="s">
        <v>6</v>
      </c>
      <c r="C19" s="324"/>
      <c r="D19" s="324"/>
      <c r="E19" s="325"/>
      <c r="F19" s="325"/>
      <c r="G19" s="325"/>
      <c r="H19" s="325"/>
      <c r="I19" s="324"/>
      <c r="J19" s="325"/>
      <c r="K19" s="325"/>
      <c r="L19" s="325"/>
      <c r="M19" s="325"/>
      <c r="N19" s="324"/>
      <c r="O19" s="325"/>
      <c r="P19" s="325"/>
      <c r="Q19" s="325"/>
      <c r="R19" s="325"/>
    </row>
    <row r="20" spans="1:18" s="138" customFormat="1" ht="23.25">
      <c r="A20" s="139"/>
      <c r="B20" s="140" t="s">
        <v>5</v>
      </c>
      <c r="C20" s="326">
        <v>0</v>
      </c>
      <c r="D20" s="326">
        <v>0</v>
      </c>
      <c r="E20" s="326">
        <v>0</v>
      </c>
      <c r="F20" s="326">
        <v>0</v>
      </c>
      <c r="G20" s="326">
        <v>0</v>
      </c>
      <c r="H20" s="326">
        <v>0</v>
      </c>
      <c r="I20" s="326">
        <v>0</v>
      </c>
      <c r="J20" s="326">
        <v>0</v>
      </c>
      <c r="K20" s="326">
        <v>0</v>
      </c>
      <c r="L20" s="326">
        <v>0</v>
      </c>
      <c r="M20" s="326">
        <v>0</v>
      </c>
      <c r="N20" s="326">
        <v>0</v>
      </c>
      <c r="O20" s="326">
        <v>0</v>
      </c>
      <c r="P20" s="326">
        <v>0</v>
      </c>
      <c r="Q20" s="326">
        <v>0</v>
      </c>
      <c r="R20" s="326">
        <v>0</v>
      </c>
    </row>
    <row r="21" spans="1:18" s="138" customFormat="1" ht="23.25">
      <c r="A21" s="139"/>
      <c r="B21" s="140" t="s">
        <v>6</v>
      </c>
      <c r="C21" s="326"/>
      <c r="D21" s="326"/>
      <c r="E21" s="327"/>
      <c r="F21" s="327"/>
      <c r="G21" s="327"/>
      <c r="H21" s="327"/>
      <c r="I21" s="326"/>
      <c r="J21" s="327"/>
      <c r="K21" s="327"/>
      <c r="L21" s="327"/>
      <c r="M21" s="327"/>
      <c r="N21" s="326"/>
      <c r="O21" s="327"/>
      <c r="P21" s="327"/>
      <c r="Q21" s="327"/>
      <c r="R21" s="327"/>
    </row>
    <row r="22" spans="1:18" s="138" customFormat="1" ht="23.25">
      <c r="A22" s="135" t="s">
        <v>75</v>
      </c>
      <c r="B22" s="136" t="s">
        <v>5</v>
      </c>
      <c r="C22" s="324">
        <v>0</v>
      </c>
      <c r="D22" s="324">
        <v>0</v>
      </c>
      <c r="E22" s="324">
        <v>0</v>
      </c>
      <c r="F22" s="324">
        <v>0</v>
      </c>
      <c r="G22" s="324">
        <v>0</v>
      </c>
      <c r="H22" s="324">
        <v>0</v>
      </c>
      <c r="I22" s="324">
        <v>0</v>
      </c>
      <c r="J22" s="324">
        <v>0</v>
      </c>
      <c r="K22" s="324">
        <v>0</v>
      </c>
      <c r="L22" s="324">
        <v>0</v>
      </c>
      <c r="M22" s="324">
        <v>0</v>
      </c>
      <c r="N22" s="324">
        <v>0</v>
      </c>
      <c r="O22" s="324">
        <v>0</v>
      </c>
      <c r="P22" s="324">
        <v>0</v>
      </c>
      <c r="Q22" s="324">
        <v>0</v>
      </c>
      <c r="R22" s="324">
        <v>0</v>
      </c>
    </row>
    <row r="23" spans="1:18" s="138" customFormat="1" ht="23.25">
      <c r="A23" s="135"/>
      <c r="B23" s="136" t="s">
        <v>6</v>
      </c>
      <c r="C23" s="324"/>
      <c r="D23" s="324"/>
      <c r="E23" s="325"/>
      <c r="F23" s="325"/>
      <c r="G23" s="325"/>
      <c r="H23" s="325"/>
      <c r="I23" s="324"/>
      <c r="J23" s="325"/>
      <c r="K23" s="325"/>
      <c r="L23" s="325"/>
      <c r="M23" s="325"/>
      <c r="N23" s="324"/>
      <c r="O23" s="325"/>
      <c r="P23" s="325"/>
      <c r="Q23" s="325"/>
      <c r="R23" s="325"/>
    </row>
    <row r="24" spans="1:18" s="138" customFormat="1" ht="23.25">
      <c r="A24" s="139"/>
      <c r="B24" s="140" t="s">
        <v>5</v>
      </c>
      <c r="C24" s="326">
        <v>0</v>
      </c>
      <c r="D24" s="326">
        <v>0</v>
      </c>
      <c r="E24" s="326">
        <v>0</v>
      </c>
      <c r="F24" s="326">
        <v>0</v>
      </c>
      <c r="G24" s="326">
        <v>0</v>
      </c>
      <c r="H24" s="326">
        <v>0</v>
      </c>
      <c r="I24" s="326">
        <v>0</v>
      </c>
      <c r="J24" s="326">
        <v>0</v>
      </c>
      <c r="K24" s="326">
        <v>0</v>
      </c>
      <c r="L24" s="326">
        <v>0</v>
      </c>
      <c r="M24" s="326">
        <v>0</v>
      </c>
      <c r="N24" s="326">
        <v>0</v>
      </c>
      <c r="O24" s="326">
        <v>0</v>
      </c>
      <c r="P24" s="326">
        <v>0</v>
      </c>
      <c r="Q24" s="326">
        <v>0</v>
      </c>
      <c r="R24" s="326">
        <v>0</v>
      </c>
    </row>
    <row r="25" spans="1:18" s="138" customFormat="1" ht="23.25">
      <c r="A25" s="139"/>
      <c r="B25" s="140" t="s">
        <v>6</v>
      </c>
      <c r="C25" s="326"/>
      <c r="D25" s="326"/>
      <c r="E25" s="327"/>
      <c r="F25" s="327"/>
      <c r="G25" s="327"/>
      <c r="H25" s="327"/>
      <c r="I25" s="326"/>
      <c r="J25" s="327"/>
      <c r="K25" s="327"/>
      <c r="L25" s="327"/>
      <c r="M25" s="327"/>
      <c r="N25" s="326"/>
      <c r="O25" s="327"/>
      <c r="P25" s="327"/>
      <c r="Q25" s="327"/>
      <c r="R25" s="327"/>
    </row>
    <row r="26" spans="1:18" s="138" customFormat="1" ht="23.25">
      <c r="A26" s="135" t="s">
        <v>41</v>
      </c>
      <c r="B26" s="136" t="s">
        <v>5</v>
      </c>
      <c r="C26" s="324">
        <v>0</v>
      </c>
      <c r="D26" s="324">
        <v>0</v>
      </c>
      <c r="E26" s="324">
        <v>0</v>
      </c>
      <c r="F26" s="324">
        <v>0</v>
      </c>
      <c r="G26" s="324">
        <v>0</v>
      </c>
      <c r="H26" s="324">
        <v>0</v>
      </c>
      <c r="I26" s="324">
        <v>0</v>
      </c>
      <c r="J26" s="324">
        <v>0</v>
      </c>
      <c r="K26" s="324">
        <v>0</v>
      </c>
      <c r="L26" s="324">
        <v>0</v>
      </c>
      <c r="M26" s="324">
        <v>0</v>
      </c>
      <c r="N26" s="324">
        <v>0</v>
      </c>
      <c r="O26" s="324">
        <v>0</v>
      </c>
      <c r="P26" s="324">
        <v>0</v>
      </c>
      <c r="Q26" s="324">
        <v>0</v>
      </c>
      <c r="R26" s="324">
        <v>0</v>
      </c>
    </row>
    <row r="27" spans="1:18" s="138" customFormat="1" ht="23.25">
      <c r="A27" s="135"/>
      <c r="B27" s="136" t="s">
        <v>6</v>
      </c>
      <c r="C27" s="324"/>
      <c r="D27" s="324"/>
      <c r="E27" s="325"/>
      <c r="F27" s="325"/>
      <c r="G27" s="325"/>
      <c r="H27" s="325"/>
      <c r="I27" s="324"/>
      <c r="J27" s="325"/>
      <c r="K27" s="325"/>
      <c r="L27" s="325"/>
      <c r="M27" s="325"/>
      <c r="N27" s="324"/>
      <c r="O27" s="325"/>
      <c r="P27" s="325"/>
      <c r="Q27" s="325"/>
      <c r="R27" s="325"/>
    </row>
    <row r="28" spans="1:18" s="138" customFormat="1" ht="23.25">
      <c r="A28" s="139"/>
      <c r="B28" s="140" t="s">
        <v>5</v>
      </c>
      <c r="C28" s="326">
        <v>0</v>
      </c>
      <c r="D28" s="326">
        <v>0</v>
      </c>
      <c r="E28" s="326">
        <v>0</v>
      </c>
      <c r="F28" s="326">
        <v>0</v>
      </c>
      <c r="G28" s="326">
        <v>0</v>
      </c>
      <c r="H28" s="326">
        <v>0</v>
      </c>
      <c r="I28" s="326">
        <v>0</v>
      </c>
      <c r="J28" s="326">
        <v>0</v>
      </c>
      <c r="K28" s="326">
        <v>0</v>
      </c>
      <c r="L28" s="326">
        <v>0</v>
      </c>
      <c r="M28" s="326">
        <v>0</v>
      </c>
      <c r="N28" s="326">
        <v>0</v>
      </c>
      <c r="O28" s="326">
        <v>0</v>
      </c>
      <c r="P28" s="326">
        <v>0</v>
      </c>
      <c r="Q28" s="326">
        <v>0</v>
      </c>
      <c r="R28" s="326">
        <v>0</v>
      </c>
    </row>
    <row r="29" spans="1:18" s="138" customFormat="1" ht="23.25">
      <c r="A29" s="139"/>
      <c r="B29" s="140" t="s">
        <v>6</v>
      </c>
      <c r="C29" s="326"/>
      <c r="D29" s="326"/>
      <c r="E29" s="327"/>
      <c r="F29" s="327"/>
      <c r="G29" s="327"/>
      <c r="H29" s="327"/>
      <c r="I29" s="326"/>
      <c r="J29" s="327"/>
      <c r="K29" s="327"/>
      <c r="L29" s="327"/>
      <c r="M29" s="327"/>
      <c r="N29" s="326"/>
      <c r="O29" s="327"/>
      <c r="P29" s="327"/>
      <c r="Q29" s="327"/>
      <c r="R29" s="327"/>
    </row>
    <row r="30" spans="1:18" s="138" customFormat="1" ht="23.25">
      <c r="A30" s="141" t="s">
        <v>42</v>
      </c>
      <c r="B30" s="133" t="s">
        <v>5</v>
      </c>
      <c r="C30" s="323">
        <f>C32+C56</f>
        <v>5944900</v>
      </c>
      <c r="D30" s="323">
        <f t="shared" ref="D30:R30" si="0">D32+D56</f>
        <v>2145200</v>
      </c>
      <c r="E30" s="328">
        <f t="shared" si="0"/>
        <v>601725</v>
      </c>
      <c r="F30" s="328">
        <f t="shared" si="0"/>
        <v>453425</v>
      </c>
      <c r="G30" s="328">
        <f t="shared" si="0"/>
        <v>636625</v>
      </c>
      <c r="H30" s="328">
        <f t="shared" si="0"/>
        <v>453425</v>
      </c>
      <c r="I30" s="323">
        <f t="shared" si="0"/>
        <v>1913500</v>
      </c>
      <c r="J30" s="328">
        <f t="shared" si="0"/>
        <v>553225</v>
      </c>
      <c r="K30" s="328">
        <f t="shared" si="0"/>
        <v>453425</v>
      </c>
      <c r="L30" s="328">
        <f t="shared" si="0"/>
        <v>453425</v>
      </c>
      <c r="M30" s="328">
        <f t="shared" si="0"/>
        <v>453425</v>
      </c>
      <c r="N30" s="323">
        <f t="shared" si="0"/>
        <v>1886200</v>
      </c>
      <c r="O30" s="328">
        <f t="shared" si="0"/>
        <v>525925</v>
      </c>
      <c r="P30" s="328">
        <f t="shared" si="0"/>
        <v>453425</v>
      </c>
      <c r="Q30" s="328">
        <f t="shared" si="0"/>
        <v>453425</v>
      </c>
      <c r="R30" s="328">
        <f t="shared" si="0"/>
        <v>453425</v>
      </c>
    </row>
    <row r="31" spans="1:18" s="138" customFormat="1" ht="23.25">
      <c r="A31" s="141"/>
      <c r="B31" s="133" t="s">
        <v>6</v>
      </c>
      <c r="C31" s="323"/>
      <c r="D31" s="323"/>
      <c r="E31" s="328"/>
      <c r="F31" s="328"/>
      <c r="G31" s="328"/>
      <c r="H31" s="328"/>
      <c r="I31" s="323"/>
      <c r="J31" s="328"/>
      <c r="K31" s="328"/>
      <c r="L31" s="328"/>
      <c r="M31" s="328"/>
      <c r="N31" s="323"/>
      <c r="O31" s="328"/>
      <c r="P31" s="328"/>
      <c r="Q31" s="328"/>
      <c r="R31" s="328"/>
    </row>
    <row r="32" spans="1:18" s="138" customFormat="1" ht="23.25">
      <c r="A32" s="135" t="s">
        <v>43</v>
      </c>
      <c r="B32" s="136" t="s">
        <v>5</v>
      </c>
      <c r="C32" s="324">
        <f t="shared" ref="C32:O32" si="1">C34+C38+C44</f>
        <v>5884900</v>
      </c>
      <c r="D32" s="324">
        <f t="shared" si="1"/>
        <v>2085200</v>
      </c>
      <c r="E32" s="325">
        <f t="shared" si="1"/>
        <v>541725</v>
      </c>
      <c r="F32" s="325">
        <f t="shared" si="1"/>
        <v>453425</v>
      </c>
      <c r="G32" s="325">
        <f t="shared" si="1"/>
        <v>636625</v>
      </c>
      <c r="H32" s="325">
        <f t="shared" si="1"/>
        <v>453425</v>
      </c>
      <c r="I32" s="324">
        <f t="shared" si="1"/>
        <v>1913500</v>
      </c>
      <c r="J32" s="325">
        <f t="shared" si="1"/>
        <v>553225</v>
      </c>
      <c r="K32" s="325">
        <f t="shared" si="1"/>
        <v>453425</v>
      </c>
      <c r="L32" s="325">
        <f t="shared" si="1"/>
        <v>453425</v>
      </c>
      <c r="M32" s="325">
        <f t="shared" si="1"/>
        <v>453425</v>
      </c>
      <c r="N32" s="324">
        <f t="shared" si="1"/>
        <v>1886200</v>
      </c>
      <c r="O32" s="325">
        <f t="shared" si="1"/>
        <v>525925</v>
      </c>
      <c r="P32" s="325">
        <f>P36</f>
        <v>453425</v>
      </c>
      <c r="Q32" s="325">
        <f>Q36</f>
        <v>453425</v>
      </c>
      <c r="R32" s="325">
        <f>R36</f>
        <v>453425</v>
      </c>
    </row>
    <row r="33" spans="1:18" s="138" customFormat="1" ht="23.25">
      <c r="A33" s="135"/>
      <c r="B33" s="136" t="s">
        <v>6</v>
      </c>
      <c r="C33" s="324"/>
      <c r="D33" s="324"/>
      <c r="E33" s="325"/>
      <c r="F33" s="325"/>
      <c r="G33" s="325"/>
      <c r="H33" s="325"/>
      <c r="I33" s="324"/>
      <c r="J33" s="325"/>
      <c r="K33" s="325"/>
      <c r="L33" s="325"/>
      <c r="M33" s="325"/>
      <c r="N33" s="324"/>
      <c r="O33" s="325"/>
      <c r="P33" s="325"/>
      <c r="Q33" s="325"/>
      <c r="R33" s="325"/>
    </row>
    <row r="34" spans="1:18" s="138" customFormat="1" ht="23.25">
      <c r="A34" s="142" t="s">
        <v>44</v>
      </c>
      <c r="B34" s="136" t="s">
        <v>5</v>
      </c>
      <c r="C34" s="324">
        <f>C36</f>
        <v>5441100</v>
      </c>
      <c r="D34" s="324">
        <f t="shared" ref="D34:R34" si="2">D36</f>
        <v>1813700</v>
      </c>
      <c r="E34" s="325">
        <f t="shared" si="2"/>
        <v>453425</v>
      </c>
      <c r="F34" s="325">
        <f t="shared" si="2"/>
        <v>453425</v>
      </c>
      <c r="G34" s="325">
        <f t="shared" si="2"/>
        <v>453425</v>
      </c>
      <c r="H34" s="325">
        <f t="shared" si="2"/>
        <v>453425</v>
      </c>
      <c r="I34" s="324">
        <f t="shared" si="2"/>
        <v>1813700</v>
      </c>
      <c r="J34" s="325">
        <f t="shared" si="2"/>
        <v>453425</v>
      </c>
      <c r="K34" s="325">
        <f t="shared" si="2"/>
        <v>453425</v>
      </c>
      <c r="L34" s="325">
        <f t="shared" si="2"/>
        <v>453425</v>
      </c>
      <c r="M34" s="325">
        <f t="shared" si="2"/>
        <v>453425</v>
      </c>
      <c r="N34" s="324">
        <f t="shared" si="2"/>
        <v>1813700</v>
      </c>
      <c r="O34" s="325">
        <f t="shared" si="2"/>
        <v>453425</v>
      </c>
      <c r="P34" s="325">
        <f t="shared" si="2"/>
        <v>453425</v>
      </c>
      <c r="Q34" s="325">
        <f t="shared" si="2"/>
        <v>453425</v>
      </c>
      <c r="R34" s="325">
        <f t="shared" si="2"/>
        <v>453425</v>
      </c>
    </row>
    <row r="35" spans="1:18" s="138" customFormat="1" ht="23.25">
      <c r="A35" s="142"/>
      <c r="B35" s="136" t="s">
        <v>6</v>
      </c>
      <c r="C35" s="324"/>
      <c r="D35" s="324"/>
      <c r="E35" s="325"/>
      <c r="F35" s="325"/>
      <c r="G35" s="325"/>
      <c r="H35" s="325"/>
      <c r="I35" s="324"/>
      <c r="J35" s="325"/>
      <c r="K35" s="325"/>
      <c r="L35" s="325"/>
      <c r="M35" s="325"/>
      <c r="N35" s="324"/>
      <c r="O35" s="325"/>
      <c r="P35" s="325"/>
      <c r="Q35" s="325"/>
      <c r="R35" s="325"/>
    </row>
    <row r="36" spans="1:18" s="138" customFormat="1" ht="23.25">
      <c r="A36" s="41" t="s">
        <v>106</v>
      </c>
      <c r="B36" s="140" t="s">
        <v>5</v>
      </c>
      <c r="C36" s="326">
        <v>5441100</v>
      </c>
      <c r="D36" s="326">
        <f>E36+F36+G36+H36</f>
        <v>1813700</v>
      </c>
      <c r="E36" s="327">
        <v>453425</v>
      </c>
      <c r="F36" s="327">
        <v>453425</v>
      </c>
      <c r="G36" s="327">
        <v>453425</v>
      </c>
      <c r="H36" s="327">
        <v>453425</v>
      </c>
      <c r="I36" s="326">
        <v>1813700</v>
      </c>
      <c r="J36" s="327">
        <v>453425</v>
      </c>
      <c r="K36" s="327">
        <v>453425</v>
      </c>
      <c r="L36" s="327">
        <v>453425</v>
      </c>
      <c r="M36" s="327">
        <v>453425</v>
      </c>
      <c r="N36" s="326">
        <v>1813700</v>
      </c>
      <c r="O36" s="327">
        <v>453425</v>
      </c>
      <c r="P36" s="327">
        <v>453425</v>
      </c>
      <c r="Q36" s="327">
        <v>453425</v>
      </c>
      <c r="R36" s="327">
        <v>453425</v>
      </c>
    </row>
    <row r="37" spans="1:18" s="138" customFormat="1" ht="23.25">
      <c r="A37" s="39"/>
      <c r="B37" s="140" t="s">
        <v>6</v>
      </c>
      <c r="C37" s="326"/>
      <c r="D37" s="326"/>
      <c r="E37" s="327"/>
      <c r="F37" s="327"/>
      <c r="G37" s="327"/>
      <c r="H37" s="327"/>
      <c r="I37" s="326"/>
      <c r="J37" s="327"/>
      <c r="K37" s="327"/>
      <c r="L37" s="327"/>
      <c r="M37" s="327"/>
      <c r="N37" s="326"/>
      <c r="O37" s="327"/>
      <c r="P37" s="327"/>
      <c r="Q37" s="327"/>
      <c r="R37" s="327"/>
    </row>
    <row r="38" spans="1:18" s="138" customFormat="1" ht="23.25">
      <c r="A38" s="142" t="s">
        <v>45</v>
      </c>
      <c r="B38" s="136" t="s">
        <v>5</v>
      </c>
      <c r="C38" s="324">
        <f>C40+C42</f>
        <v>117700</v>
      </c>
      <c r="D38" s="324">
        <f t="shared" ref="D38:O38" si="3">D40+D42</f>
        <v>49900</v>
      </c>
      <c r="E38" s="325">
        <f t="shared" si="3"/>
        <v>49900</v>
      </c>
      <c r="F38" s="325">
        <v>0</v>
      </c>
      <c r="G38" s="325">
        <v>0</v>
      </c>
      <c r="H38" s="325">
        <v>0</v>
      </c>
      <c r="I38" s="324">
        <f t="shared" si="3"/>
        <v>33900</v>
      </c>
      <c r="J38" s="325">
        <f t="shared" si="3"/>
        <v>33900</v>
      </c>
      <c r="K38" s="325">
        <f t="shared" si="3"/>
        <v>0</v>
      </c>
      <c r="L38" s="325">
        <f t="shared" si="3"/>
        <v>0</v>
      </c>
      <c r="M38" s="325">
        <f t="shared" si="3"/>
        <v>0</v>
      </c>
      <c r="N38" s="324">
        <f t="shared" si="3"/>
        <v>33900</v>
      </c>
      <c r="O38" s="325">
        <f t="shared" si="3"/>
        <v>33900</v>
      </c>
      <c r="P38" s="325">
        <v>0</v>
      </c>
      <c r="Q38" s="325">
        <v>0</v>
      </c>
      <c r="R38" s="325">
        <v>0</v>
      </c>
    </row>
    <row r="39" spans="1:18" s="138" customFormat="1" ht="23.25">
      <c r="A39" s="142"/>
      <c r="B39" s="136" t="s">
        <v>6</v>
      </c>
      <c r="C39" s="324"/>
      <c r="D39" s="324"/>
      <c r="E39" s="325"/>
      <c r="F39" s="325"/>
      <c r="G39" s="325"/>
      <c r="H39" s="325"/>
      <c r="I39" s="324"/>
      <c r="J39" s="325"/>
      <c r="K39" s="325"/>
      <c r="L39" s="325"/>
      <c r="M39" s="325"/>
      <c r="N39" s="324"/>
      <c r="O39" s="325"/>
      <c r="P39" s="325"/>
      <c r="Q39" s="325"/>
      <c r="R39" s="325"/>
    </row>
    <row r="40" spans="1:18" s="138" customFormat="1" ht="23.25">
      <c r="A40" s="82" t="s">
        <v>108</v>
      </c>
      <c r="B40" s="140" t="s">
        <v>5</v>
      </c>
      <c r="C40" s="326">
        <v>101700</v>
      </c>
      <c r="D40" s="326">
        <f>E40</f>
        <v>33900</v>
      </c>
      <c r="E40" s="327">
        <v>33900</v>
      </c>
      <c r="F40" s="327">
        <v>0</v>
      </c>
      <c r="G40" s="327">
        <v>0</v>
      </c>
      <c r="H40" s="327">
        <v>0</v>
      </c>
      <c r="I40" s="326">
        <v>33900</v>
      </c>
      <c r="J40" s="327">
        <v>33900</v>
      </c>
      <c r="K40" s="327">
        <v>0</v>
      </c>
      <c r="L40" s="327">
        <v>0</v>
      </c>
      <c r="M40" s="327">
        <v>0</v>
      </c>
      <c r="N40" s="326">
        <v>33900</v>
      </c>
      <c r="O40" s="327">
        <v>33900</v>
      </c>
      <c r="P40" s="327">
        <v>0</v>
      </c>
      <c r="Q40" s="327">
        <v>0</v>
      </c>
      <c r="R40" s="327">
        <v>0</v>
      </c>
    </row>
    <row r="41" spans="1:18" s="138" customFormat="1" ht="23.25">
      <c r="A41" s="82"/>
      <c r="B41" s="140" t="s">
        <v>6</v>
      </c>
      <c r="C41" s="326"/>
      <c r="D41" s="326"/>
      <c r="E41" s="327"/>
      <c r="F41" s="327"/>
      <c r="G41" s="327"/>
      <c r="H41" s="327"/>
      <c r="I41" s="326"/>
      <c r="J41" s="327"/>
      <c r="K41" s="327"/>
      <c r="L41" s="327"/>
      <c r="M41" s="327"/>
      <c r="N41" s="326"/>
      <c r="O41" s="327"/>
      <c r="P41" s="327"/>
      <c r="Q41" s="327"/>
      <c r="R41" s="327"/>
    </row>
    <row r="42" spans="1:18" s="138" customFormat="1" ht="23.25">
      <c r="A42" s="82" t="s">
        <v>109</v>
      </c>
      <c r="B42" s="140" t="s">
        <v>5</v>
      </c>
      <c r="C42" s="326">
        <v>16000</v>
      </c>
      <c r="D42" s="326">
        <f>E42+F42+G42+H42</f>
        <v>16000</v>
      </c>
      <c r="E42" s="327">
        <v>16000</v>
      </c>
      <c r="F42" s="327">
        <v>0</v>
      </c>
      <c r="G42" s="327">
        <v>0</v>
      </c>
      <c r="H42" s="327">
        <v>0</v>
      </c>
      <c r="I42" s="326">
        <v>0</v>
      </c>
      <c r="J42" s="327">
        <v>0</v>
      </c>
      <c r="K42" s="327">
        <v>0</v>
      </c>
      <c r="L42" s="327">
        <v>0</v>
      </c>
      <c r="M42" s="327">
        <v>0</v>
      </c>
      <c r="N42" s="326">
        <v>0</v>
      </c>
      <c r="O42" s="327">
        <v>0</v>
      </c>
      <c r="P42" s="327">
        <v>0</v>
      </c>
      <c r="Q42" s="327">
        <v>0</v>
      </c>
      <c r="R42" s="327">
        <v>0</v>
      </c>
    </row>
    <row r="43" spans="1:18" s="138" customFormat="1" ht="23.25">
      <c r="A43" s="77"/>
      <c r="B43" s="140" t="s">
        <v>6</v>
      </c>
      <c r="C43" s="326"/>
      <c r="D43" s="326"/>
      <c r="E43" s="327"/>
      <c r="F43" s="327"/>
      <c r="G43" s="327"/>
      <c r="H43" s="327"/>
      <c r="I43" s="326"/>
      <c r="J43" s="327"/>
      <c r="K43" s="327"/>
      <c r="L43" s="327"/>
      <c r="M43" s="327"/>
      <c r="N43" s="326"/>
      <c r="O43" s="327"/>
      <c r="P43" s="327"/>
      <c r="Q43" s="327"/>
      <c r="R43" s="327"/>
    </row>
    <row r="44" spans="1:18" s="138" customFormat="1" ht="23.25">
      <c r="A44" s="142" t="s">
        <v>46</v>
      </c>
      <c r="B44" s="136" t="s">
        <v>5</v>
      </c>
      <c r="C44" s="324">
        <f t="shared" ref="C44:R44" si="4">C46+C48+C50+C52+C54</f>
        <v>326100</v>
      </c>
      <c r="D44" s="324">
        <f t="shared" si="4"/>
        <v>221600</v>
      </c>
      <c r="E44" s="325">
        <f t="shared" si="4"/>
        <v>38400</v>
      </c>
      <c r="F44" s="325">
        <f t="shared" si="4"/>
        <v>0</v>
      </c>
      <c r="G44" s="325">
        <f t="shared" si="4"/>
        <v>183200</v>
      </c>
      <c r="H44" s="325">
        <f t="shared" si="4"/>
        <v>0</v>
      </c>
      <c r="I44" s="324">
        <f t="shared" si="4"/>
        <v>65900</v>
      </c>
      <c r="J44" s="325">
        <f t="shared" si="4"/>
        <v>65900</v>
      </c>
      <c r="K44" s="325">
        <f t="shared" si="4"/>
        <v>0</v>
      </c>
      <c r="L44" s="325">
        <f t="shared" si="4"/>
        <v>0</v>
      </c>
      <c r="M44" s="325">
        <f t="shared" si="4"/>
        <v>0</v>
      </c>
      <c r="N44" s="324">
        <f t="shared" si="4"/>
        <v>38600</v>
      </c>
      <c r="O44" s="325">
        <f t="shared" si="4"/>
        <v>38600</v>
      </c>
      <c r="P44" s="325">
        <f t="shared" si="4"/>
        <v>0</v>
      </c>
      <c r="Q44" s="325">
        <f t="shared" si="4"/>
        <v>0</v>
      </c>
      <c r="R44" s="325">
        <f t="shared" si="4"/>
        <v>0</v>
      </c>
    </row>
    <row r="45" spans="1:18" s="138" customFormat="1" ht="23.25">
      <c r="A45" s="142"/>
      <c r="B45" s="136" t="s">
        <v>6</v>
      </c>
      <c r="C45" s="324"/>
      <c r="D45" s="324"/>
      <c r="E45" s="325"/>
      <c r="F45" s="325"/>
      <c r="G45" s="325"/>
      <c r="H45" s="325"/>
      <c r="I45" s="324"/>
      <c r="J45" s="325"/>
      <c r="K45" s="325"/>
      <c r="L45" s="325"/>
      <c r="M45" s="325"/>
      <c r="N45" s="324"/>
      <c r="O45" s="325"/>
      <c r="P45" s="325"/>
      <c r="Q45" s="325"/>
      <c r="R45" s="325"/>
    </row>
    <row r="46" spans="1:18" s="138" customFormat="1" ht="23.25">
      <c r="A46" s="82" t="s">
        <v>110</v>
      </c>
      <c r="B46" s="140" t="s">
        <v>5</v>
      </c>
      <c r="C46" s="326">
        <v>20000</v>
      </c>
      <c r="D46" s="326">
        <v>0</v>
      </c>
      <c r="E46" s="327">
        <v>0</v>
      </c>
      <c r="F46" s="327">
        <v>0</v>
      </c>
      <c r="G46" s="327">
        <v>0</v>
      </c>
      <c r="H46" s="327">
        <v>0</v>
      </c>
      <c r="I46" s="326">
        <v>20000</v>
      </c>
      <c r="J46" s="327">
        <v>20000</v>
      </c>
      <c r="K46" s="327">
        <v>0</v>
      </c>
      <c r="L46" s="327">
        <v>0</v>
      </c>
      <c r="M46" s="327">
        <v>0</v>
      </c>
      <c r="N46" s="326">
        <v>0</v>
      </c>
      <c r="O46" s="327">
        <v>0</v>
      </c>
      <c r="P46" s="327">
        <v>0</v>
      </c>
      <c r="Q46" s="327">
        <v>0</v>
      </c>
      <c r="R46" s="327">
        <v>0</v>
      </c>
    </row>
    <row r="47" spans="1:18" s="138" customFormat="1" ht="23.25">
      <c r="A47" s="82"/>
      <c r="B47" s="140" t="s">
        <v>6</v>
      </c>
      <c r="C47" s="326"/>
      <c r="D47" s="326"/>
      <c r="E47" s="327"/>
      <c r="F47" s="327"/>
      <c r="G47" s="327"/>
      <c r="H47" s="327"/>
      <c r="I47" s="326"/>
      <c r="J47" s="327"/>
      <c r="K47" s="327"/>
      <c r="L47" s="327"/>
      <c r="M47" s="327"/>
      <c r="N47" s="326"/>
      <c r="O47" s="327"/>
      <c r="P47" s="327"/>
      <c r="Q47" s="327"/>
      <c r="R47" s="327"/>
    </row>
    <row r="48" spans="1:18" s="138" customFormat="1" ht="23.25">
      <c r="A48" s="82" t="s">
        <v>111</v>
      </c>
      <c r="B48" s="140" t="s">
        <v>5</v>
      </c>
      <c r="C48" s="326">
        <v>7500</v>
      </c>
      <c r="D48" s="326">
        <v>0</v>
      </c>
      <c r="E48" s="327">
        <v>0</v>
      </c>
      <c r="F48" s="327">
        <v>0</v>
      </c>
      <c r="G48" s="327">
        <v>0</v>
      </c>
      <c r="H48" s="327">
        <v>0</v>
      </c>
      <c r="I48" s="326">
        <v>7500</v>
      </c>
      <c r="J48" s="327">
        <v>7500</v>
      </c>
      <c r="K48" s="327">
        <v>0</v>
      </c>
      <c r="L48" s="327">
        <v>0</v>
      </c>
      <c r="M48" s="327">
        <v>0</v>
      </c>
      <c r="N48" s="326">
        <v>0</v>
      </c>
      <c r="O48" s="327">
        <v>0</v>
      </c>
      <c r="P48" s="327">
        <v>0</v>
      </c>
      <c r="Q48" s="327">
        <v>0</v>
      </c>
      <c r="R48" s="327">
        <v>0</v>
      </c>
    </row>
    <row r="49" spans="1:18" s="138" customFormat="1" ht="23.25">
      <c r="A49" s="82"/>
      <c r="B49" s="140" t="s">
        <v>6</v>
      </c>
      <c r="C49" s="326"/>
      <c r="D49" s="326"/>
      <c r="E49" s="327"/>
      <c r="F49" s="327"/>
      <c r="G49" s="327"/>
      <c r="H49" s="327"/>
      <c r="I49" s="326"/>
      <c r="J49" s="327"/>
      <c r="K49" s="327"/>
      <c r="L49" s="327"/>
      <c r="M49" s="327"/>
      <c r="N49" s="326"/>
      <c r="O49" s="327"/>
      <c r="P49" s="327"/>
      <c r="Q49" s="327"/>
      <c r="R49" s="327"/>
    </row>
    <row r="50" spans="1:18" s="138" customFormat="1" ht="23.25">
      <c r="A50" s="82" t="s">
        <v>112</v>
      </c>
      <c r="B50" s="140" t="s">
        <v>5</v>
      </c>
      <c r="C50" s="326">
        <v>115400</v>
      </c>
      <c r="D50" s="326">
        <f>E50+F50+G50+H50</f>
        <v>38400</v>
      </c>
      <c r="E50" s="327">
        <v>38400</v>
      </c>
      <c r="F50" s="327">
        <v>0</v>
      </c>
      <c r="G50" s="327">
        <v>0</v>
      </c>
      <c r="H50" s="327">
        <v>0</v>
      </c>
      <c r="I50" s="326">
        <f>J50+K50+L50+M50</f>
        <v>38400</v>
      </c>
      <c r="J50" s="327">
        <v>38400</v>
      </c>
      <c r="K50" s="327">
        <v>0</v>
      </c>
      <c r="L50" s="327">
        <v>0</v>
      </c>
      <c r="M50" s="327">
        <v>0</v>
      </c>
      <c r="N50" s="326">
        <f>O50+P50+Q50+R50</f>
        <v>38600</v>
      </c>
      <c r="O50" s="327">
        <v>38600</v>
      </c>
      <c r="P50" s="327">
        <v>0</v>
      </c>
      <c r="Q50" s="327">
        <v>0</v>
      </c>
      <c r="R50" s="327">
        <v>0</v>
      </c>
    </row>
    <row r="51" spans="1:18" s="138" customFormat="1" ht="23.25">
      <c r="A51" s="82"/>
      <c r="B51" s="140" t="s">
        <v>6</v>
      </c>
      <c r="C51" s="326"/>
      <c r="D51" s="326"/>
      <c r="E51" s="327"/>
      <c r="F51" s="327"/>
      <c r="G51" s="327"/>
      <c r="H51" s="327"/>
      <c r="I51" s="326"/>
      <c r="J51" s="327"/>
      <c r="K51" s="327"/>
      <c r="L51" s="327"/>
      <c r="M51" s="327"/>
      <c r="N51" s="326"/>
      <c r="O51" s="327"/>
      <c r="P51" s="327"/>
      <c r="Q51" s="327"/>
      <c r="R51" s="327"/>
    </row>
    <row r="52" spans="1:18" s="138" customFormat="1" ht="23.25">
      <c r="A52" s="41" t="s">
        <v>113</v>
      </c>
      <c r="B52" s="140" t="s">
        <v>5</v>
      </c>
      <c r="C52" s="326">
        <v>11000</v>
      </c>
      <c r="D52" s="326">
        <f>E52+F52+G52+H52</f>
        <v>11000</v>
      </c>
      <c r="E52" s="327">
        <v>0</v>
      </c>
      <c r="F52" s="327">
        <v>0</v>
      </c>
      <c r="G52" s="327">
        <v>11000</v>
      </c>
      <c r="H52" s="327">
        <v>0</v>
      </c>
      <c r="I52" s="326">
        <v>0</v>
      </c>
      <c r="J52" s="327">
        <v>0</v>
      </c>
      <c r="K52" s="327">
        <v>0</v>
      </c>
      <c r="L52" s="327">
        <v>0</v>
      </c>
      <c r="M52" s="327">
        <v>0</v>
      </c>
      <c r="N52" s="326">
        <v>0</v>
      </c>
      <c r="O52" s="327">
        <v>0</v>
      </c>
      <c r="P52" s="327">
        <v>0</v>
      </c>
      <c r="Q52" s="327">
        <v>0</v>
      </c>
      <c r="R52" s="327">
        <v>0</v>
      </c>
    </row>
    <row r="53" spans="1:18" s="138" customFormat="1" ht="23.25">
      <c r="A53" s="39"/>
      <c r="B53" s="140" t="s">
        <v>6</v>
      </c>
      <c r="C53" s="326"/>
      <c r="D53" s="326"/>
      <c r="E53" s="327"/>
      <c r="F53" s="327"/>
      <c r="G53" s="327"/>
      <c r="H53" s="327"/>
      <c r="I53" s="326"/>
      <c r="J53" s="327"/>
      <c r="K53" s="327"/>
      <c r="L53" s="327"/>
      <c r="M53" s="327"/>
      <c r="N53" s="326"/>
      <c r="O53" s="327"/>
      <c r="P53" s="327"/>
      <c r="Q53" s="327"/>
      <c r="R53" s="327"/>
    </row>
    <row r="54" spans="1:18" s="138" customFormat="1" ht="23.25">
      <c r="A54" s="41" t="s">
        <v>221</v>
      </c>
      <c r="B54" s="140" t="s">
        <v>5</v>
      </c>
      <c r="C54" s="326">
        <v>172200</v>
      </c>
      <c r="D54" s="326">
        <v>172200</v>
      </c>
      <c r="E54" s="327">
        <v>0</v>
      </c>
      <c r="F54" s="327">
        <v>0</v>
      </c>
      <c r="G54" s="327">
        <v>172200</v>
      </c>
      <c r="H54" s="327">
        <v>0</v>
      </c>
      <c r="I54" s="326">
        <v>0</v>
      </c>
      <c r="J54" s="327">
        <v>0</v>
      </c>
      <c r="K54" s="327">
        <v>0</v>
      </c>
      <c r="L54" s="327">
        <v>0</v>
      </c>
      <c r="M54" s="327">
        <v>0</v>
      </c>
      <c r="N54" s="326">
        <v>0</v>
      </c>
      <c r="O54" s="327">
        <v>0</v>
      </c>
      <c r="P54" s="327">
        <v>0</v>
      </c>
      <c r="Q54" s="327">
        <v>0</v>
      </c>
      <c r="R54" s="327">
        <v>0</v>
      </c>
    </row>
    <row r="55" spans="1:18" s="138" customFormat="1" ht="23.25">
      <c r="A55" s="39"/>
      <c r="B55" s="140" t="s">
        <v>6</v>
      </c>
      <c r="C55" s="326"/>
      <c r="D55" s="326"/>
      <c r="E55" s="327"/>
      <c r="F55" s="327"/>
      <c r="G55" s="327"/>
      <c r="H55" s="327"/>
      <c r="I55" s="326"/>
      <c r="J55" s="327"/>
      <c r="K55" s="327"/>
      <c r="L55" s="327"/>
      <c r="M55" s="327"/>
      <c r="N55" s="326"/>
      <c r="O55" s="327"/>
      <c r="P55" s="327"/>
      <c r="Q55" s="327"/>
      <c r="R55" s="327"/>
    </row>
    <row r="56" spans="1:18" s="138" customFormat="1" ht="23.25">
      <c r="A56" s="54" t="s">
        <v>47</v>
      </c>
      <c r="B56" s="136" t="s">
        <v>5</v>
      </c>
      <c r="C56" s="324">
        <f t="shared" ref="C56:R56" si="5">C58</f>
        <v>60000</v>
      </c>
      <c r="D56" s="324">
        <f t="shared" si="5"/>
        <v>60000</v>
      </c>
      <c r="E56" s="324">
        <f t="shared" si="5"/>
        <v>60000</v>
      </c>
      <c r="F56" s="324">
        <f t="shared" si="5"/>
        <v>0</v>
      </c>
      <c r="G56" s="324">
        <f t="shared" si="5"/>
        <v>0</v>
      </c>
      <c r="H56" s="324">
        <f t="shared" si="5"/>
        <v>0</v>
      </c>
      <c r="I56" s="324">
        <f t="shared" si="5"/>
        <v>0</v>
      </c>
      <c r="J56" s="325">
        <f t="shared" si="5"/>
        <v>0</v>
      </c>
      <c r="K56" s="325">
        <f t="shared" si="5"/>
        <v>0</v>
      </c>
      <c r="L56" s="325">
        <f t="shared" si="5"/>
        <v>0</v>
      </c>
      <c r="M56" s="325">
        <f t="shared" si="5"/>
        <v>0</v>
      </c>
      <c r="N56" s="324">
        <f t="shared" si="5"/>
        <v>0</v>
      </c>
      <c r="O56" s="325">
        <f t="shared" si="5"/>
        <v>0</v>
      </c>
      <c r="P56" s="325">
        <f t="shared" si="5"/>
        <v>0</v>
      </c>
      <c r="Q56" s="325">
        <f t="shared" si="5"/>
        <v>0</v>
      </c>
      <c r="R56" s="325">
        <f t="shared" si="5"/>
        <v>0</v>
      </c>
    </row>
    <row r="57" spans="1:18" s="138" customFormat="1" ht="23.25">
      <c r="A57" s="54"/>
      <c r="B57" s="136" t="s">
        <v>6</v>
      </c>
      <c r="C57" s="324"/>
      <c r="D57" s="324"/>
      <c r="E57" s="325"/>
      <c r="F57" s="325"/>
      <c r="G57" s="325"/>
      <c r="H57" s="325"/>
      <c r="I57" s="324"/>
      <c r="J57" s="325"/>
      <c r="K57" s="325"/>
      <c r="L57" s="325"/>
      <c r="M57" s="325"/>
      <c r="N57" s="324"/>
      <c r="O57" s="325"/>
      <c r="P57" s="325"/>
      <c r="Q57" s="325"/>
      <c r="R57" s="325"/>
    </row>
    <row r="58" spans="1:18" s="138" customFormat="1" ht="23.25">
      <c r="A58" s="273" t="s">
        <v>115</v>
      </c>
      <c r="B58" s="140" t="s">
        <v>5</v>
      </c>
      <c r="C58" s="326">
        <v>60000</v>
      </c>
      <c r="D58" s="326">
        <f>E58+F58+G58+H58</f>
        <v>60000</v>
      </c>
      <c r="E58" s="327">
        <v>60000</v>
      </c>
      <c r="F58" s="327">
        <v>0</v>
      </c>
      <c r="G58" s="327">
        <v>0</v>
      </c>
      <c r="H58" s="327">
        <v>0</v>
      </c>
      <c r="I58" s="327">
        <v>0</v>
      </c>
      <c r="J58" s="327">
        <v>0</v>
      </c>
      <c r="K58" s="327">
        <v>0</v>
      </c>
      <c r="L58" s="327">
        <v>0</v>
      </c>
      <c r="M58" s="327">
        <v>0</v>
      </c>
      <c r="N58" s="327">
        <v>0</v>
      </c>
      <c r="O58" s="327">
        <v>0</v>
      </c>
      <c r="P58" s="327">
        <v>0</v>
      </c>
      <c r="Q58" s="327">
        <v>0</v>
      </c>
      <c r="R58" s="327">
        <v>0</v>
      </c>
    </row>
    <row r="59" spans="1:18" s="138" customFormat="1" ht="23.25">
      <c r="A59" s="39"/>
      <c r="B59" s="140" t="s">
        <v>6</v>
      </c>
      <c r="C59" s="326"/>
      <c r="D59" s="326"/>
      <c r="E59" s="327"/>
      <c r="F59" s="327"/>
      <c r="G59" s="327"/>
      <c r="H59" s="327"/>
      <c r="I59" s="326"/>
      <c r="J59" s="327"/>
      <c r="K59" s="327"/>
      <c r="L59" s="327"/>
      <c r="M59" s="327"/>
      <c r="N59" s="326"/>
      <c r="O59" s="327"/>
      <c r="P59" s="327"/>
      <c r="Q59" s="327"/>
      <c r="R59" s="327"/>
    </row>
    <row r="60" spans="1:18" s="138" customFormat="1" ht="23.25">
      <c r="A60" s="141" t="s">
        <v>48</v>
      </c>
      <c r="B60" s="133" t="s">
        <v>5</v>
      </c>
      <c r="C60" s="323">
        <f>C62+C66</f>
        <v>0</v>
      </c>
      <c r="D60" s="323">
        <f t="shared" ref="D60:R60" si="6">D62+D66</f>
        <v>0</v>
      </c>
      <c r="E60" s="328">
        <f t="shared" si="6"/>
        <v>0</v>
      </c>
      <c r="F60" s="328">
        <v>0</v>
      </c>
      <c r="G60" s="328">
        <f t="shared" si="6"/>
        <v>0</v>
      </c>
      <c r="H60" s="328">
        <f t="shared" si="6"/>
        <v>0</v>
      </c>
      <c r="I60" s="323">
        <f>SUM(J60:M60)</f>
        <v>0</v>
      </c>
      <c r="J60" s="328">
        <f t="shared" si="6"/>
        <v>0</v>
      </c>
      <c r="K60" s="328">
        <f t="shared" si="6"/>
        <v>0</v>
      </c>
      <c r="L60" s="328">
        <f t="shared" si="6"/>
        <v>0</v>
      </c>
      <c r="M60" s="328">
        <f t="shared" si="6"/>
        <v>0</v>
      </c>
      <c r="N60" s="323">
        <f t="shared" si="6"/>
        <v>0</v>
      </c>
      <c r="O60" s="328">
        <f t="shared" si="6"/>
        <v>0</v>
      </c>
      <c r="P60" s="328">
        <f t="shared" si="6"/>
        <v>0</v>
      </c>
      <c r="Q60" s="328">
        <f t="shared" si="6"/>
        <v>0</v>
      </c>
      <c r="R60" s="328">
        <f t="shared" si="6"/>
        <v>0</v>
      </c>
    </row>
    <row r="61" spans="1:18" s="138" customFormat="1" ht="23.25">
      <c r="A61" s="141"/>
      <c r="B61" s="133" t="s">
        <v>6</v>
      </c>
      <c r="C61" s="323"/>
      <c r="D61" s="323"/>
      <c r="E61" s="328"/>
      <c r="F61" s="328"/>
      <c r="G61" s="328"/>
      <c r="H61" s="328"/>
      <c r="I61" s="323"/>
      <c r="J61" s="328"/>
      <c r="K61" s="328"/>
      <c r="L61" s="328"/>
      <c r="M61" s="328"/>
      <c r="N61" s="323"/>
      <c r="O61" s="328"/>
      <c r="P61" s="328"/>
      <c r="Q61" s="328"/>
      <c r="R61" s="328"/>
    </row>
    <row r="62" spans="1:18" s="138" customFormat="1" ht="23.25">
      <c r="A62" s="135" t="s">
        <v>49</v>
      </c>
      <c r="B62" s="136" t="s">
        <v>5</v>
      </c>
      <c r="C62" s="324">
        <f t="shared" ref="C62:R62" si="7">C64+C68</f>
        <v>0</v>
      </c>
      <c r="D62" s="324">
        <v>0</v>
      </c>
      <c r="E62" s="324">
        <v>0</v>
      </c>
      <c r="F62" s="324">
        <v>0</v>
      </c>
      <c r="G62" s="324">
        <v>0</v>
      </c>
      <c r="H62" s="324">
        <v>0</v>
      </c>
      <c r="I62" s="324">
        <f t="shared" si="7"/>
        <v>0</v>
      </c>
      <c r="J62" s="325">
        <f t="shared" si="7"/>
        <v>0</v>
      </c>
      <c r="K62" s="325">
        <f t="shared" si="7"/>
        <v>0</v>
      </c>
      <c r="L62" s="325">
        <f t="shared" si="7"/>
        <v>0</v>
      </c>
      <c r="M62" s="325">
        <f t="shared" si="7"/>
        <v>0</v>
      </c>
      <c r="N62" s="324">
        <f t="shared" si="7"/>
        <v>0</v>
      </c>
      <c r="O62" s="325">
        <f t="shared" si="7"/>
        <v>0</v>
      </c>
      <c r="P62" s="325">
        <f t="shared" si="7"/>
        <v>0</v>
      </c>
      <c r="Q62" s="325">
        <f t="shared" si="7"/>
        <v>0</v>
      </c>
      <c r="R62" s="325">
        <f t="shared" si="7"/>
        <v>0</v>
      </c>
    </row>
    <row r="63" spans="1:18" s="138" customFormat="1" ht="23.25">
      <c r="A63" s="135"/>
      <c r="B63" s="136" t="s">
        <v>6</v>
      </c>
      <c r="C63" s="324"/>
      <c r="D63" s="324"/>
      <c r="E63" s="325"/>
      <c r="F63" s="325"/>
      <c r="G63" s="325"/>
      <c r="H63" s="325"/>
      <c r="I63" s="324"/>
      <c r="J63" s="325"/>
      <c r="K63" s="325"/>
      <c r="L63" s="325"/>
      <c r="M63" s="325"/>
      <c r="N63" s="324"/>
      <c r="O63" s="325"/>
      <c r="P63" s="325"/>
      <c r="Q63" s="325"/>
      <c r="R63" s="325"/>
    </row>
    <row r="64" spans="1:18" s="138" customFormat="1" ht="23.25">
      <c r="A64" s="143"/>
      <c r="B64" s="140" t="s">
        <v>5</v>
      </c>
      <c r="C64" s="326">
        <v>0</v>
      </c>
      <c r="D64" s="326">
        <v>0</v>
      </c>
      <c r="E64" s="326">
        <v>0</v>
      </c>
      <c r="F64" s="326">
        <v>0</v>
      </c>
      <c r="G64" s="326">
        <v>0</v>
      </c>
      <c r="H64" s="326">
        <v>0</v>
      </c>
      <c r="I64" s="326">
        <v>0</v>
      </c>
      <c r="J64" s="327">
        <v>0</v>
      </c>
      <c r="K64" s="327">
        <v>0</v>
      </c>
      <c r="L64" s="327">
        <v>0</v>
      </c>
      <c r="M64" s="327">
        <v>0</v>
      </c>
      <c r="N64" s="326">
        <v>0</v>
      </c>
      <c r="O64" s="327">
        <v>0</v>
      </c>
      <c r="P64" s="327">
        <v>0</v>
      </c>
      <c r="Q64" s="327">
        <v>0</v>
      </c>
      <c r="R64" s="327">
        <v>0</v>
      </c>
    </row>
    <row r="65" spans="1:18" s="138" customFormat="1" ht="23.25">
      <c r="A65" s="139"/>
      <c r="B65" s="140" t="s">
        <v>6</v>
      </c>
      <c r="C65" s="326"/>
      <c r="D65" s="326"/>
      <c r="E65" s="327"/>
      <c r="F65" s="327"/>
      <c r="G65" s="327"/>
      <c r="H65" s="327"/>
      <c r="I65" s="326"/>
      <c r="J65" s="327"/>
      <c r="K65" s="327"/>
      <c r="L65" s="327"/>
      <c r="M65" s="327"/>
      <c r="N65" s="326"/>
      <c r="O65" s="327"/>
      <c r="P65" s="327"/>
      <c r="Q65" s="327"/>
      <c r="R65" s="327"/>
    </row>
    <row r="66" spans="1:18" s="138" customFormat="1" ht="23.25">
      <c r="A66" s="135" t="s">
        <v>50</v>
      </c>
      <c r="B66" s="136" t="s">
        <v>5</v>
      </c>
      <c r="C66" s="324">
        <f t="shared" ref="C66" si="8">C68</f>
        <v>0</v>
      </c>
      <c r="D66" s="324">
        <f>D68</f>
        <v>0</v>
      </c>
      <c r="E66" s="325">
        <f t="shared" ref="E66:R66" si="9">E68</f>
        <v>0</v>
      </c>
      <c r="F66" s="325">
        <f t="shared" si="9"/>
        <v>0</v>
      </c>
      <c r="G66" s="325">
        <f t="shared" si="9"/>
        <v>0</v>
      </c>
      <c r="H66" s="325">
        <f t="shared" si="9"/>
        <v>0</v>
      </c>
      <c r="I66" s="324">
        <f t="shared" si="9"/>
        <v>0</v>
      </c>
      <c r="J66" s="325">
        <f t="shared" si="9"/>
        <v>0</v>
      </c>
      <c r="K66" s="325">
        <f t="shared" si="9"/>
        <v>0</v>
      </c>
      <c r="L66" s="325">
        <f t="shared" si="9"/>
        <v>0</v>
      </c>
      <c r="M66" s="325">
        <f t="shared" si="9"/>
        <v>0</v>
      </c>
      <c r="N66" s="324">
        <f t="shared" si="9"/>
        <v>0</v>
      </c>
      <c r="O66" s="325">
        <f t="shared" si="9"/>
        <v>0</v>
      </c>
      <c r="P66" s="325">
        <f t="shared" si="9"/>
        <v>0</v>
      </c>
      <c r="Q66" s="325">
        <f t="shared" si="9"/>
        <v>0</v>
      </c>
      <c r="R66" s="325">
        <f t="shared" si="9"/>
        <v>0</v>
      </c>
    </row>
    <row r="67" spans="1:18" s="138" customFormat="1" ht="23.25">
      <c r="A67" s="135"/>
      <c r="B67" s="136" t="s">
        <v>6</v>
      </c>
      <c r="C67" s="324"/>
      <c r="D67" s="324"/>
      <c r="E67" s="325"/>
      <c r="F67" s="325"/>
      <c r="G67" s="325"/>
      <c r="H67" s="325"/>
      <c r="I67" s="324"/>
      <c r="J67" s="325"/>
      <c r="K67" s="325"/>
      <c r="L67" s="325"/>
      <c r="M67" s="325"/>
      <c r="N67" s="324"/>
      <c r="O67" s="325"/>
      <c r="P67" s="325"/>
      <c r="Q67" s="325"/>
      <c r="R67" s="325"/>
    </row>
    <row r="68" spans="1:18" s="138" customFormat="1" ht="23.25">
      <c r="A68" s="139"/>
      <c r="B68" s="140" t="s">
        <v>5</v>
      </c>
      <c r="C68" s="326">
        <v>0</v>
      </c>
      <c r="D68" s="326">
        <v>0</v>
      </c>
      <c r="E68" s="327">
        <v>0</v>
      </c>
      <c r="F68" s="327">
        <v>0</v>
      </c>
      <c r="G68" s="327">
        <v>0</v>
      </c>
      <c r="H68" s="327">
        <v>0</v>
      </c>
      <c r="I68" s="326">
        <v>0</v>
      </c>
      <c r="J68" s="327">
        <v>0</v>
      </c>
      <c r="K68" s="327">
        <v>0</v>
      </c>
      <c r="L68" s="327">
        <v>0</v>
      </c>
      <c r="M68" s="327">
        <v>0</v>
      </c>
      <c r="N68" s="326">
        <v>0</v>
      </c>
      <c r="O68" s="327">
        <v>0</v>
      </c>
      <c r="P68" s="327">
        <v>0</v>
      </c>
      <c r="Q68" s="327">
        <v>0</v>
      </c>
      <c r="R68" s="327">
        <v>0</v>
      </c>
    </row>
    <row r="69" spans="1:18" s="138" customFormat="1" ht="23.25">
      <c r="A69" s="139"/>
      <c r="B69" s="140" t="s">
        <v>6</v>
      </c>
      <c r="C69" s="326"/>
      <c r="D69" s="326"/>
      <c r="E69" s="327"/>
      <c r="F69" s="327"/>
      <c r="G69" s="327"/>
      <c r="H69" s="327"/>
      <c r="I69" s="326"/>
      <c r="J69" s="327"/>
      <c r="K69" s="327"/>
      <c r="L69" s="327"/>
      <c r="M69" s="327"/>
      <c r="N69" s="326"/>
      <c r="O69" s="327"/>
      <c r="P69" s="327"/>
      <c r="Q69" s="327"/>
      <c r="R69" s="327"/>
    </row>
    <row r="70" spans="1:18" s="138" customFormat="1" ht="23.25">
      <c r="A70" s="141" t="s">
        <v>51</v>
      </c>
      <c r="B70" s="133" t="s">
        <v>5</v>
      </c>
      <c r="C70" s="323">
        <f>C72</f>
        <v>0</v>
      </c>
      <c r="D70" s="323">
        <f t="shared" ref="D70:R70" si="10">D72</f>
        <v>0</v>
      </c>
      <c r="E70" s="328">
        <f t="shared" si="10"/>
        <v>0</v>
      </c>
      <c r="F70" s="328">
        <f t="shared" si="10"/>
        <v>0</v>
      </c>
      <c r="G70" s="328">
        <f t="shared" si="10"/>
        <v>0</v>
      </c>
      <c r="H70" s="328">
        <f t="shared" si="10"/>
        <v>0</v>
      </c>
      <c r="I70" s="323">
        <f t="shared" si="10"/>
        <v>0</v>
      </c>
      <c r="J70" s="328">
        <f t="shared" si="10"/>
        <v>0</v>
      </c>
      <c r="K70" s="328">
        <f t="shared" si="10"/>
        <v>0</v>
      </c>
      <c r="L70" s="328">
        <f t="shared" si="10"/>
        <v>0</v>
      </c>
      <c r="M70" s="328">
        <f t="shared" si="10"/>
        <v>0</v>
      </c>
      <c r="N70" s="323">
        <f t="shared" si="10"/>
        <v>0</v>
      </c>
      <c r="O70" s="328">
        <f t="shared" si="10"/>
        <v>0</v>
      </c>
      <c r="P70" s="328">
        <f t="shared" si="10"/>
        <v>0</v>
      </c>
      <c r="Q70" s="328">
        <f t="shared" si="10"/>
        <v>0</v>
      </c>
      <c r="R70" s="328">
        <f t="shared" si="10"/>
        <v>0</v>
      </c>
    </row>
    <row r="71" spans="1:18" s="138" customFormat="1" ht="23.25">
      <c r="A71" s="141"/>
      <c r="B71" s="133" t="s">
        <v>6</v>
      </c>
      <c r="C71" s="323"/>
      <c r="D71" s="323"/>
      <c r="E71" s="328"/>
      <c r="F71" s="328"/>
      <c r="G71" s="328"/>
      <c r="H71" s="328"/>
      <c r="I71" s="323"/>
      <c r="J71" s="328"/>
      <c r="K71" s="328"/>
      <c r="L71" s="328"/>
      <c r="M71" s="328"/>
      <c r="N71" s="323"/>
      <c r="O71" s="328"/>
      <c r="P71" s="328"/>
      <c r="Q71" s="328"/>
      <c r="R71" s="328"/>
    </row>
    <row r="72" spans="1:18" s="138" customFormat="1" ht="23.25">
      <c r="A72" s="139"/>
      <c r="B72" s="140" t="s">
        <v>5</v>
      </c>
      <c r="C72" s="326">
        <v>0</v>
      </c>
      <c r="D72" s="326">
        <v>0</v>
      </c>
      <c r="E72" s="327">
        <v>0</v>
      </c>
      <c r="F72" s="327">
        <v>0</v>
      </c>
      <c r="G72" s="327">
        <v>0</v>
      </c>
      <c r="H72" s="327">
        <v>0</v>
      </c>
      <c r="I72" s="326">
        <v>0</v>
      </c>
      <c r="J72" s="327">
        <v>0</v>
      </c>
      <c r="K72" s="327">
        <v>0</v>
      </c>
      <c r="L72" s="327">
        <v>0</v>
      </c>
      <c r="M72" s="327">
        <v>0</v>
      </c>
      <c r="N72" s="326">
        <v>0</v>
      </c>
      <c r="O72" s="327">
        <v>0</v>
      </c>
      <c r="P72" s="327">
        <v>0</v>
      </c>
      <c r="Q72" s="327">
        <v>0</v>
      </c>
      <c r="R72" s="327">
        <v>0</v>
      </c>
    </row>
    <row r="73" spans="1:18" s="138" customFormat="1" ht="23.25">
      <c r="A73" s="139"/>
      <c r="B73" s="140" t="s">
        <v>6</v>
      </c>
      <c r="C73" s="326"/>
      <c r="D73" s="326"/>
      <c r="E73" s="327"/>
      <c r="F73" s="327"/>
      <c r="G73" s="327"/>
      <c r="H73" s="327"/>
      <c r="I73" s="326"/>
      <c r="J73" s="327"/>
      <c r="K73" s="327"/>
      <c r="L73" s="327"/>
      <c r="M73" s="327"/>
      <c r="N73" s="326"/>
      <c r="O73" s="327"/>
      <c r="P73" s="327"/>
      <c r="Q73" s="327"/>
      <c r="R73" s="327"/>
    </row>
    <row r="74" spans="1:18" s="138" customFormat="1" ht="23.25">
      <c r="A74" s="141" t="s">
        <v>52</v>
      </c>
      <c r="B74" s="133" t="s">
        <v>5</v>
      </c>
      <c r="C74" s="323">
        <f t="shared" ref="C74:R74" si="11">C76</f>
        <v>0</v>
      </c>
      <c r="D74" s="323">
        <f t="shared" si="11"/>
        <v>0</v>
      </c>
      <c r="E74" s="328">
        <f t="shared" si="11"/>
        <v>0</v>
      </c>
      <c r="F74" s="328">
        <f t="shared" si="11"/>
        <v>0</v>
      </c>
      <c r="G74" s="328">
        <f t="shared" si="11"/>
        <v>0</v>
      </c>
      <c r="H74" s="328">
        <f t="shared" si="11"/>
        <v>0</v>
      </c>
      <c r="I74" s="323">
        <f t="shared" si="11"/>
        <v>0</v>
      </c>
      <c r="J74" s="328">
        <f t="shared" si="11"/>
        <v>0</v>
      </c>
      <c r="K74" s="328">
        <f t="shared" si="11"/>
        <v>0</v>
      </c>
      <c r="L74" s="328">
        <f t="shared" si="11"/>
        <v>0</v>
      </c>
      <c r="M74" s="328">
        <f t="shared" si="11"/>
        <v>0</v>
      </c>
      <c r="N74" s="323">
        <f t="shared" si="11"/>
        <v>0</v>
      </c>
      <c r="O74" s="328">
        <f t="shared" si="11"/>
        <v>0</v>
      </c>
      <c r="P74" s="328">
        <f t="shared" si="11"/>
        <v>0</v>
      </c>
      <c r="Q74" s="328">
        <f t="shared" si="11"/>
        <v>0</v>
      </c>
      <c r="R74" s="328">
        <f t="shared" si="11"/>
        <v>0</v>
      </c>
    </row>
    <row r="75" spans="1:18" s="138" customFormat="1" ht="23.25">
      <c r="A75" s="141"/>
      <c r="B75" s="133" t="s">
        <v>6</v>
      </c>
      <c r="C75" s="323"/>
      <c r="D75" s="323"/>
      <c r="E75" s="328"/>
      <c r="F75" s="328"/>
      <c r="G75" s="328"/>
      <c r="H75" s="328"/>
      <c r="I75" s="323"/>
      <c r="J75" s="328"/>
      <c r="K75" s="328"/>
      <c r="L75" s="328"/>
      <c r="M75" s="328"/>
      <c r="N75" s="323"/>
      <c r="O75" s="328"/>
      <c r="P75" s="328"/>
      <c r="Q75" s="328"/>
      <c r="R75" s="328"/>
    </row>
    <row r="76" spans="1:18" s="138" customFormat="1" ht="23.25">
      <c r="A76" s="139"/>
      <c r="B76" s="140" t="s">
        <v>5</v>
      </c>
      <c r="C76" s="326">
        <v>0</v>
      </c>
      <c r="D76" s="326">
        <v>0</v>
      </c>
      <c r="E76" s="327">
        <v>0</v>
      </c>
      <c r="F76" s="327">
        <v>0</v>
      </c>
      <c r="G76" s="327">
        <v>0</v>
      </c>
      <c r="H76" s="327">
        <v>0</v>
      </c>
      <c r="I76" s="326">
        <v>0</v>
      </c>
      <c r="J76" s="327">
        <v>0</v>
      </c>
      <c r="K76" s="327">
        <v>0</v>
      </c>
      <c r="L76" s="327">
        <v>0</v>
      </c>
      <c r="M76" s="327">
        <v>0</v>
      </c>
      <c r="N76" s="326">
        <v>0</v>
      </c>
      <c r="O76" s="327">
        <v>0</v>
      </c>
      <c r="P76" s="327">
        <v>0</v>
      </c>
      <c r="Q76" s="327">
        <v>0</v>
      </c>
      <c r="R76" s="327">
        <v>0</v>
      </c>
    </row>
    <row r="77" spans="1:18" s="138" customFormat="1" ht="23.25">
      <c r="A77" s="139"/>
      <c r="B77" s="140" t="s">
        <v>6</v>
      </c>
      <c r="C77" s="326"/>
      <c r="D77" s="326"/>
      <c r="E77" s="327"/>
      <c r="F77" s="327"/>
      <c r="G77" s="327"/>
      <c r="H77" s="327"/>
      <c r="I77" s="326"/>
      <c r="J77" s="327"/>
      <c r="K77" s="327"/>
      <c r="L77" s="327"/>
      <c r="M77" s="327"/>
      <c r="N77" s="326"/>
      <c r="O77" s="327"/>
      <c r="P77" s="327"/>
      <c r="Q77" s="327"/>
      <c r="R77" s="327"/>
    </row>
    <row r="78" spans="1:18" s="145" customFormat="1" ht="23.25">
      <c r="A78" s="144" t="s">
        <v>53</v>
      </c>
      <c r="B78" s="133" t="s">
        <v>5</v>
      </c>
      <c r="C78" s="323">
        <f>C30</f>
        <v>5944900</v>
      </c>
      <c r="D78" s="323">
        <f t="shared" ref="D78:R78" si="12">D36+D40+D42+D46+D48+D50+D52+D54+D58</f>
        <v>2145200</v>
      </c>
      <c r="E78" s="328">
        <f t="shared" si="12"/>
        <v>601725</v>
      </c>
      <c r="F78" s="328">
        <f t="shared" si="12"/>
        <v>453425</v>
      </c>
      <c r="G78" s="328">
        <f t="shared" si="12"/>
        <v>636625</v>
      </c>
      <c r="H78" s="328">
        <f t="shared" si="12"/>
        <v>453425</v>
      </c>
      <c r="I78" s="323">
        <f t="shared" si="12"/>
        <v>1913500</v>
      </c>
      <c r="J78" s="328">
        <f t="shared" si="12"/>
        <v>553225</v>
      </c>
      <c r="K78" s="328">
        <f t="shared" si="12"/>
        <v>453425</v>
      </c>
      <c r="L78" s="328">
        <f t="shared" si="12"/>
        <v>453425</v>
      </c>
      <c r="M78" s="328">
        <f t="shared" si="12"/>
        <v>453425</v>
      </c>
      <c r="N78" s="323">
        <f t="shared" si="12"/>
        <v>1886200</v>
      </c>
      <c r="O78" s="328">
        <f t="shared" si="12"/>
        <v>525925</v>
      </c>
      <c r="P78" s="328">
        <f t="shared" si="12"/>
        <v>453425</v>
      </c>
      <c r="Q78" s="328">
        <f t="shared" si="12"/>
        <v>453425</v>
      </c>
      <c r="R78" s="328">
        <f t="shared" si="12"/>
        <v>453425</v>
      </c>
    </row>
    <row r="79" spans="1:18" s="145" customFormat="1" ht="23.25">
      <c r="A79" s="144"/>
      <c r="B79" s="133" t="s">
        <v>6</v>
      </c>
      <c r="C79" s="323"/>
      <c r="D79" s="323"/>
      <c r="E79" s="328"/>
      <c r="F79" s="328"/>
      <c r="G79" s="328"/>
      <c r="H79" s="328"/>
      <c r="I79" s="323"/>
      <c r="J79" s="328"/>
      <c r="K79" s="328"/>
      <c r="L79" s="328"/>
      <c r="M79" s="328"/>
      <c r="N79" s="323"/>
      <c r="O79" s="328"/>
      <c r="P79" s="328"/>
      <c r="Q79" s="328"/>
      <c r="R79" s="328"/>
    </row>
    <row r="80" spans="1:18" s="116" customFormat="1" ht="35.1" customHeight="1">
      <c r="A80" s="146" t="s">
        <v>54</v>
      </c>
      <c r="B80" s="147"/>
      <c r="C80" s="148"/>
      <c r="D80" s="149"/>
      <c r="E80" s="149"/>
      <c r="F80" s="149"/>
      <c r="G80" s="376" t="s">
        <v>55</v>
      </c>
      <c r="H80" s="376"/>
      <c r="I80" s="376"/>
      <c r="J80" s="376"/>
      <c r="K80" s="149"/>
      <c r="L80" s="149"/>
      <c r="M80" s="115"/>
      <c r="N80" s="115"/>
      <c r="O80" s="115"/>
      <c r="P80" s="115"/>
      <c r="Q80" s="115"/>
      <c r="R80" s="115"/>
    </row>
    <row r="81" spans="1:18" s="151" customFormat="1" ht="23.25">
      <c r="A81" s="150" t="s">
        <v>192</v>
      </c>
      <c r="C81" s="152"/>
      <c r="D81" s="152"/>
      <c r="E81" s="152"/>
      <c r="F81" s="152"/>
      <c r="G81" s="377" t="s">
        <v>193</v>
      </c>
      <c r="H81" s="377"/>
      <c r="I81" s="377"/>
      <c r="J81" s="377"/>
      <c r="K81" s="377"/>
      <c r="L81" s="377"/>
      <c r="M81" s="118"/>
      <c r="N81" s="118"/>
      <c r="O81" s="118"/>
      <c r="P81" s="118"/>
      <c r="Q81" s="118"/>
      <c r="R81" s="118"/>
    </row>
    <row r="82" spans="1:18" s="151" customFormat="1" ht="23.25">
      <c r="A82" s="150" t="s">
        <v>12</v>
      </c>
      <c r="C82" s="152"/>
      <c r="D82" s="152"/>
      <c r="E82" s="152"/>
      <c r="F82" s="152"/>
      <c r="G82" s="378" t="s">
        <v>58</v>
      </c>
      <c r="H82" s="378"/>
      <c r="I82" s="378"/>
      <c r="J82" s="378"/>
      <c r="K82" s="378"/>
      <c r="L82" s="152"/>
      <c r="M82" s="118"/>
      <c r="N82" s="118"/>
      <c r="O82" s="118"/>
      <c r="P82" s="118"/>
      <c r="Q82" s="118"/>
      <c r="R82" s="118"/>
    </row>
    <row r="83" spans="1:18" s="151" customFormat="1" ht="23.25">
      <c r="A83" s="150" t="s">
        <v>59</v>
      </c>
      <c r="C83" s="152"/>
      <c r="D83" s="152"/>
      <c r="E83" s="152"/>
      <c r="F83" s="152"/>
      <c r="G83" s="153" t="s">
        <v>59</v>
      </c>
      <c r="H83" s="153"/>
      <c r="I83" s="153"/>
      <c r="J83" s="153"/>
      <c r="K83" s="153"/>
      <c r="L83" s="152"/>
      <c r="M83" s="118"/>
      <c r="N83" s="118"/>
      <c r="O83" s="118"/>
      <c r="P83" s="118"/>
      <c r="Q83" s="118"/>
      <c r="R83" s="118"/>
    </row>
  </sheetData>
  <mergeCells count="13">
    <mergeCell ref="O10:R10"/>
    <mergeCell ref="A1:P1"/>
    <mergeCell ref="A2:P2"/>
    <mergeCell ref="A7:D7"/>
    <mergeCell ref="F7:G7"/>
    <mergeCell ref="G80:J80"/>
    <mergeCell ref="G81:L81"/>
    <mergeCell ref="G82:K82"/>
    <mergeCell ref="A9:D9"/>
    <mergeCell ref="B10:B11"/>
    <mergeCell ref="C10:C11"/>
    <mergeCell ref="E10:H10"/>
    <mergeCell ref="J10:M10"/>
  </mergeCells>
  <printOptions horizontalCentered="1"/>
  <pageMargins left="0.39370078740157483" right="0.39370078740157483" top="0.39370078740157483" bottom="0.31496062992125984" header="0" footer="0"/>
  <pageSetup paperSize="9" scale="43" fitToHeight="0" orientation="landscape" r:id="rId1"/>
  <rowBreaks count="1" manualBreakCount="1">
    <brk id="55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9CCC-C229-4C54-82C9-54354EDEF704}">
  <sheetPr>
    <tabColor rgb="FF9933FF"/>
    <pageSetUpPr fitToPage="1"/>
  </sheetPr>
  <dimension ref="A1:U85"/>
  <sheetViews>
    <sheetView view="pageBreakPreview" zoomScale="60" zoomScaleNormal="70" workbookViewId="0">
      <selection activeCell="H6" sqref="H6"/>
    </sheetView>
  </sheetViews>
  <sheetFormatPr defaultRowHeight="23.25"/>
  <cols>
    <col min="1" max="1" width="55.5703125" style="165" customWidth="1"/>
    <col min="2" max="2" width="8.7109375" style="165" bestFit="1" customWidth="1"/>
    <col min="3" max="4" width="14.7109375" style="118" customWidth="1"/>
    <col min="5" max="8" width="14.7109375" style="121" customWidth="1"/>
    <col min="9" max="9" width="14.7109375" style="118" customWidth="1"/>
    <col min="10" max="13" width="14.7109375" style="121" customWidth="1"/>
    <col min="14" max="14" width="14.7109375" style="118" customWidth="1"/>
    <col min="15" max="18" width="14.7109375" style="121" customWidth="1"/>
    <col min="19" max="20" width="0" style="167" hidden="1" customWidth="1"/>
    <col min="21" max="21" width="9" style="167" hidden="1" customWidth="1"/>
    <col min="22" max="244" width="9.140625" style="167"/>
    <col min="245" max="245" width="54" style="167" customWidth="1"/>
    <col min="246" max="255" width="12" style="167" customWidth="1"/>
    <col min="256" max="256" width="0" style="167" hidden="1" customWidth="1"/>
    <col min="257" max="257" width="9.140625" style="167"/>
    <col min="258" max="259" width="0" style="167" hidden="1" customWidth="1"/>
    <col min="260" max="500" width="9.140625" style="167"/>
    <col min="501" max="501" width="54" style="167" customWidth="1"/>
    <col min="502" max="511" width="12" style="167" customWidth="1"/>
    <col min="512" max="512" width="0" style="167" hidden="1" customWidth="1"/>
    <col min="513" max="513" width="9.140625" style="167"/>
    <col min="514" max="515" width="0" style="167" hidden="1" customWidth="1"/>
    <col min="516" max="756" width="9.140625" style="167"/>
    <col min="757" max="757" width="54" style="167" customWidth="1"/>
    <col min="758" max="767" width="12" style="167" customWidth="1"/>
    <col min="768" max="768" width="0" style="167" hidden="1" customWidth="1"/>
    <col min="769" max="769" width="9.140625" style="167"/>
    <col min="770" max="771" width="0" style="167" hidden="1" customWidth="1"/>
    <col min="772" max="1012" width="9.140625" style="167"/>
    <col min="1013" max="1013" width="54" style="167" customWidth="1"/>
    <col min="1014" max="1023" width="12" style="167" customWidth="1"/>
    <col min="1024" max="1024" width="0" style="167" hidden="1" customWidth="1"/>
    <col min="1025" max="1025" width="9.140625" style="167"/>
    <col min="1026" max="1027" width="0" style="167" hidden="1" customWidth="1"/>
    <col min="1028" max="1268" width="9.140625" style="167"/>
    <col min="1269" max="1269" width="54" style="167" customWidth="1"/>
    <col min="1270" max="1279" width="12" style="167" customWidth="1"/>
    <col min="1280" max="1280" width="0" style="167" hidden="1" customWidth="1"/>
    <col min="1281" max="1281" width="9.140625" style="167"/>
    <col min="1282" max="1283" width="0" style="167" hidden="1" customWidth="1"/>
    <col min="1284" max="1524" width="9.140625" style="167"/>
    <col min="1525" max="1525" width="54" style="167" customWidth="1"/>
    <col min="1526" max="1535" width="12" style="167" customWidth="1"/>
    <col min="1536" max="1536" width="0" style="167" hidden="1" customWidth="1"/>
    <col min="1537" max="1537" width="9.140625" style="167"/>
    <col min="1538" max="1539" width="0" style="167" hidden="1" customWidth="1"/>
    <col min="1540" max="1780" width="9.140625" style="167"/>
    <col min="1781" max="1781" width="54" style="167" customWidth="1"/>
    <col min="1782" max="1791" width="12" style="167" customWidth="1"/>
    <col min="1792" max="1792" width="0" style="167" hidden="1" customWidth="1"/>
    <col min="1793" max="1793" width="9.140625" style="167"/>
    <col min="1794" max="1795" width="0" style="167" hidden="1" customWidth="1"/>
    <col min="1796" max="2036" width="9.140625" style="167"/>
    <col min="2037" max="2037" width="54" style="167" customWidth="1"/>
    <col min="2038" max="2047" width="12" style="167" customWidth="1"/>
    <col min="2048" max="2048" width="0" style="167" hidden="1" customWidth="1"/>
    <col min="2049" max="2049" width="9.140625" style="167"/>
    <col min="2050" max="2051" width="0" style="167" hidden="1" customWidth="1"/>
    <col min="2052" max="2292" width="9.140625" style="167"/>
    <col min="2293" max="2293" width="54" style="167" customWidth="1"/>
    <col min="2294" max="2303" width="12" style="167" customWidth="1"/>
    <col min="2304" max="2304" width="0" style="167" hidden="1" customWidth="1"/>
    <col min="2305" max="2305" width="9.140625" style="167"/>
    <col min="2306" max="2307" width="0" style="167" hidden="1" customWidth="1"/>
    <col min="2308" max="2548" width="9.140625" style="167"/>
    <col min="2549" max="2549" width="54" style="167" customWidth="1"/>
    <col min="2550" max="2559" width="12" style="167" customWidth="1"/>
    <col min="2560" max="2560" width="0" style="167" hidden="1" customWidth="1"/>
    <col min="2561" max="2561" width="9.140625" style="167"/>
    <col min="2562" max="2563" width="0" style="167" hidden="1" customWidth="1"/>
    <col min="2564" max="2804" width="9.140625" style="167"/>
    <col min="2805" max="2805" width="54" style="167" customWidth="1"/>
    <col min="2806" max="2815" width="12" style="167" customWidth="1"/>
    <col min="2816" max="2816" width="0" style="167" hidden="1" customWidth="1"/>
    <col min="2817" max="2817" width="9.140625" style="167"/>
    <col min="2818" max="2819" width="0" style="167" hidden="1" customWidth="1"/>
    <col min="2820" max="3060" width="9.140625" style="167"/>
    <col min="3061" max="3061" width="54" style="167" customWidth="1"/>
    <col min="3062" max="3071" width="12" style="167" customWidth="1"/>
    <col min="3072" max="3072" width="0" style="167" hidden="1" customWidth="1"/>
    <col min="3073" max="3073" width="9.140625" style="167"/>
    <col min="3074" max="3075" width="0" style="167" hidden="1" customWidth="1"/>
    <col min="3076" max="3316" width="9.140625" style="167"/>
    <col min="3317" max="3317" width="54" style="167" customWidth="1"/>
    <col min="3318" max="3327" width="12" style="167" customWidth="1"/>
    <col min="3328" max="3328" width="0" style="167" hidden="1" customWidth="1"/>
    <col min="3329" max="3329" width="9.140625" style="167"/>
    <col min="3330" max="3331" width="0" style="167" hidden="1" customWidth="1"/>
    <col min="3332" max="3572" width="9.140625" style="167"/>
    <col min="3573" max="3573" width="54" style="167" customWidth="1"/>
    <col min="3574" max="3583" width="12" style="167" customWidth="1"/>
    <col min="3584" max="3584" width="0" style="167" hidden="1" customWidth="1"/>
    <col min="3585" max="3585" width="9.140625" style="167"/>
    <col min="3586" max="3587" width="0" style="167" hidden="1" customWidth="1"/>
    <col min="3588" max="3828" width="9.140625" style="167"/>
    <col min="3829" max="3829" width="54" style="167" customWidth="1"/>
    <col min="3830" max="3839" width="12" style="167" customWidth="1"/>
    <col min="3840" max="3840" width="0" style="167" hidden="1" customWidth="1"/>
    <col min="3841" max="3841" width="9.140625" style="167"/>
    <col min="3842" max="3843" width="0" style="167" hidden="1" customWidth="1"/>
    <col min="3844" max="4084" width="9.140625" style="167"/>
    <col min="4085" max="4085" width="54" style="167" customWidth="1"/>
    <col min="4086" max="4095" width="12" style="167" customWidth="1"/>
    <col min="4096" max="4096" width="0" style="167" hidden="1" customWidth="1"/>
    <col min="4097" max="4097" width="9.140625" style="167"/>
    <col min="4098" max="4099" width="0" style="167" hidden="1" customWidth="1"/>
    <col min="4100" max="4340" width="9.140625" style="167"/>
    <col min="4341" max="4341" width="54" style="167" customWidth="1"/>
    <col min="4342" max="4351" width="12" style="167" customWidth="1"/>
    <col min="4352" max="4352" width="0" style="167" hidden="1" customWidth="1"/>
    <col min="4353" max="4353" width="9.140625" style="167"/>
    <col min="4354" max="4355" width="0" style="167" hidden="1" customWidth="1"/>
    <col min="4356" max="4596" width="9.140625" style="167"/>
    <col min="4597" max="4597" width="54" style="167" customWidth="1"/>
    <col min="4598" max="4607" width="12" style="167" customWidth="1"/>
    <col min="4608" max="4608" width="0" style="167" hidden="1" customWidth="1"/>
    <col min="4609" max="4609" width="9.140625" style="167"/>
    <col min="4610" max="4611" width="0" style="167" hidden="1" customWidth="1"/>
    <col min="4612" max="4852" width="9.140625" style="167"/>
    <col min="4853" max="4853" width="54" style="167" customWidth="1"/>
    <col min="4854" max="4863" width="12" style="167" customWidth="1"/>
    <col min="4864" max="4864" width="0" style="167" hidden="1" customWidth="1"/>
    <col min="4865" max="4865" width="9.140625" style="167"/>
    <col min="4866" max="4867" width="0" style="167" hidden="1" customWidth="1"/>
    <col min="4868" max="5108" width="9.140625" style="167"/>
    <col min="5109" max="5109" width="54" style="167" customWidth="1"/>
    <col min="5110" max="5119" width="12" style="167" customWidth="1"/>
    <col min="5120" max="5120" width="0" style="167" hidden="1" customWidth="1"/>
    <col min="5121" max="5121" width="9.140625" style="167"/>
    <col min="5122" max="5123" width="0" style="167" hidden="1" customWidth="1"/>
    <col min="5124" max="5364" width="9.140625" style="167"/>
    <col min="5365" max="5365" width="54" style="167" customWidth="1"/>
    <col min="5366" max="5375" width="12" style="167" customWidth="1"/>
    <col min="5376" max="5376" width="0" style="167" hidden="1" customWidth="1"/>
    <col min="5377" max="5377" width="9.140625" style="167"/>
    <col min="5378" max="5379" width="0" style="167" hidden="1" customWidth="1"/>
    <col min="5380" max="5620" width="9.140625" style="167"/>
    <col min="5621" max="5621" width="54" style="167" customWidth="1"/>
    <col min="5622" max="5631" width="12" style="167" customWidth="1"/>
    <col min="5632" max="5632" width="0" style="167" hidden="1" customWidth="1"/>
    <col min="5633" max="5633" width="9.140625" style="167"/>
    <col min="5634" max="5635" width="0" style="167" hidden="1" customWidth="1"/>
    <col min="5636" max="5876" width="9.140625" style="167"/>
    <col min="5877" max="5877" width="54" style="167" customWidth="1"/>
    <col min="5878" max="5887" width="12" style="167" customWidth="1"/>
    <col min="5888" max="5888" width="0" style="167" hidden="1" customWidth="1"/>
    <col min="5889" max="5889" width="9.140625" style="167"/>
    <col min="5890" max="5891" width="0" style="167" hidden="1" customWidth="1"/>
    <col min="5892" max="6132" width="9.140625" style="167"/>
    <col min="6133" max="6133" width="54" style="167" customWidth="1"/>
    <col min="6134" max="6143" width="12" style="167" customWidth="1"/>
    <col min="6144" max="6144" width="0" style="167" hidden="1" customWidth="1"/>
    <col min="6145" max="6145" width="9.140625" style="167"/>
    <col min="6146" max="6147" width="0" style="167" hidden="1" customWidth="1"/>
    <col min="6148" max="6388" width="9.140625" style="167"/>
    <col min="6389" max="6389" width="54" style="167" customWidth="1"/>
    <col min="6390" max="6399" width="12" style="167" customWidth="1"/>
    <col min="6400" max="6400" width="0" style="167" hidden="1" customWidth="1"/>
    <col min="6401" max="6401" width="9.140625" style="167"/>
    <col min="6402" max="6403" width="0" style="167" hidden="1" customWidth="1"/>
    <col min="6404" max="6644" width="9.140625" style="167"/>
    <col min="6645" max="6645" width="54" style="167" customWidth="1"/>
    <col min="6646" max="6655" width="12" style="167" customWidth="1"/>
    <col min="6656" max="6656" width="0" style="167" hidden="1" customWidth="1"/>
    <col min="6657" max="6657" width="9.140625" style="167"/>
    <col min="6658" max="6659" width="0" style="167" hidden="1" customWidth="1"/>
    <col min="6660" max="6900" width="9.140625" style="167"/>
    <col min="6901" max="6901" width="54" style="167" customWidth="1"/>
    <col min="6902" max="6911" width="12" style="167" customWidth="1"/>
    <col min="6912" max="6912" width="0" style="167" hidden="1" customWidth="1"/>
    <col min="6913" max="6913" width="9.140625" style="167"/>
    <col min="6914" max="6915" width="0" style="167" hidden="1" customWidth="1"/>
    <col min="6916" max="7156" width="9.140625" style="167"/>
    <col min="7157" max="7157" width="54" style="167" customWidth="1"/>
    <col min="7158" max="7167" width="12" style="167" customWidth="1"/>
    <col min="7168" max="7168" width="0" style="167" hidden="1" customWidth="1"/>
    <col min="7169" max="7169" width="9.140625" style="167"/>
    <col min="7170" max="7171" width="0" style="167" hidden="1" customWidth="1"/>
    <col min="7172" max="7412" width="9.140625" style="167"/>
    <col min="7413" max="7413" width="54" style="167" customWidth="1"/>
    <col min="7414" max="7423" width="12" style="167" customWidth="1"/>
    <col min="7424" max="7424" width="0" style="167" hidden="1" customWidth="1"/>
    <col min="7425" max="7425" width="9.140625" style="167"/>
    <col min="7426" max="7427" width="0" style="167" hidden="1" customWidth="1"/>
    <col min="7428" max="7668" width="9.140625" style="167"/>
    <col min="7669" max="7669" width="54" style="167" customWidth="1"/>
    <col min="7670" max="7679" width="12" style="167" customWidth="1"/>
    <col min="7680" max="7680" width="0" style="167" hidden="1" customWidth="1"/>
    <col min="7681" max="7681" width="9.140625" style="167"/>
    <col min="7682" max="7683" width="0" style="167" hidden="1" customWidth="1"/>
    <col min="7684" max="7924" width="9.140625" style="167"/>
    <col min="7925" max="7925" width="54" style="167" customWidth="1"/>
    <col min="7926" max="7935" width="12" style="167" customWidth="1"/>
    <col min="7936" max="7936" width="0" style="167" hidden="1" customWidth="1"/>
    <col min="7937" max="7937" width="9.140625" style="167"/>
    <col min="7938" max="7939" width="0" style="167" hidden="1" customWidth="1"/>
    <col min="7940" max="8180" width="9.140625" style="167"/>
    <col min="8181" max="8181" width="54" style="167" customWidth="1"/>
    <col min="8182" max="8191" width="12" style="167" customWidth="1"/>
    <col min="8192" max="8192" width="0" style="167" hidden="1" customWidth="1"/>
    <col min="8193" max="8193" width="9.140625" style="167"/>
    <col min="8194" max="8195" width="0" style="167" hidden="1" customWidth="1"/>
    <col min="8196" max="8436" width="9.140625" style="167"/>
    <col min="8437" max="8437" width="54" style="167" customWidth="1"/>
    <col min="8438" max="8447" width="12" style="167" customWidth="1"/>
    <col min="8448" max="8448" width="0" style="167" hidden="1" customWidth="1"/>
    <col min="8449" max="8449" width="9.140625" style="167"/>
    <col min="8450" max="8451" width="0" style="167" hidden="1" customWidth="1"/>
    <col min="8452" max="8692" width="9.140625" style="167"/>
    <col min="8693" max="8693" width="54" style="167" customWidth="1"/>
    <col min="8694" max="8703" width="12" style="167" customWidth="1"/>
    <col min="8704" max="8704" width="0" style="167" hidden="1" customWidth="1"/>
    <col min="8705" max="8705" width="9.140625" style="167"/>
    <col min="8706" max="8707" width="0" style="167" hidden="1" customWidth="1"/>
    <col min="8708" max="8948" width="9.140625" style="167"/>
    <col min="8949" max="8949" width="54" style="167" customWidth="1"/>
    <col min="8950" max="8959" width="12" style="167" customWidth="1"/>
    <col min="8960" max="8960" width="0" style="167" hidden="1" customWidth="1"/>
    <col min="8961" max="8961" width="9.140625" style="167"/>
    <col min="8962" max="8963" width="0" style="167" hidden="1" customWidth="1"/>
    <col min="8964" max="9204" width="9.140625" style="167"/>
    <col min="9205" max="9205" width="54" style="167" customWidth="1"/>
    <col min="9206" max="9215" width="12" style="167" customWidth="1"/>
    <col min="9216" max="9216" width="0" style="167" hidden="1" customWidth="1"/>
    <col min="9217" max="9217" width="9.140625" style="167"/>
    <col min="9218" max="9219" width="0" style="167" hidden="1" customWidth="1"/>
    <col min="9220" max="9460" width="9.140625" style="167"/>
    <col min="9461" max="9461" width="54" style="167" customWidth="1"/>
    <col min="9462" max="9471" width="12" style="167" customWidth="1"/>
    <col min="9472" max="9472" width="0" style="167" hidden="1" customWidth="1"/>
    <col min="9473" max="9473" width="9.140625" style="167"/>
    <col min="9474" max="9475" width="0" style="167" hidden="1" customWidth="1"/>
    <col min="9476" max="9716" width="9.140625" style="167"/>
    <col min="9717" max="9717" width="54" style="167" customWidth="1"/>
    <col min="9718" max="9727" width="12" style="167" customWidth="1"/>
    <col min="9728" max="9728" width="0" style="167" hidden="1" customWidth="1"/>
    <col min="9729" max="9729" width="9.140625" style="167"/>
    <col min="9730" max="9731" width="0" style="167" hidden="1" customWidth="1"/>
    <col min="9732" max="9972" width="9.140625" style="167"/>
    <col min="9973" max="9973" width="54" style="167" customWidth="1"/>
    <col min="9974" max="9983" width="12" style="167" customWidth="1"/>
    <col min="9984" max="9984" width="0" style="167" hidden="1" customWidth="1"/>
    <col min="9985" max="9985" width="9.140625" style="167"/>
    <col min="9986" max="9987" width="0" style="167" hidden="1" customWidth="1"/>
    <col min="9988" max="10228" width="9.140625" style="167"/>
    <col min="10229" max="10229" width="54" style="167" customWidth="1"/>
    <col min="10230" max="10239" width="12" style="167" customWidth="1"/>
    <col min="10240" max="10240" width="0" style="167" hidden="1" customWidth="1"/>
    <col min="10241" max="10241" width="9.140625" style="167"/>
    <col min="10242" max="10243" width="0" style="167" hidden="1" customWidth="1"/>
    <col min="10244" max="10484" width="9.140625" style="167"/>
    <col min="10485" max="10485" width="54" style="167" customWidth="1"/>
    <col min="10486" max="10495" width="12" style="167" customWidth="1"/>
    <col min="10496" max="10496" width="0" style="167" hidden="1" customWidth="1"/>
    <col min="10497" max="10497" width="9.140625" style="167"/>
    <col min="10498" max="10499" width="0" style="167" hidden="1" customWidth="1"/>
    <col min="10500" max="10740" width="9.140625" style="167"/>
    <col min="10741" max="10741" width="54" style="167" customWidth="1"/>
    <col min="10742" max="10751" width="12" style="167" customWidth="1"/>
    <col min="10752" max="10752" width="0" style="167" hidden="1" customWidth="1"/>
    <col min="10753" max="10753" width="9.140625" style="167"/>
    <col min="10754" max="10755" width="0" style="167" hidden="1" customWidth="1"/>
    <col min="10756" max="10996" width="9.140625" style="167"/>
    <col min="10997" max="10997" width="54" style="167" customWidth="1"/>
    <col min="10998" max="11007" width="12" style="167" customWidth="1"/>
    <col min="11008" max="11008" width="0" style="167" hidden="1" customWidth="1"/>
    <col min="11009" max="11009" width="9.140625" style="167"/>
    <col min="11010" max="11011" width="0" style="167" hidden="1" customWidth="1"/>
    <col min="11012" max="11252" width="9.140625" style="167"/>
    <col min="11253" max="11253" width="54" style="167" customWidth="1"/>
    <col min="11254" max="11263" width="12" style="167" customWidth="1"/>
    <col min="11264" max="11264" width="0" style="167" hidden="1" customWidth="1"/>
    <col min="11265" max="11265" width="9.140625" style="167"/>
    <col min="11266" max="11267" width="0" style="167" hidden="1" customWidth="1"/>
    <col min="11268" max="11508" width="9.140625" style="167"/>
    <col min="11509" max="11509" width="54" style="167" customWidth="1"/>
    <col min="11510" max="11519" width="12" style="167" customWidth="1"/>
    <col min="11520" max="11520" width="0" style="167" hidden="1" customWidth="1"/>
    <col min="11521" max="11521" width="9.140625" style="167"/>
    <col min="11522" max="11523" width="0" style="167" hidden="1" customWidth="1"/>
    <col min="11524" max="11764" width="9.140625" style="167"/>
    <col min="11765" max="11765" width="54" style="167" customWidth="1"/>
    <col min="11766" max="11775" width="12" style="167" customWidth="1"/>
    <col min="11776" max="11776" width="0" style="167" hidden="1" customWidth="1"/>
    <col min="11777" max="11777" width="9.140625" style="167"/>
    <col min="11778" max="11779" width="0" style="167" hidden="1" customWidth="1"/>
    <col min="11780" max="12020" width="9.140625" style="167"/>
    <col min="12021" max="12021" width="54" style="167" customWidth="1"/>
    <col min="12022" max="12031" width="12" style="167" customWidth="1"/>
    <col min="12032" max="12032" width="0" style="167" hidden="1" customWidth="1"/>
    <col min="12033" max="12033" width="9.140625" style="167"/>
    <col min="12034" max="12035" width="0" style="167" hidden="1" customWidth="1"/>
    <col min="12036" max="12276" width="9.140625" style="167"/>
    <col min="12277" max="12277" width="54" style="167" customWidth="1"/>
    <col min="12278" max="12287" width="12" style="167" customWidth="1"/>
    <col min="12288" max="12288" width="0" style="167" hidden="1" customWidth="1"/>
    <col min="12289" max="12289" width="9.140625" style="167"/>
    <col min="12290" max="12291" width="0" style="167" hidden="1" customWidth="1"/>
    <col min="12292" max="12532" width="9.140625" style="167"/>
    <col min="12533" max="12533" width="54" style="167" customWidth="1"/>
    <col min="12534" max="12543" width="12" style="167" customWidth="1"/>
    <col min="12544" max="12544" width="0" style="167" hidden="1" customWidth="1"/>
    <col min="12545" max="12545" width="9.140625" style="167"/>
    <col min="12546" max="12547" width="0" style="167" hidden="1" customWidth="1"/>
    <col min="12548" max="12788" width="9.140625" style="167"/>
    <col min="12789" max="12789" width="54" style="167" customWidth="1"/>
    <col min="12790" max="12799" width="12" style="167" customWidth="1"/>
    <col min="12800" max="12800" width="0" style="167" hidden="1" customWidth="1"/>
    <col min="12801" max="12801" width="9.140625" style="167"/>
    <col min="12802" max="12803" width="0" style="167" hidden="1" customWidth="1"/>
    <col min="12804" max="13044" width="9.140625" style="167"/>
    <col min="13045" max="13045" width="54" style="167" customWidth="1"/>
    <col min="13046" max="13055" width="12" style="167" customWidth="1"/>
    <col min="13056" max="13056" width="0" style="167" hidden="1" customWidth="1"/>
    <col min="13057" max="13057" width="9.140625" style="167"/>
    <col min="13058" max="13059" width="0" style="167" hidden="1" customWidth="1"/>
    <col min="13060" max="13300" width="9.140625" style="167"/>
    <col min="13301" max="13301" width="54" style="167" customWidth="1"/>
    <col min="13302" max="13311" width="12" style="167" customWidth="1"/>
    <col min="13312" max="13312" width="0" style="167" hidden="1" customWidth="1"/>
    <col min="13313" max="13313" width="9.140625" style="167"/>
    <col min="13314" max="13315" width="0" style="167" hidden="1" customWidth="1"/>
    <col min="13316" max="13556" width="9.140625" style="167"/>
    <col min="13557" max="13557" width="54" style="167" customWidth="1"/>
    <col min="13558" max="13567" width="12" style="167" customWidth="1"/>
    <col min="13568" max="13568" width="0" style="167" hidden="1" customWidth="1"/>
    <col min="13569" max="13569" width="9.140625" style="167"/>
    <col min="13570" max="13571" width="0" style="167" hidden="1" customWidth="1"/>
    <col min="13572" max="13812" width="9.140625" style="167"/>
    <col min="13813" max="13813" width="54" style="167" customWidth="1"/>
    <col min="13814" max="13823" width="12" style="167" customWidth="1"/>
    <col min="13824" max="13824" width="0" style="167" hidden="1" customWidth="1"/>
    <col min="13825" max="13825" width="9.140625" style="167"/>
    <col min="13826" max="13827" width="0" style="167" hidden="1" customWidth="1"/>
    <col min="13828" max="14068" width="9.140625" style="167"/>
    <col min="14069" max="14069" width="54" style="167" customWidth="1"/>
    <col min="14070" max="14079" width="12" style="167" customWidth="1"/>
    <col min="14080" max="14080" width="0" style="167" hidden="1" customWidth="1"/>
    <col min="14081" max="14081" width="9.140625" style="167"/>
    <col min="14082" max="14083" width="0" style="167" hidden="1" customWidth="1"/>
    <col min="14084" max="14324" width="9.140625" style="167"/>
    <col min="14325" max="14325" width="54" style="167" customWidth="1"/>
    <col min="14326" max="14335" width="12" style="167" customWidth="1"/>
    <col min="14336" max="14336" width="0" style="167" hidden="1" customWidth="1"/>
    <col min="14337" max="14337" width="9.140625" style="167"/>
    <col min="14338" max="14339" width="0" style="167" hidden="1" customWidth="1"/>
    <col min="14340" max="14580" width="9.140625" style="167"/>
    <col min="14581" max="14581" width="54" style="167" customWidth="1"/>
    <col min="14582" max="14591" width="12" style="167" customWidth="1"/>
    <col min="14592" max="14592" width="0" style="167" hidden="1" customWidth="1"/>
    <col min="14593" max="14593" width="9.140625" style="167"/>
    <col min="14594" max="14595" width="0" style="167" hidden="1" customWidth="1"/>
    <col min="14596" max="14836" width="9.140625" style="167"/>
    <col min="14837" max="14837" width="54" style="167" customWidth="1"/>
    <col min="14838" max="14847" width="12" style="167" customWidth="1"/>
    <col min="14848" max="14848" width="0" style="167" hidden="1" customWidth="1"/>
    <col min="14849" max="14849" width="9.140625" style="167"/>
    <col min="14850" max="14851" width="0" style="167" hidden="1" customWidth="1"/>
    <col min="14852" max="15092" width="9.140625" style="167"/>
    <col min="15093" max="15093" width="54" style="167" customWidth="1"/>
    <col min="15094" max="15103" width="12" style="167" customWidth="1"/>
    <col min="15104" max="15104" width="0" style="167" hidden="1" customWidth="1"/>
    <col min="15105" max="15105" width="9.140625" style="167"/>
    <col min="15106" max="15107" width="0" style="167" hidden="1" customWidth="1"/>
    <col min="15108" max="15348" width="9.140625" style="167"/>
    <col min="15349" max="15349" width="54" style="167" customWidth="1"/>
    <col min="15350" max="15359" width="12" style="167" customWidth="1"/>
    <col min="15360" max="15360" width="0" style="167" hidden="1" customWidth="1"/>
    <col min="15361" max="15361" width="9.140625" style="167"/>
    <col min="15362" max="15363" width="0" style="167" hidden="1" customWidth="1"/>
    <col min="15364" max="15604" width="9.140625" style="167"/>
    <col min="15605" max="15605" width="54" style="167" customWidth="1"/>
    <col min="15606" max="15615" width="12" style="167" customWidth="1"/>
    <col min="15616" max="15616" width="0" style="167" hidden="1" customWidth="1"/>
    <col min="15617" max="15617" width="9.140625" style="167"/>
    <col min="15618" max="15619" width="0" style="167" hidden="1" customWidth="1"/>
    <col min="15620" max="15860" width="9.140625" style="167"/>
    <col min="15861" max="15861" width="54" style="167" customWidth="1"/>
    <col min="15862" max="15871" width="12" style="167" customWidth="1"/>
    <col min="15872" max="15872" width="0" style="167" hidden="1" customWidth="1"/>
    <col min="15873" max="15873" width="9.140625" style="167"/>
    <col min="15874" max="15875" width="0" style="167" hidden="1" customWidth="1"/>
    <col min="15876" max="16116" width="9.140625" style="167"/>
    <col min="16117" max="16117" width="54" style="167" customWidth="1"/>
    <col min="16118" max="16127" width="12" style="167" customWidth="1"/>
    <col min="16128" max="16128" width="0" style="167" hidden="1" customWidth="1"/>
    <col min="16129" max="16129" width="9.140625" style="167"/>
    <col min="16130" max="16131" width="0" style="167" hidden="1" customWidth="1"/>
    <col min="16132" max="16384" width="9.140625" style="167"/>
  </cols>
  <sheetData>
    <row r="1" spans="1:21" s="125" customFormat="1">
      <c r="A1" s="385" t="s">
        <v>157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115" t="s">
        <v>72</v>
      </c>
      <c r="R1" s="115"/>
    </row>
    <row r="2" spans="1:21" s="125" customFormat="1">
      <c r="A2" s="386" t="s">
        <v>197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118"/>
      <c r="R2" s="118"/>
    </row>
    <row r="3" spans="1:21" s="125" customFormat="1">
      <c r="A3" s="119"/>
      <c r="B3" s="119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 t="s">
        <v>60</v>
      </c>
      <c r="P3" s="118"/>
      <c r="Q3" s="118"/>
      <c r="R3" s="118"/>
    </row>
    <row r="4" spans="1:21" s="125" customFormat="1" ht="23.25" customHeight="1">
      <c r="A4" s="119"/>
      <c r="B4" s="119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20" t="s">
        <v>61</v>
      </c>
      <c r="P4" s="264" t="s">
        <v>176</v>
      </c>
      <c r="Q4" s="264"/>
      <c r="R4" s="118"/>
    </row>
    <row r="5" spans="1:21" s="125" customFormat="1">
      <c r="A5" s="119"/>
      <c r="B5" s="119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20" t="s">
        <v>62</v>
      </c>
      <c r="P5" s="264" t="s">
        <v>190</v>
      </c>
      <c r="Q5" s="264"/>
      <c r="R5" s="118"/>
    </row>
    <row r="6" spans="1:21" s="125" customFormat="1">
      <c r="A6" s="122" t="s">
        <v>334</v>
      </c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23" t="b">
        <v>1</v>
      </c>
      <c r="O6" s="120" t="s">
        <v>19</v>
      </c>
      <c r="P6" s="115"/>
      <c r="Q6" s="115"/>
      <c r="R6" s="115"/>
    </row>
    <row r="7" spans="1:21" s="125" customFormat="1">
      <c r="A7" s="379" t="s">
        <v>139</v>
      </c>
      <c r="B7" s="379"/>
      <c r="C7" s="379"/>
      <c r="D7" s="379"/>
      <c r="E7" s="115"/>
      <c r="F7" s="387"/>
      <c r="G7" s="387"/>
      <c r="H7" s="115"/>
      <c r="I7" s="115"/>
      <c r="J7" s="115"/>
      <c r="K7" s="115"/>
      <c r="L7" s="115"/>
      <c r="M7" s="115"/>
      <c r="N7" s="123" t="b">
        <v>0</v>
      </c>
      <c r="O7" s="120" t="s">
        <v>17</v>
      </c>
      <c r="P7" s="115"/>
      <c r="Q7" s="115"/>
      <c r="R7" s="115"/>
    </row>
    <row r="8" spans="1:21" s="125" customFormat="1" ht="23.25" customHeight="1">
      <c r="A8" s="122" t="s">
        <v>194</v>
      </c>
      <c r="C8" s="115"/>
      <c r="D8" s="115"/>
      <c r="E8" s="118"/>
      <c r="F8" s="118"/>
      <c r="G8" s="118"/>
      <c r="H8" s="118"/>
      <c r="I8" s="118"/>
      <c r="J8" s="118"/>
      <c r="K8" s="115"/>
      <c r="L8" s="115"/>
      <c r="M8" s="115"/>
      <c r="N8" s="123" t="b">
        <v>0</v>
      </c>
      <c r="O8" s="120" t="s">
        <v>70</v>
      </c>
      <c r="P8" s="115"/>
      <c r="Q8" s="115"/>
      <c r="R8" s="115"/>
    </row>
    <row r="9" spans="1:21" s="125" customFormat="1">
      <c r="A9" s="379"/>
      <c r="B9" s="379"/>
      <c r="C9" s="379"/>
      <c r="D9" s="379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 t="s">
        <v>25</v>
      </c>
    </row>
    <row r="10" spans="1:21" s="125" customFormat="1">
      <c r="A10" s="126" t="s">
        <v>26</v>
      </c>
      <c r="B10" s="380" t="s">
        <v>69</v>
      </c>
      <c r="C10" s="381" t="s">
        <v>63</v>
      </c>
      <c r="D10" s="128" t="s">
        <v>7</v>
      </c>
      <c r="E10" s="382" t="s">
        <v>2</v>
      </c>
      <c r="F10" s="383"/>
      <c r="G10" s="383"/>
      <c r="H10" s="384"/>
      <c r="I10" s="128" t="s">
        <v>7</v>
      </c>
      <c r="J10" s="382" t="s">
        <v>3</v>
      </c>
      <c r="K10" s="383"/>
      <c r="L10" s="383"/>
      <c r="M10" s="384"/>
      <c r="N10" s="128" t="s">
        <v>7</v>
      </c>
      <c r="O10" s="382" t="s">
        <v>4</v>
      </c>
      <c r="P10" s="383"/>
      <c r="Q10" s="383"/>
      <c r="R10" s="384"/>
    </row>
    <row r="11" spans="1:21" s="125" customFormat="1">
      <c r="A11" s="129" t="s">
        <v>27</v>
      </c>
      <c r="B11" s="380"/>
      <c r="C11" s="381"/>
      <c r="D11" s="130" t="s">
        <v>80</v>
      </c>
      <c r="E11" s="131" t="s">
        <v>28</v>
      </c>
      <c r="F11" s="131" t="s">
        <v>29</v>
      </c>
      <c r="G11" s="131" t="s">
        <v>30</v>
      </c>
      <c r="H11" s="131" t="s">
        <v>31</v>
      </c>
      <c r="I11" s="130" t="s">
        <v>81</v>
      </c>
      <c r="J11" s="131" t="s">
        <v>32</v>
      </c>
      <c r="K11" s="131" t="s">
        <v>33</v>
      </c>
      <c r="L11" s="131" t="s">
        <v>34</v>
      </c>
      <c r="M11" s="131" t="s">
        <v>35</v>
      </c>
      <c r="N11" s="130" t="s">
        <v>82</v>
      </c>
      <c r="O11" s="131" t="s">
        <v>36</v>
      </c>
      <c r="P11" s="131" t="s">
        <v>37</v>
      </c>
      <c r="Q11" s="131" t="s">
        <v>38</v>
      </c>
      <c r="R11" s="131" t="s">
        <v>39</v>
      </c>
    </row>
    <row r="12" spans="1:21" s="125" customFormat="1">
      <c r="A12" s="132" t="s">
        <v>40</v>
      </c>
      <c r="B12" s="133" t="s">
        <v>5</v>
      </c>
      <c r="C12" s="323">
        <v>0</v>
      </c>
      <c r="D12" s="323">
        <v>0</v>
      </c>
      <c r="E12" s="323">
        <v>0</v>
      </c>
      <c r="F12" s="323">
        <v>0</v>
      </c>
      <c r="G12" s="323">
        <v>0</v>
      </c>
      <c r="H12" s="323">
        <v>0</v>
      </c>
      <c r="I12" s="323">
        <v>0</v>
      </c>
      <c r="J12" s="323">
        <v>0</v>
      </c>
      <c r="K12" s="323">
        <v>0</v>
      </c>
      <c r="L12" s="323">
        <v>0</v>
      </c>
      <c r="M12" s="323">
        <v>0</v>
      </c>
      <c r="N12" s="323">
        <v>0</v>
      </c>
      <c r="O12" s="323">
        <v>0</v>
      </c>
      <c r="P12" s="323">
        <v>0</v>
      </c>
      <c r="Q12" s="323">
        <v>0</v>
      </c>
      <c r="R12" s="323">
        <v>0</v>
      </c>
      <c r="S12" s="134">
        <v>0</v>
      </c>
      <c r="T12" s="134">
        <v>0</v>
      </c>
      <c r="U12" s="134">
        <v>0</v>
      </c>
    </row>
    <row r="13" spans="1:21" s="125" customFormat="1">
      <c r="A13" s="132"/>
      <c r="B13" s="133" t="s">
        <v>6</v>
      </c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</row>
    <row r="14" spans="1:21" s="156" customFormat="1">
      <c r="A14" s="135" t="s">
        <v>73</v>
      </c>
      <c r="B14" s="136" t="s">
        <v>5</v>
      </c>
      <c r="C14" s="324">
        <v>0</v>
      </c>
      <c r="D14" s="324">
        <v>0</v>
      </c>
      <c r="E14" s="324">
        <v>0</v>
      </c>
      <c r="F14" s="324">
        <v>0</v>
      </c>
      <c r="G14" s="324">
        <v>0</v>
      </c>
      <c r="H14" s="324">
        <v>0</v>
      </c>
      <c r="I14" s="324">
        <v>0</v>
      </c>
      <c r="J14" s="324">
        <v>0</v>
      </c>
      <c r="K14" s="324">
        <v>0</v>
      </c>
      <c r="L14" s="324">
        <v>0</v>
      </c>
      <c r="M14" s="324">
        <v>0</v>
      </c>
      <c r="N14" s="324">
        <v>0</v>
      </c>
      <c r="O14" s="324">
        <v>0</v>
      </c>
      <c r="P14" s="324">
        <v>0</v>
      </c>
      <c r="Q14" s="324">
        <v>0</v>
      </c>
      <c r="R14" s="324">
        <v>0</v>
      </c>
    </row>
    <row r="15" spans="1:21" s="156" customFormat="1">
      <c r="A15" s="135"/>
      <c r="B15" s="136" t="s">
        <v>6</v>
      </c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</row>
    <row r="16" spans="1:21" s="156" customFormat="1">
      <c r="A16" s="139"/>
      <c r="B16" s="140" t="s">
        <v>5</v>
      </c>
      <c r="C16" s="326">
        <v>0</v>
      </c>
      <c r="D16" s="326">
        <v>0</v>
      </c>
      <c r="E16" s="326">
        <v>0</v>
      </c>
      <c r="F16" s="326">
        <v>0</v>
      </c>
      <c r="G16" s="326">
        <v>0</v>
      </c>
      <c r="H16" s="326">
        <v>0</v>
      </c>
      <c r="I16" s="326">
        <v>0</v>
      </c>
      <c r="J16" s="326">
        <v>0</v>
      </c>
      <c r="K16" s="326">
        <v>0</v>
      </c>
      <c r="L16" s="326">
        <v>0</v>
      </c>
      <c r="M16" s="326">
        <v>0</v>
      </c>
      <c r="N16" s="326">
        <v>0</v>
      </c>
      <c r="O16" s="326">
        <v>0</v>
      </c>
      <c r="P16" s="326">
        <v>0</v>
      </c>
      <c r="Q16" s="326">
        <v>0</v>
      </c>
      <c r="R16" s="326">
        <v>0</v>
      </c>
    </row>
    <row r="17" spans="1:18" s="156" customFormat="1">
      <c r="A17" s="139"/>
      <c r="B17" s="140" t="s">
        <v>6</v>
      </c>
      <c r="C17" s="326"/>
      <c r="D17" s="326"/>
      <c r="E17" s="327"/>
      <c r="F17" s="327"/>
      <c r="G17" s="327"/>
      <c r="H17" s="327"/>
      <c r="I17" s="326"/>
      <c r="J17" s="327"/>
      <c r="K17" s="327"/>
      <c r="L17" s="327"/>
      <c r="M17" s="327"/>
      <c r="N17" s="326"/>
      <c r="O17" s="327"/>
      <c r="P17" s="327"/>
      <c r="Q17" s="327"/>
      <c r="R17" s="327"/>
    </row>
    <row r="18" spans="1:18" s="156" customFormat="1">
      <c r="A18" s="135" t="s">
        <v>74</v>
      </c>
      <c r="B18" s="136" t="s">
        <v>5</v>
      </c>
      <c r="C18" s="324">
        <v>0</v>
      </c>
      <c r="D18" s="324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0</v>
      </c>
      <c r="J18" s="324">
        <v>0</v>
      </c>
      <c r="K18" s="324">
        <v>0</v>
      </c>
      <c r="L18" s="324">
        <v>0</v>
      </c>
      <c r="M18" s="324">
        <v>0</v>
      </c>
      <c r="N18" s="324">
        <v>0</v>
      </c>
      <c r="O18" s="324">
        <v>0</v>
      </c>
      <c r="P18" s="324">
        <v>0</v>
      </c>
      <c r="Q18" s="324">
        <v>0</v>
      </c>
      <c r="R18" s="324">
        <v>0</v>
      </c>
    </row>
    <row r="19" spans="1:18" s="156" customFormat="1">
      <c r="A19" s="135"/>
      <c r="B19" s="136" t="s">
        <v>6</v>
      </c>
      <c r="C19" s="324"/>
      <c r="D19" s="324"/>
      <c r="E19" s="325"/>
      <c r="F19" s="325"/>
      <c r="G19" s="325"/>
      <c r="H19" s="325"/>
      <c r="I19" s="324"/>
      <c r="J19" s="325"/>
      <c r="K19" s="325"/>
      <c r="L19" s="325"/>
      <c r="M19" s="325"/>
      <c r="N19" s="324"/>
      <c r="O19" s="325"/>
      <c r="P19" s="325"/>
      <c r="Q19" s="325"/>
      <c r="R19" s="325"/>
    </row>
    <row r="20" spans="1:18" s="156" customFormat="1">
      <c r="A20" s="139"/>
      <c r="B20" s="140" t="s">
        <v>5</v>
      </c>
      <c r="C20" s="326">
        <v>0</v>
      </c>
      <c r="D20" s="326">
        <v>0</v>
      </c>
      <c r="E20" s="326">
        <v>0</v>
      </c>
      <c r="F20" s="326">
        <v>0</v>
      </c>
      <c r="G20" s="326">
        <v>0</v>
      </c>
      <c r="H20" s="326">
        <v>0</v>
      </c>
      <c r="I20" s="326">
        <v>0</v>
      </c>
      <c r="J20" s="326">
        <v>0</v>
      </c>
      <c r="K20" s="326">
        <v>0</v>
      </c>
      <c r="L20" s="326">
        <v>0</v>
      </c>
      <c r="M20" s="326">
        <v>0</v>
      </c>
      <c r="N20" s="326">
        <v>0</v>
      </c>
      <c r="O20" s="326">
        <v>0</v>
      </c>
      <c r="P20" s="326">
        <v>0</v>
      </c>
      <c r="Q20" s="326">
        <v>0</v>
      </c>
      <c r="R20" s="326">
        <v>0</v>
      </c>
    </row>
    <row r="21" spans="1:18" s="156" customFormat="1">
      <c r="A21" s="139"/>
      <c r="B21" s="140" t="s">
        <v>6</v>
      </c>
      <c r="C21" s="326"/>
      <c r="D21" s="326"/>
      <c r="E21" s="327"/>
      <c r="F21" s="327"/>
      <c r="G21" s="327"/>
      <c r="H21" s="327"/>
      <c r="I21" s="326"/>
      <c r="J21" s="327"/>
      <c r="K21" s="327"/>
      <c r="L21" s="327"/>
      <c r="M21" s="327"/>
      <c r="N21" s="326"/>
      <c r="O21" s="327"/>
      <c r="P21" s="327"/>
      <c r="Q21" s="327"/>
      <c r="R21" s="327"/>
    </row>
    <row r="22" spans="1:18" s="156" customFormat="1">
      <c r="A22" s="135" t="s">
        <v>75</v>
      </c>
      <c r="B22" s="136" t="s">
        <v>5</v>
      </c>
      <c r="C22" s="324">
        <v>0</v>
      </c>
      <c r="D22" s="324">
        <v>0</v>
      </c>
      <c r="E22" s="324">
        <v>0</v>
      </c>
      <c r="F22" s="324">
        <v>0</v>
      </c>
      <c r="G22" s="324">
        <v>0</v>
      </c>
      <c r="H22" s="324">
        <v>0</v>
      </c>
      <c r="I22" s="324">
        <v>0</v>
      </c>
      <c r="J22" s="324">
        <v>0</v>
      </c>
      <c r="K22" s="324">
        <v>0</v>
      </c>
      <c r="L22" s="324">
        <v>0</v>
      </c>
      <c r="M22" s="324">
        <v>0</v>
      </c>
      <c r="N22" s="324">
        <v>0</v>
      </c>
      <c r="O22" s="324">
        <v>0</v>
      </c>
      <c r="P22" s="324">
        <v>0</v>
      </c>
      <c r="Q22" s="324">
        <v>0</v>
      </c>
      <c r="R22" s="324">
        <v>0</v>
      </c>
    </row>
    <row r="23" spans="1:18" s="156" customFormat="1">
      <c r="A23" s="135"/>
      <c r="B23" s="136" t="s">
        <v>6</v>
      </c>
      <c r="C23" s="324"/>
      <c r="D23" s="324"/>
      <c r="E23" s="325"/>
      <c r="F23" s="325"/>
      <c r="G23" s="325"/>
      <c r="H23" s="325"/>
      <c r="I23" s="324"/>
      <c r="J23" s="325"/>
      <c r="K23" s="325"/>
      <c r="L23" s="325"/>
      <c r="M23" s="325"/>
      <c r="N23" s="324"/>
      <c r="O23" s="325"/>
      <c r="P23" s="325"/>
      <c r="Q23" s="325"/>
      <c r="R23" s="325"/>
    </row>
    <row r="24" spans="1:18" s="156" customFormat="1">
      <c r="A24" s="139"/>
      <c r="B24" s="140" t="s">
        <v>5</v>
      </c>
      <c r="C24" s="326">
        <v>0</v>
      </c>
      <c r="D24" s="326">
        <v>0</v>
      </c>
      <c r="E24" s="326">
        <v>0</v>
      </c>
      <c r="F24" s="326">
        <v>0</v>
      </c>
      <c r="G24" s="326">
        <v>0</v>
      </c>
      <c r="H24" s="326">
        <v>0</v>
      </c>
      <c r="I24" s="326">
        <v>0</v>
      </c>
      <c r="J24" s="326">
        <v>0</v>
      </c>
      <c r="K24" s="326">
        <v>0</v>
      </c>
      <c r="L24" s="326">
        <v>0</v>
      </c>
      <c r="M24" s="326">
        <v>0</v>
      </c>
      <c r="N24" s="326">
        <v>0</v>
      </c>
      <c r="O24" s="326">
        <v>0</v>
      </c>
      <c r="P24" s="326">
        <v>0</v>
      </c>
      <c r="Q24" s="326">
        <v>0</v>
      </c>
      <c r="R24" s="326">
        <v>0</v>
      </c>
    </row>
    <row r="25" spans="1:18" s="156" customFormat="1">
      <c r="A25" s="139"/>
      <c r="B25" s="140" t="s">
        <v>6</v>
      </c>
      <c r="C25" s="326"/>
      <c r="D25" s="326"/>
      <c r="E25" s="327"/>
      <c r="F25" s="327"/>
      <c r="G25" s="327"/>
      <c r="H25" s="327"/>
      <c r="I25" s="326"/>
      <c r="J25" s="327"/>
      <c r="K25" s="327"/>
      <c r="L25" s="327"/>
      <c r="M25" s="327"/>
      <c r="N25" s="326"/>
      <c r="O25" s="327"/>
      <c r="P25" s="327"/>
      <c r="Q25" s="327"/>
      <c r="R25" s="327"/>
    </row>
    <row r="26" spans="1:18" s="156" customFormat="1">
      <c r="A26" s="135" t="s">
        <v>41</v>
      </c>
      <c r="B26" s="136" t="s">
        <v>5</v>
      </c>
      <c r="C26" s="324">
        <v>0</v>
      </c>
      <c r="D26" s="324">
        <v>0</v>
      </c>
      <c r="E26" s="324">
        <v>0</v>
      </c>
      <c r="F26" s="324">
        <v>0</v>
      </c>
      <c r="G26" s="324">
        <v>0</v>
      </c>
      <c r="H26" s="324">
        <v>0</v>
      </c>
      <c r="I26" s="324">
        <v>0</v>
      </c>
      <c r="J26" s="324">
        <v>0</v>
      </c>
      <c r="K26" s="324">
        <v>0</v>
      </c>
      <c r="L26" s="324">
        <v>0</v>
      </c>
      <c r="M26" s="324">
        <v>0</v>
      </c>
      <c r="N26" s="324">
        <v>0</v>
      </c>
      <c r="O26" s="324">
        <v>0</v>
      </c>
      <c r="P26" s="324">
        <v>0</v>
      </c>
      <c r="Q26" s="324">
        <v>0</v>
      </c>
      <c r="R26" s="324">
        <v>0</v>
      </c>
    </row>
    <row r="27" spans="1:18" s="156" customFormat="1">
      <c r="A27" s="135"/>
      <c r="B27" s="136" t="s">
        <v>6</v>
      </c>
      <c r="C27" s="324"/>
      <c r="D27" s="324"/>
      <c r="E27" s="325"/>
      <c r="F27" s="325"/>
      <c r="G27" s="325"/>
      <c r="H27" s="325"/>
      <c r="I27" s="324"/>
      <c r="J27" s="325"/>
      <c r="K27" s="325"/>
      <c r="L27" s="325"/>
      <c r="M27" s="325"/>
      <c r="N27" s="324"/>
      <c r="O27" s="325"/>
      <c r="P27" s="325"/>
      <c r="Q27" s="325"/>
      <c r="R27" s="325"/>
    </row>
    <row r="28" spans="1:18" s="156" customFormat="1">
      <c r="A28" s="139"/>
      <c r="B28" s="140" t="s">
        <v>5</v>
      </c>
      <c r="C28" s="326">
        <v>0</v>
      </c>
      <c r="D28" s="326">
        <v>0</v>
      </c>
      <c r="E28" s="326">
        <v>0</v>
      </c>
      <c r="F28" s="326">
        <v>0</v>
      </c>
      <c r="G28" s="326">
        <v>0</v>
      </c>
      <c r="H28" s="326">
        <v>0</v>
      </c>
      <c r="I28" s="326">
        <v>0</v>
      </c>
      <c r="J28" s="326">
        <v>0</v>
      </c>
      <c r="K28" s="326">
        <v>0</v>
      </c>
      <c r="L28" s="326">
        <v>0</v>
      </c>
      <c r="M28" s="326">
        <v>0</v>
      </c>
      <c r="N28" s="326">
        <v>0</v>
      </c>
      <c r="O28" s="326">
        <v>0</v>
      </c>
      <c r="P28" s="326">
        <v>0</v>
      </c>
      <c r="Q28" s="326">
        <v>0</v>
      </c>
      <c r="R28" s="326">
        <v>0</v>
      </c>
    </row>
    <row r="29" spans="1:18" s="156" customFormat="1">
      <c r="A29" s="139"/>
      <c r="B29" s="140" t="s">
        <v>6</v>
      </c>
      <c r="C29" s="326"/>
      <c r="D29" s="326"/>
      <c r="E29" s="327"/>
      <c r="F29" s="327"/>
      <c r="G29" s="327"/>
      <c r="H29" s="327"/>
      <c r="I29" s="326"/>
      <c r="J29" s="327"/>
      <c r="K29" s="327"/>
      <c r="L29" s="327"/>
      <c r="M29" s="327"/>
      <c r="N29" s="326"/>
      <c r="O29" s="327"/>
      <c r="P29" s="327"/>
      <c r="Q29" s="327"/>
      <c r="R29" s="327"/>
    </row>
    <row r="30" spans="1:18" s="156" customFormat="1">
      <c r="A30" s="141" t="s">
        <v>42</v>
      </c>
      <c r="B30" s="133" t="s">
        <v>5</v>
      </c>
      <c r="C30" s="323">
        <f>C32+C56</f>
        <v>348800</v>
      </c>
      <c r="D30" s="323">
        <f>D32+D6</f>
        <v>217000</v>
      </c>
      <c r="E30" s="328">
        <f>E32+E56</f>
        <v>64400</v>
      </c>
      <c r="F30" s="323">
        <v>0</v>
      </c>
      <c r="G30" s="328">
        <f t="shared" ref="G30:O30" si="0">G32+G56</f>
        <v>152600</v>
      </c>
      <c r="H30" s="323">
        <v>0</v>
      </c>
      <c r="I30" s="328">
        <f t="shared" si="0"/>
        <v>79600</v>
      </c>
      <c r="J30" s="328">
        <f t="shared" si="0"/>
        <v>79600</v>
      </c>
      <c r="K30" s="323">
        <v>0</v>
      </c>
      <c r="L30" s="323">
        <v>0</v>
      </c>
      <c r="M30" s="323">
        <v>0</v>
      </c>
      <c r="N30" s="328">
        <f t="shared" si="0"/>
        <v>52200</v>
      </c>
      <c r="O30" s="328">
        <f t="shared" si="0"/>
        <v>52200</v>
      </c>
      <c r="P30" s="323">
        <v>0</v>
      </c>
      <c r="Q30" s="323">
        <v>0</v>
      </c>
      <c r="R30" s="323">
        <v>0</v>
      </c>
    </row>
    <row r="31" spans="1:18" s="156" customFormat="1">
      <c r="A31" s="141"/>
      <c r="B31" s="133" t="s">
        <v>6</v>
      </c>
      <c r="C31" s="323"/>
      <c r="D31" s="323"/>
      <c r="E31" s="328"/>
      <c r="F31" s="328"/>
      <c r="G31" s="328"/>
      <c r="H31" s="328"/>
      <c r="I31" s="323"/>
      <c r="J31" s="328"/>
      <c r="K31" s="328"/>
      <c r="L31" s="328"/>
      <c r="M31" s="328"/>
      <c r="N31" s="323"/>
      <c r="O31" s="328"/>
      <c r="P31" s="328"/>
      <c r="Q31" s="328"/>
      <c r="R31" s="328"/>
    </row>
    <row r="32" spans="1:18" s="156" customFormat="1">
      <c r="A32" s="135" t="s">
        <v>43</v>
      </c>
      <c r="B32" s="136" t="s">
        <v>5</v>
      </c>
      <c r="C32" s="324">
        <f t="shared" ref="C32:O32" si="1">C34+C38+C44</f>
        <v>348800</v>
      </c>
      <c r="D32" s="324">
        <f t="shared" si="1"/>
        <v>217000</v>
      </c>
      <c r="E32" s="325">
        <f t="shared" si="1"/>
        <v>64400</v>
      </c>
      <c r="F32" s="324">
        <v>0</v>
      </c>
      <c r="G32" s="325">
        <f t="shared" si="1"/>
        <v>152600</v>
      </c>
      <c r="H32" s="324">
        <v>0</v>
      </c>
      <c r="I32" s="324">
        <f t="shared" si="1"/>
        <v>79600</v>
      </c>
      <c r="J32" s="325">
        <f t="shared" si="1"/>
        <v>79600</v>
      </c>
      <c r="K32" s="324">
        <v>0</v>
      </c>
      <c r="L32" s="324">
        <v>0</v>
      </c>
      <c r="M32" s="324">
        <v>0</v>
      </c>
      <c r="N32" s="324">
        <f t="shared" si="1"/>
        <v>52200</v>
      </c>
      <c r="O32" s="325">
        <f t="shared" si="1"/>
        <v>52200</v>
      </c>
      <c r="P32" s="324">
        <v>0</v>
      </c>
      <c r="Q32" s="324">
        <v>0</v>
      </c>
      <c r="R32" s="324">
        <v>0</v>
      </c>
    </row>
    <row r="33" spans="1:21" s="156" customFormat="1">
      <c r="A33" s="135"/>
      <c r="B33" s="136" t="s">
        <v>6</v>
      </c>
      <c r="C33" s="323"/>
      <c r="D33" s="323"/>
      <c r="E33" s="328"/>
      <c r="F33" s="328"/>
      <c r="G33" s="328"/>
      <c r="H33" s="328"/>
      <c r="I33" s="323"/>
      <c r="J33" s="328"/>
      <c r="K33" s="328"/>
      <c r="L33" s="328"/>
      <c r="M33" s="328"/>
      <c r="N33" s="323"/>
      <c r="O33" s="328"/>
      <c r="P33" s="328"/>
      <c r="Q33" s="328"/>
      <c r="R33" s="328"/>
    </row>
    <row r="34" spans="1:21" s="156" customFormat="1">
      <c r="A34" s="142" t="s">
        <v>44</v>
      </c>
      <c r="B34" s="136" t="s">
        <v>5</v>
      </c>
      <c r="C34" s="324">
        <f>C36</f>
        <v>11600</v>
      </c>
      <c r="D34" s="324">
        <f t="shared" ref="D34:E34" si="2">D36</f>
        <v>11600</v>
      </c>
      <c r="E34" s="325">
        <f t="shared" si="2"/>
        <v>11600</v>
      </c>
      <c r="F34" s="324">
        <v>0</v>
      </c>
      <c r="G34" s="324">
        <v>0</v>
      </c>
      <c r="H34" s="324">
        <v>0</v>
      </c>
      <c r="I34" s="324">
        <v>0</v>
      </c>
      <c r="J34" s="324">
        <v>0</v>
      </c>
      <c r="K34" s="324">
        <v>0</v>
      </c>
      <c r="L34" s="324">
        <v>0</v>
      </c>
      <c r="M34" s="324">
        <v>0</v>
      </c>
      <c r="N34" s="324">
        <v>0</v>
      </c>
      <c r="O34" s="324">
        <v>0</v>
      </c>
      <c r="P34" s="324">
        <v>0</v>
      </c>
      <c r="Q34" s="324">
        <v>0</v>
      </c>
      <c r="R34" s="324">
        <v>0</v>
      </c>
    </row>
    <row r="35" spans="1:21" s="156" customFormat="1">
      <c r="A35" s="142"/>
      <c r="B35" s="136" t="s">
        <v>6</v>
      </c>
      <c r="C35" s="323"/>
      <c r="D35" s="323"/>
      <c r="E35" s="328"/>
      <c r="F35" s="328"/>
      <c r="G35" s="328"/>
      <c r="H35" s="328"/>
      <c r="I35" s="323"/>
      <c r="J35" s="328"/>
      <c r="K35" s="328"/>
      <c r="L35" s="328"/>
      <c r="M35" s="328"/>
      <c r="N35" s="323"/>
      <c r="O35" s="328"/>
      <c r="P35" s="328"/>
      <c r="Q35" s="328"/>
      <c r="R35" s="328"/>
    </row>
    <row r="36" spans="1:21" s="156" customFormat="1">
      <c r="A36" s="82" t="s">
        <v>333</v>
      </c>
      <c r="B36" s="140" t="s">
        <v>5</v>
      </c>
      <c r="C36" s="326">
        <v>11600</v>
      </c>
      <c r="D36" s="326">
        <v>11600</v>
      </c>
      <c r="E36" s="327">
        <v>11600</v>
      </c>
      <c r="F36" s="326">
        <v>0</v>
      </c>
      <c r="G36" s="326">
        <v>0</v>
      </c>
      <c r="H36" s="326">
        <v>0</v>
      </c>
      <c r="I36" s="326">
        <v>0</v>
      </c>
      <c r="J36" s="326">
        <v>0</v>
      </c>
      <c r="K36" s="326">
        <v>0</v>
      </c>
      <c r="L36" s="326">
        <v>0</v>
      </c>
      <c r="M36" s="326">
        <v>0</v>
      </c>
      <c r="N36" s="326">
        <v>0</v>
      </c>
      <c r="O36" s="326">
        <v>0</v>
      </c>
      <c r="P36" s="326">
        <v>0</v>
      </c>
      <c r="Q36" s="326">
        <v>0</v>
      </c>
      <c r="R36" s="326">
        <v>0</v>
      </c>
    </row>
    <row r="37" spans="1:21" s="156" customFormat="1">
      <c r="A37" s="77"/>
      <c r="B37" s="140" t="s">
        <v>6</v>
      </c>
      <c r="C37" s="326"/>
      <c r="D37" s="326"/>
      <c r="E37" s="327"/>
      <c r="F37" s="327"/>
      <c r="G37" s="327"/>
      <c r="H37" s="327"/>
      <c r="I37" s="326"/>
      <c r="J37" s="327"/>
      <c r="K37" s="327"/>
      <c r="L37" s="327"/>
      <c r="M37" s="327"/>
      <c r="N37" s="326"/>
      <c r="O37" s="327"/>
      <c r="P37" s="327"/>
      <c r="Q37" s="327"/>
      <c r="R37" s="327"/>
    </row>
    <row r="38" spans="1:21" s="156" customFormat="1">
      <c r="A38" s="142" t="s">
        <v>45</v>
      </c>
      <c r="B38" s="136" t="s">
        <v>5</v>
      </c>
      <c r="C38" s="324">
        <f>C40+C42</f>
        <v>94600</v>
      </c>
      <c r="D38" s="324">
        <f t="shared" ref="D38:O38" si="3">D40+D42</f>
        <v>32000</v>
      </c>
      <c r="E38" s="325">
        <f t="shared" si="3"/>
        <v>32000</v>
      </c>
      <c r="F38" s="324">
        <v>0</v>
      </c>
      <c r="G38" s="324">
        <v>0</v>
      </c>
      <c r="H38" s="324">
        <v>0</v>
      </c>
      <c r="I38" s="324">
        <f>I40+I42</f>
        <v>31300</v>
      </c>
      <c r="J38" s="325">
        <f t="shared" si="3"/>
        <v>31300</v>
      </c>
      <c r="K38" s="324">
        <v>0</v>
      </c>
      <c r="L38" s="324">
        <v>0</v>
      </c>
      <c r="M38" s="324">
        <v>0</v>
      </c>
      <c r="N38" s="324">
        <f t="shared" si="3"/>
        <v>31300</v>
      </c>
      <c r="O38" s="325">
        <f t="shared" si="3"/>
        <v>31300</v>
      </c>
      <c r="P38" s="324">
        <v>0</v>
      </c>
      <c r="Q38" s="324">
        <v>0</v>
      </c>
      <c r="R38" s="324">
        <v>0</v>
      </c>
    </row>
    <row r="39" spans="1:21" s="156" customFormat="1">
      <c r="A39" s="142"/>
      <c r="B39" s="136" t="s">
        <v>6</v>
      </c>
      <c r="C39" s="324"/>
      <c r="D39" s="324"/>
      <c r="E39" s="325"/>
      <c r="F39" s="325"/>
      <c r="G39" s="325"/>
      <c r="H39" s="325"/>
      <c r="I39" s="324"/>
      <c r="J39" s="325"/>
      <c r="K39" s="325"/>
      <c r="L39" s="325"/>
      <c r="M39" s="325"/>
      <c r="N39" s="324"/>
      <c r="O39" s="325"/>
      <c r="P39" s="325"/>
      <c r="Q39" s="325"/>
      <c r="R39" s="325"/>
    </row>
    <row r="40" spans="1:21" s="156" customFormat="1">
      <c r="A40" s="82" t="s">
        <v>108</v>
      </c>
      <c r="B40" s="140" t="s">
        <v>5</v>
      </c>
      <c r="C40" s="326">
        <v>93900</v>
      </c>
      <c r="D40" s="326">
        <f>E40+F40+G40+H40</f>
        <v>31300</v>
      </c>
      <c r="E40" s="327">
        <v>31300</v>
      </c>
      <c r="F40" s="326">
        <v>0</v>
      </c>
      <c r="G40" s="326">
        <v>0</v>
      </c>
      <c r="H40" s="326">
        <v>0</v>
      </c>
      <c r="I40" s="326">
        <f>J40+K40+L40+M40</f>
        <v>31300</v>
      </c>
      <c r="J40" s="327">
        <v>31300</v>
      </c>
      <c r="K40" s="326">
        <v>0</v>
      </c>
      <c r="L40" s="326">
        <v>0</v>
      </c>
      <c r="M40" s="326">
        <v>0</v>
      </c>
      <c r="N40" s="326">
        <f>O40+P40+Q40+R40</f>
        <v>31300</v>
      </c>
      <c r="O40" s="327">
        <v>31300</v>
      </c>
      <c r="P40" s="326">
        <v>0</v>
      </c>
      <c r="Q40" s="326">
        <v>0</v>
      </c>
      <c r="R40" s="326">
        <v>0</v>
      </c>
    </row>
    <row r="41" spans="1:21" s="156" customFormat="1">
      <c r="A41" s="82"/>
      <c r="B41" s="140" t="s">
        <v>6</v>
      </c>
      <c r="C41" s="326"/>
      <c r="D41" s="326"/>
      <c r="E41" s="327"/>
      <c r="F41" s="327"/>
      <c r="G41" s="327"/>
      <c r="H41" s="327"/>
      <c r="I41" s="326"/>
      <c r="J41" s="327"/>
      <c r="K41" s="327"/>
      <c r="L41" s="327"/>
      <c r="M41" s="327"/>
      <c r="N41" s="326"/>
      <c r="O41" s="327"/>
      <c r="P41" s="327"/>
      <c r="Q41" s="327"/>
      <c r="R41" s="327"/>
    </row>
    <row r="42" spans="1:21" s="156" customFormat="1">
      <c r="A42" s="82" t="s">
        <v>242</v>
      </c>
      <c r="B42" s="127" t="s">
        <v>5</v>
      </c>
      <c r="C42" s="326">
        <v>700</v>
      </c>
      <c r="D42" s="326">
        <v>700</v>
      </c>
      <c r="E42" s="327">
        <v>700</v>
      </c>
      <c r="F42" s="326">
        <v>0</v>
      </c>
      <c r="G42" s="326">
        <v>0</v>
      </c>
      <c r="H42" s="326">
        <v>0</v>
      </c>
      <c r="I42" s="326">
        <v>0</v>
      </c>
      <c r="J42" s="326">
        <v>0</v>
      </c>
      <c r="K42" s="326">
        <v>0</v>
      </c>
      <c r="L42" s="326">
        <v>0</v>
      </c>
      <c r="M42" s="326">
        <v>0</v>
      </c>
      <c r="N42" s="326">
        <v>0</v>
      </c>
      <c r="O42" s="326">
        <v>0</v>
      </c>
      <c r="P42" s="326">
        <v>0</v>
      </c>
      <c r="Q42" s="326">
        <v>0</v>
      </c>
      <c r="R42" s="326">
        <v>0</v>
      </c>
      <c r="S42" s="278">
        <v>0</v>
      </c>
      <c r="T42" s="278">
        <v>0</v>
      </c>
      <c r="U42" s="278">
        <v>0</v>
      </c>
    </row>
    <row r="43" spans="1:21" s="156" customFormat="1">
      <c r="A43" s="77"/>
      <c r="B43" s="157" t="s">
        <v>6</v>
      </c>
      <c r="C43" s="326"/>
      <c r="D43" s="326"/>
      <c r="E43" s="327"/>
      <c r="F43" s="327"/>
      <c r="G43" s="327"/>
      <c r="H43" s="327"/>
      <c r="I43" s="326"/>
      <c r="J43" s="327"/>
      <c r="K43" s="327"/>
      <c r="L43" s="327"/>
      <c r="M43" s="327"/>
      <c r="N43" s="326"/>
      <c r="O43" s="327"/>
      <c r="P43" s="327"/>
      <c r="Q43" s="327"/>
      <c r="R43" s="327"/>
    </row>
    <row r="44" spans="1:21" s="156" customFormat="1">
      <c r="A44" s="142" t="s">
        <v>46</v>
      </c>
      <c r="B44" s="136" t="s">
        <v>5</v>
      </c>
      <c r="C44" s="324">
        <f>C46+C48+C50+C52+C54</f>
        <v>242600</v>
      </c>
      <c r="D44" s="324">
        <f>D46+D48+D50+D52+D54</f>
        <v>173400</v>
      </c>
      <c r="E44" s="325">
        <f>E46+E48+E50+E52+E54</f>
        <v>20800</v>
      </c>
      <c r="F44" s="324">
        <v>0</v>
      </c>
      <c r="G44" s="325">
        <f t="shared" ref="G44:O44" si="4">G46+G48+G50+G52+G54</f>
        <v>152600</v>
      </c>
      <c r="H44" s="324">
        <v>0</v>
      </c>
      <c r="I44" s="324">
        <f>I46+I48+I50+I52+I54</f>
        <v>48300</v>
      </c>
      <c r="J44" s="325">
        <f>J46+J48+J50+J52+J54</f>
        <v>48300</v>
      </c>
      <c r="K44" s="324">
        <v>0</v>
      </c>
      <c r="L44" s="324">
        <v>0</v>
      </c>
      <c r="M44" s="324">
        <v>0</v>
      </c>
      <c r="N44" s="324">
        <f t="shared" si="4"/>
        <v>20900</v>
      </c>
      <c r="O44" s="325">
        <f t="shared" si="4"/>
        <v>20900</v>
      </c>
      <c r="P44" s="324">
        <v>0</v>
      </c>
      <c r="Q44" s="324">
        <v>0</v>
      </c>
      <c r="R44" s="324">
        <v>0</v>
      </c>
    </row>
    <row r="45" spans="1:21" s="156" customFormat="1">
      <c r="A45" s="142"/>
      <c r="B45" s="136" t="s">
        <v>6</v>
      </c>
      <c r="C45" s="324"/>
      <c r="D45" s="324"/>
      <c r="E45" s="325"/>
      <c r="F45" s="325"/>
      <c r="G45" s="325"/>
      <c r="H45" s="325"/>
      <c r="I45" s="324"/>
      <c r="J45" s="325"/>
      <c r="K45" s="325"/>
      <c r="L45" s="325"/>
      <c r="M45" s="325"/>
      <c r="N45" s="324"/>
      <c r="O45" s="325"/>
      <c r="P45" s="325"/>
      <c r="Q45" s="325"/>
      <c r="R45" s="325"/>
    </row>
    <row r="46" spans="1:21" s="156" customFormat="1">
      <c r="A46" s="82" t="s">
        <v>110</v>
      </c>
      <c r="B46" s="140" t="s">
        <v>5</v>
      </c>
      <c r="C46" s="326">
        <v>20000</v>
      </c>
      <c r="D46" s="326">
        <v>0</v>
      </c>
      <c r="E46" s="326">
        <v>0</v>
      </c>
      <c r="F46" s="326">
        <v>0</v>
      </c>
      <c r="G46" s="326">
        <v>0</v>
      </c>
      <c r="H46" s="326">
        <v>0</v>
      </c>
      <c r="I46" s="326">
        <v>20000</v>
      </c>
      <c r="J46" s="327">
        <v>20000</v>
      </c>
      <c r="K46" s="326">
        <v>0</v>
      </c>
      <c r="L46" s="326">
        <v>0</v>
      </c>
      <c r="M46" s="326">
        <v>0</v>
      </c>
      <c r="N46" s="326">
        <v>0</v>
      </c>
      <c r="O46" s="326">
        <v>0</v>
      </c>
      <c r="P46" s="326">
        <v>0</v>
      </c>
      <c r="Q46" s="326">
        <v>0</v>
      </c>
      <c r="R46" s="326">
        <v>0</v>
      </c>
    </row>
    <row r="47" spans="1:21" s="156" customFormat="1">
      <c r="A47" s="82"/>
      <c r="B47" s="140" t="s">
        <v>6</v>
      </c>
      <c r="C47" s="326"/>
      <c r="D47" s="326"/>
      <c r="E47" s="327"/>
      <c r="F47" s="327"/>
      <c r="G47" s="327"/>
      <c r="H47" s="327"/>
      <c r="I47" s="326"/>
      <c r="J47" s="327"/>
      <c r="K47" s="327"/>
      <c r="L47" s="327"/>
      <c r="M47" s="327"/>
      <c r="N47" s="326"/>
      <c r="O47" s="327"/>
      <c r="P47" s="327"/>
      <c r="Q47" s="327"/>
      <c r="R47" s="327"/>
    </row>
    <row r="48" spans="1:21" s="156" customFormat="1">
      <c r="A48" s="82" t="s">
        <v>111</v>
      </c>
      <c r="B48" s="140" t="s">
        <v>5</v>
      </c>
      <c r="C48" s="326">
        <v>7500</v>
      </c>
      <c r="D48" s="326">
        <v>0</v>
      </c>
      <c r="E48" s="326">
        <v>0</v>
      </c>
      <c r="F48" s="326">
        <v>0</v>
      </c>
      <c r="G48" s="326">
        <v>0</v>
      </c>
      <c r="H48" s="326">
        <v>0</v>
      </c>
      <c r="I48" s="326">
        <v>7500</v>
      </c>
      <c r="J48" s="327">
        <v>7500</v>
      </c>
      <c r="K48" s="326">
        <v>0</v>
      </c>
      <c r="L48" s="326">
        <v>0</v>
      </c>
      <c r="M48" s="326">
        <v>0</v>
      </c>
      <c r="N48" s="326">
        <v>0</v>
      </c>
      <c r="O48" s="326">
        <v>0</v>
      </c>
      <c r="P48" s="326">
        <v>0</v>
      </c>
      <c r="Q48" s="326">
        <v>0</v>
      </c>
      <c r="R48" s="326">
        <v>0</v>
      </c>
    </row>
    <row r="49" spans="1:21" s="156" customFormat="1">
      <c r="A49" s="82"/>
      <c r="B49" s="140" t="s">
        <v>6</v>
      </c>
      <c r="C49" s="326"/>
      <c r="D49" s="326"/>
      <c r="E49" s="327"/>
      <c r="F49" s="327"/>
      <c r="G49" s="327"/>
      <c r="H49" s="327"/>
      <c r="I49" s="326"/>
      <c r="J49" s="327"/>
      <c r="K49" s="327"/>
      <c r="L49" s="327"/>
      <c r="M49" s="327"/>
      <c r="N49" s="326"/>
      <c r="O49" s="327"/>
      <c r="P49" s="327"/>
      <c r="Q49" s="327"/>
      <c r="R49" s="327"/>
    </row>
    <row r="50" spans="1:21" s="156" customFormat="1">
      <c r="A50" s="82" t="s">
        <v>112</v>
      </c>
      <c r="B50" s="140" t="s">
        <v>5</v>
      </c>
      <c r="C50" s="326">
        <v>62500</v>
      </c>
      <c r="D50" s="326">
        <f>E50+F50+G50+H50</f>
        <v>20800</v>
      </c>
      <c r="E50" s="327">
        <v>20800</v>
      </c>
      <c r="F50" s="326">
        <v>0</v>
      </c>
      <c r="G50" s="326">
        <v>0</v>
      </c>
      <c r="H50" s="326">
        <v>0</v>
      </c>
      <c r="I50" s="326">
        <f>J50+K50+L50+M50</f>
        <v>20800</v>
      </c>
      <c r="J50" s="327">
        <v>20800</v>
      </c>
      <c r="K50" s="326">
        <v>0</v>
      </c>
      <c r="L50" s="326">
        <v>0</v>
      </c>
      <c r="M50" s="326">
        <v>0</v>
      </c>
      <c r="N50" s="326">
        <f>O50+P50+Q50+R50</f>
        <v>20900</v>
      </c>
      <c r="O50" s="327">
        <v>20900</v>
      </c>
      <c r="P50" s="326">
        <v>0</v>
      </c>
      <c r="Q50" s="326">
        <v>0</v>
      </c>
      <c r="R50" s="326">
        <v>0</v>
      </c>
    </row>
    <row r="51" spans="1:21" s="156" customFormat="1">
      <c r="A51" s="82"/>
      <c r="B51" s="140" t="s">
        <v>6</v>
      </c>
      <c r="C51" s="326"/>
      <c r="D51" s="326"/>
      <c r="E51" s="327"/>
      <c r="F51" s="327"/>
      <c r="G51" s="327"/>
      <c r="H51" s="327"/>
      <c r="I51" s="326"/>
      <c r="J51" s="327"/>
      <c r="K51" s="327"/>
      <c r="L51" s="327"/>
      <c r="M51" s="327"/>
      <c r="N51" s="326"/>
      <c r="O51" s="327"/>
      <c r="P51" s="327"/>
      <c r="Q51" s="327"/>
      <c r="R51" s="327"/>
    </row>
    <row r="52" spans="1:21" s="156" customFormat="1">
      <c r="A52" s="41" t="s">
        <v>113</v>
      </c>
      <c r="B52" s="140" t="s">
        <v>5</v>
      </c>
      <c r="C52" s="326">
        <v>6600</v>
      </c>
      <c r="D52" s="326">
        <v>6600</v>
      </c>
      <c r="E52" s="326">
        <v>0</v>
      </c>
      <c r="F52" s="326">
        <v>0</v>
      </c>
      <c r="G52" s="327">
        <v>6600</v>
      </c>
      <c r="H52" s="326">
        <v>0</v>
      </c>
      <c r="I52" s="326">
        <v>0</v>
      </c>
      <c r="J52" s="326">
        <v>0</v>
      </c>
      <c r="K52" s="326">
        <v>0</v>
      </c>
      <c r="L52" s="326">
        <v>0</v>
      </c>
      <c r="M52" s="326">
        <v>0</v>
      </c>
      <c r="N52" s="326">
        <v>0</v>
      </c>
      <c r="O52" s="326">
        <v>0</v>
      </c>
      <c r="P52" s="326">
        <v>0</v>
      </c>
      <c r="Q52" s="326">
        <v>0</v>
      </c>
      <c r="R52" s="326">
        <v>0</v>
      </c>
    </row>
    <row r="53" spans="1:21" s="156" customFormat="1">
      <c r="A53" s="39"/>
      <c r="B53" s="140" t="s">
        <v>6</v>
      </c>
      <c r="C53" s="326"/>
      <c r="D53" s="326"/>
      <c r="E53" s="327"/>
      <c r="F53" s="327"/>
      <c r="G53" s="327"/>
      <c r="H53" s="327"/>
      <c r="I53" s="326"/>
      <c r="J53" s="327"/>
      <c r="K53" s="327"/>
      <c r="L53" s="327"/>
      <c r="M53" s="327"/>
      <c r="N53" s="326"/>
      <c r="O53" s="327"/>
      <c r="P53" s="327"/>
      <c r="Q53" s="327"/>
      <c r="R53" s="327"/>
    </row>
    <row r="54" spans="1:21" s="156" customFormat="1">
      <c r="A54" s="41" t="s">
        <v>221</v>
      </c>
      <c r="B54" s="140" t="s">
        <v>5</v>
      </c>
      <c r="C54" s="326">
        <v>146000</v>
      </c>
      <c r="D54" s="326">
        <v>146000</v>
      </c>
      <c r="E54" s="326">
        <v>0</v>
      </c>
      <c r="F54" s="326">
        <v>0</v>
      </c>
      <c r="G54" s="327">
        <v>146000</v>
      </c>
      <c r="H54" s="326">
        <v>0</v>
      </c>
      <c r="I54" s="326">
        <v>0</v>
      </c>
      <c r="J54" s="326">
        <v>0</v>
      </c>
      <c r="K54" s="326">
        <v>0</v>
      </c>
      <c r="L54" s="326">
        <v>0</v>
      </c>
      <c r="M54" s="326">
        <v>0</v>
      </c>
      <c r="N54" s="326">
        <v>0</v>
      </c>
      <c r="O54" s="326">
        <v>0</v>
      </c>
      <c r="P54" s="326">
        <v>0</v>
      </c>
      <c r="Q54" s="326">
        <v>0</v>
      </c>
      <c r="R54" s="326">
        <v>0</v>
      </c>
    </row>
    <row r="55" spans="1:21" s="156" customFormat="1">
      <c r="A55" s="39"/>
      <c r="B55" s="140" t="s">
        <v>6</v>
      </c>
      <c r="C55" s="326"/>
      <c r="D55" s="326"/>
      <c r="E55" s="327"/>
      <c r="F55" s="327"/>
      <c r="G55" s="327"/>
      <c r="H55" s="327"/>
      <c r="I55" s="326"/>
      <c r="J55" s="327"/>
      <c r="K55" s="327"/>
      <c r="L55" s="327"/>
      <c r="M55" s="327"/>
      <c r="N55" s="326"/>
      <c r="O55" s="327"/>
      <c r="P55" s="327"/>
      <c r="Q55" s="327"/>
      <c r="R55" s="327"/>
    </row>
    <row r="56" spans="1:21" s="156" customFormat="1">
      <c r="A56" s="135" t="s">
        <v>47</v>
      </c>
      <c r="B56" s="136" t="s">
        <v>5</v>
      </c>
      <c r="C56" s="324">
        <v>0</v>
      </c>
      <c r="D56" s="324">
        <v>0</v>
      </c>
      <c r="E56" s="324">
        <v>0</v>
      </c>
      <c r="F56" s="324">
        <v>0</v>
      </c>
      <c r="G56" s="324">
        <v>0</v>
      </c>
      <c r="H56" s="324">
        <v>0</v>
      </c>
      <c r="I56" s="324">
        <v>0</v>
      </c>
      <c r="J56" s="324">
        <v>0</v>
      </c>
      <c r="K56" s="324">
        <v>0</v>
      </c>
      <c r="L56" s="324">
        <v>0</v>
      </c>
      <c r="M56" s="324">
        <v>0</v>
      </c>
      <c r="N56" s="324">
        <v>0</v>
      </c>
      <c r="O56" s="324">
        <v>0</v>
      </c>
      <c r="P56" s="324">
        <v>0</v>
      </c>
      <c r="Q56" s="324">
        <v>0</v>
      </c>
      <c r="R56" s="324">
        <v>0</v>
      </c>
      <c r="S56" s="137">
        <v>0</v>
      </c>
      <c r="T56" s="137">
        <v>0</v>
      </c>
      <c r="U56" s="137">
        <v>0</v>
      </c>
    </row>
    <row r="57" spans="1:21" s="156" customFormat="1">
      <c r="A57" s="135"/>
      <c r="B57" s="136" t="s">
        <v>6</v>
      </c>
      <c r="C57" s="324"/>
      <c r="D57" s="324"/>
      <c r="E57" s="325"/>
      <c r="F57" s="325"/>
      <c r="G57" s="325"/>
      <c r="H57" s="325"/>
      <c r="I57" s="324"/>
      <c r="J57" s="325"/>
      <c r="K57" s="325"/>
      <c r="L57" s="325"/>
      <c r="M57" s="325"/>
      <c r="N57" s="324"/>
      <c r="O57" s="325"/>
      <c r="P57" s="325"/>
      <c r="Q57" s="325"/>
      <c r="R57" s="325"/>
    </row>
    <row r="58" spans="1:21" s="156" customFormat="1">
      <c r="A58" s="143"/>
      <c r="B58" s="140" t="s">
        <v>5</v>
      </c>
      <c r="C58" s="326">
        <v>0</v>
      </c>
      <c r="D58" s="326">
        <v>0</v>
      </c>
      <c r="E58" s="326">
        <v>0</v>
      </c>
      <c r="F58" s="326">
        <v>0</v>
      </c>
      <c r="G58" s="326">
        <v>0</v>
      </c>
      <c r="H58" s="326">
        <v>0</v>
      </c>
      <c r="I58" s="326">
        <v>0</v>
      </c>
      <c r="J58" s="326">
        <v>0</v>
      </c>
      <c r="K58" s="326">
        <v>0</v>
      </c>
      <c r="L58" s="326">
        <v>0</v>
      </c>
      <c r="M58" s="326">
        <v>0</v>
      </c>
      <c r="N58" s="326">
        <v>0</v>
      </c>
      <c r="O58" s="326">
        <v>0</v>
      </c>
      <c r="P58" s="326">
        <v>0</v>
      </c>
      <c r="Q58" s="326">
        <v>0</v>
      </c>
      <c r="R58" s="326">
        <v>0</v>
      </c>
    </row>
    <row r="59" spans="1:21" s="156" customFormat="1">
      <c r="A59" s="139"/>
      <c r="B59" s="140" t="s">
        <v>6</v>
      </c>
      <c r="C59" s="326"/>
      <c r="D59" s="326"/>
      <c r="E59" s="327"/>
      <c r="F59" s="327"/>
      <c r="G59" s="327"/>
      <c r="H59" s="327"/>
      <c r="I59" s="326"/>
      <c r="J59" s="327"/>
      <c r="K59" s="327"/>
      <c r="L59" s="327"/>
      <c r="M59" s="327"/>
      <c r="N59" s="326"/>
      <c r="O59" s="327"/>
      <c r="P59" s="327"/>
      <c r="Q59" s="327"/>
      <c r="R59" s="327"/>
    </row>
    <row r="60" spans="1:21" s="156" customFormat="1">
      <c r="A60" s="141" t="s">
        <v>48</v>
      </c>
      <c r="B60" s="133" t="s">
        <v>5</v>
      </c>
      <c r="C60" s="323">
        <f>C62+C66</f>
        <v>0</v>
      </c>
      <c r="D60" s="323">
        <f t="shared" ref="D60:R60" si="5">D62+D66</f>
        <v>0</v>
      </c>
      <c r="E60" s="323">
        <f t="shared" si="5"/>
        <v>0</v>
      </c>
      <c r="F60" s="323">
        <f t="shared" si="5"/>
        <v>0</v>
      </c>
      <c r="G60" s="323">
        <f t="shared" si="5"/>
        <v>0</v>
      </c>
      <c r="H60" s="323">
        <f t="shared" si="5"/>
        <v>0</v>
      </c>
      <c r="I60" s="323">
        <f t="shared" si="5"/>
        <v>0</v>
      </c>
      <c r="J60" s="323">
        <f t="shared" si="5"/>
        <v>0</v>
      </c>
      <c r="K60" s="323">
        <f t="shared" si="5"/>
        <v>0</v>
      </c>
      <c r="L60" s="323">
        <f t="shared" si="5"/>
        <v>0</v>
      </c>
      <c r="M60" s="323">
        <f t="shared" si="5"/>
        <v>0</v>
      </c>
      <c r="N60" s="323">
        <f t="shared" si="5"/>
        <v>0</v>
      </c>
      <c r="O60" s="323">
        <f t="shared" si="5"/>
        <v>0</v>
      </c>
      <c r="P60" s="323">
        <f t="shared" si="5"/>
        <v>0</v>
      </c>
      <c r="Q60" s="323">
        <f t="shared" si="5"/>
        <v>0</v>
      </c>
      <c r="R60" s="323">
        <f t="shared" si="5"/>
        <v>0</v>
      </c>
    </row>
    <row r="61" spans="1:21" s="156" customFormat="1">
      <c r="A61" s="141"/>
      <c r="B61" s="133" t="s">
        <v>6</v>
      </c>
      <c r="C61" s="323"/>
      <c r="D61" s="323"/>
      <c r="E61" s="328"/>
      <c r="F61" s="328"/>
      <c r="G61" s="328"/>
      <c r="H61" s="328"/>
      <c r="I61" s="323"/>
      <c r="J61" s="328"/>
      <c r="K61" s="328"/>
      <c r="L61" s="328"/>
      <c r="M61" s="328"/>
      <c r="N61" s="323"/>
      <c r="O61" s="328"/>
      <c r="P61" s="328"/>
      <c r="Q61" s="328"/>
      <c r="R61" s="328"/>
    </row>
    <row r="62" spans="1:21" s="156" customFormat="1">
      <c r="A62" s="135" t="s">
        <v>49</v>
      </c>
      <c r="B62" s="136" t="s">
        <v>5</v>
      </c>
      <c r="C62" s="324">
        <f t="shared" ref="C62:R62" si="6">C64+C68</f>
        <v>0</v>
      </c>
      <c r="D62" s="324">
        <v>0</v>
      </c>
      <c r="E62" s="324">
        <v>0</v>
      </c>
      <c r="F62" s="324">
        <v>0</v>
      </c>
      <c r="G62" s="324">
        <v>0</v>
      </c>
      <c r="H62" s="324">
        <v>0</v>
      </c>
      <c r="I62" s="324">
        <f t="shared" si="6"/>
        <v>0</v>
      </c>
      <c r="J62" s="324">
        <f t="shared" si="6"/>
        <v>0</v>
      </c>
      <c r="K62" s="324">
        <f t="shared" si="6"/>
        <v>0</v>
      </c>
      <c r="L62" s="324">
        <f t="shared" si="6"/>
        <v>0</v>
      </c>
      <c r="M62" s="324">
        <f t="shared" si="6"/>
        <v>0</v>
      </c>
      <c r="N62" s="324">
        <f t="shared" si="6"/>
        <v>0</v>
      </c>
      <c r="O62" s="324">
        <f t="shared" si="6"/>
        <v>0</v>
      </c>
      <c r="P62" s="324">
        <f t="shared" si="6"/>
        <v>0</v>
      </c>
      <c r="Q62" s="324">
        <f t="shared" si="6"/>
        <v>0</v>
      </c>
      <c r="R62" s="324">
        <f t="shared" si="6"/>
        <v>0</v>
      </c>
    </row>
    <row r="63" spans="1:21" s="156" customFormat="1">
      <c r="A63" s="135"/>
      <c r="B63" s="136" t="s">
        <v>6</v>
      </c>
      <c r="C63" s="324"/>
      <c r="D63" s="324"/>
      <c r="E63" s="325"/>
      <c r="F63" s="325"/>
      <c r="G63" s="325"/>
      <c r="H63" s="325"/>
      <c r="I63" s="324"/>
      <c r="J63" s="325"/>
      <c r="K63" s="325"/>
      <c r="L63" s="325"/>
      <c r="M63" s="325"/>
      <c r="N63" s="324"/>
      <c r="O63" s="325"/>
      <c r="P63" s="325"/>
      <c r="Q63" s="325"/>
      <c r="R63" s="325"/>
    </row>
    <row r="64" spans="1:21" s="156" customFormat="1">
      <c r="A64" s="143"/>
      <c r="B64" s="140" t="s">
        <v>5</v>
      </c>
      <c r="C64" s="326">
        <v>0</v>
      </c>
      <c r="D64" s="326">
        <v>0</v>
      </c>
      <c r="E64" s="326">
        <v>0</v>
      </c>
      <c r="F64" s="326">
        <v>0</v>
      </c>
      <c r="G64" s="326">
        <v>0</v>
      </c>
      <c r="H64" s="326">
        <v>0</v>
      </c>
      <c r="I64" s="326">
        <v>0</v>
      </c>
      <c r="J64" s="326">
        <v>0</v>
      </c>
      <c r="K64" s="326">
        <v>0</v>
      </c>
      <c r="L64" s="326">
        <v>0</v>
      </c>
      <c r="M64" s="326">
        <v>0</v>
      </c>
      <c r="N64" s="326">
        <v>0</v>
      </c>
      <c r="O64" s="326">
        <v>0</v>
      </c>
      <c r="P64" s="326">
        <v>0</v>
      </c>
      <c r="Q64" s="326">
        <v>0</v>
      </c>
      <c r="R64" s="326">
        <v>0</v>
      </c>
    </row>
    <row r="65" spans="1:21" s="156" customFormat="1">
      <c r="A65" s="139"/>
      <c r="B65" s="140" t="s">
        <v>6</v>
      </c>
      <c r="C65" s="326"/>
      <c r="D65" s="326"/>
      <c r="E65" s="327"/>
      <c r="F65" s="327"/>
      <c r="G65" s="327"/>
      <c r="H65" s="327"/>
      <c r="I65" s="326"/>
      <c r="J65" s="327"/>
      <c r="K65" s="327"/>
      <c r="L65" s="327"/>
      <c r="M65" s="327"/>
      <c r="N65" s="326"/>
      <c r="O65" s="327"/>
      <c r="P65" s="327"/>
      <c r="Q65" s="327"/>
      <c r="R65" s="327"/>
    </row>
    <row r="66" spans="1:21" s="156" customFormat="1">
      <c r="A66" s="135" t="s">
        <v>50</v>
      </c>
      <c r="B66" s="136" t="s">
        <v>5</v>
      </c>
      <c r="C66" s="324">
        <f t="shared" ref="C66" si="7">C68</f>
        <v>0</v>
      </c>
      <c r="D66" s="324">
        <f>D68</f>
        <v>0</v>
      </c>
      <c r="E66" s="324">
        <f t="shared" ref="E66:R66" si="8">E68</f>
        <v>0</v>
      </c>
      <c r="F66" s="324">
        <f t="shared" si="8"/>
        <v>0</v>
      </c>
      <c r="G66" s="324">
        <f t="shared" si="8"/>
        <v>0</v>
      </c>
      <c r="H66" s="324">
        <f t="shared" si="8"/>
        <v>0</v>
      </c>
      <c r="I66" s="324">
        <f t="shared" si="8"/>
        <v>0</v>
      </c>
      <c r="J66" s="324">
        <f t="shared" si="8"/>
        <v>0</v>
      </c>
      <c r="K66" s="324">
        <f t="shared" si="8"/>
        <v>0</v>
      </c>
      <c r="L66" s="324">
        <f t="shared" si="8"/>
        <v>0</v>
      </c>
      <c r="M66" s="324">
        <f t="shared" si="8"/>
        <v>0</v>
      </c>
      <c r="N66" s="324">
        <f t="shared" si="8"/>
        <v>0</v>
      </c>
      <c r="O66" s="324">
        <f t="shared" si="8"/>
        <v>0</v>
      </c>
      <c r="P66" s="324">
        <f t="shared" si="8"/>
        <v>0</v>
      </c>
      <c r="Q66" s="324">
        <f t="shared" si="8"/>
        <v>0</v>
      </c>
      <c r="R66" s="324">
        <f t="shared" si="8"/>
        <v>0</v>
      </c>
    </row>
    <row r="67" spans="1:21" s="156" customFormat="1">
      <c r="A67" s="135"/>
      <c r="B67" s="136" t="s">
        <v>6</v>
      </c>
      <c r="C67" s="324"/>
      <c r="D67" s="324"/>
      <c r="E67" s="325"/>
      <c r="F67" s="325"/>
      <c r="G67" s="325"/>
      <c r="H67" s="325"/>
      <c r="I67" s="324"/>
      <c r="J67" s="325"/>
      <c r="K67" s="325"/>
      <c r="L67" s="325"/>
      <c r="M67" s="325"/>
      <c r="N67" s="324"/>
      <c r="O67" s="325"/>
      <c r="P67" s="325"/>
      <c r="Q67" s="325"/>
      <c r="R67" s="325"/>
    </row>
    <row r="68" spans="1:21" s="156" customFormat="1">
      <c r="A68" s="139"/>
      <c r="B68" s="140" t="s">
        <v>5</v>
      </c>
      <c r="C68" s="326">
        <v>0</v>
      </c>
      <c r="D68" s="326">
        <v>0</v>
      </c>
      <c r="E68" s="326">
        <v>0</v>
      </c>
      <c r="F68" s="326">
        <v>0</v>
      </c>
      <c r="G68" s="326">
        <v>0</v>
      </c>
      <c r="H68" s="326">
        <v>0</v>
      </c>
      <c r="I68" s="326">
        <v>0</v>
      </c>
      <c r="J68" s="326">
        <v>0</v>
      </c>
      <c r="K68" s="326">
        <v>0</v>
      </c>
      <c r="L68" s="326">
        <v>0</v>
      </c>
      <c r="M68" s="326">
        <v>0</v>
      </c>
      <c r="N68" s="326">
        <v>0</v>
      </c>
      <c r="O68" s="326">
        <v>0</v>
      </c>
      <c r="P68" s="326">
        <v>0</v>
      </c>
      <c r="Q68" s="326">
        <v>0</v>
      </c>
      <c r="R68" s="326">
        <v>0</v>
      </c>
    </row>
    <row r="69" spans="1:21" s="156" customFormat="1">
      <c r="A69" s="139"/>
      <c r="B69" s="140" t="s">
        <v>6</v>
      </c>
      <c r="C69" s="326"/>
      <c r="D69" s="326"/>
      <c r="E69" s="327"/>
      <c r="F69" s="327"/>
      <c r="G69" s="327"/>
      <c r="H69" s="327"/>
      <c r="I69" s="326"/>
      <c r="J69" s="327"/>
      <c r="K69" s="327"/>
      <c r="L69" s="327"/>
      <c r="M69" s="327"/>
      <c r="N69" s="326"/>
      <c r="O69" s="327"/>
      <c r="P69" s="327"/>
      <c r="Q69" s="327"/>
      <c r="R69" s="327"/>
    </row>
    <row r="70" spans="1:21" s="156" customFormat="1">
      <c r="A70" s="141" t="s">
        <v>51</v>
      </c>
      <c r="B70" s="133" t="s">
        <v>5</v>
      </c>
      <c r="C70" s="323">
        <f>C72</f>
        <v>0</v>
      </c>
      <c r="D70" s="323">
        <f t="shared" ref="D70:R70" si="9">D72</f>
        <v>0</v>
      </c>
      <c r="E70" s="323">
        <f t="shared" si="9"/>
        <v>0</v>
      </c>
      <c r="F70" s="323">
        <f t="shared" si="9"/>
        <v>0</v>
      </c>
      <c r="G70" s="323">
        <f t="shared" si="9"/>
        <v>0</v>
      </c>
      <c r="H70" s="323">
        <f t="shared" si="9"/>
        <v>0</v>
      </c>
      <c r="I70" s="323">
        <f t="shared" si="9"/>
        <v>0</v>
      </c>
      <c r="J70" s="323">
        <f t="shared" si="9"/>
        <v>0</v>
      </c>
      <c r="K70" s="323">
        <f t="shared" si="9"/>
        <v>0</v>
      </c>
      <c r="L70" s="323">
        <f t="shared" si="9"/>
        <v>0</v>
      </c>
      <c r="M70" s="323">
        <f t="shared" si="9"/>
        <v>0</v>
      </c>
      <c r="N70" s="323">
        <f t="shared" si="9"/>
        <v>0</v>
      </c>
      <c r="O70" s="323">
        <f t="shared" si="9"/>
        <v>0</v>
      </c>
      <c r="P70" s="323">
        <f t="shared" si="9"/>
        <v>0</v>
      </c>
      <c r="Q70" s="323">
        <f t="shared" si="9"/>
        <v>0</v>
      </c>
      <c r="R70" s="323">
        <f t="shared" si="9"/>
        <v>0</v>
      </c>
    </row>
    <row r="71" spans="1:21" s="156" customFormat="1">
      <c r="A71" s="141"/>
      <c r="B71" s="133" t="s">
        <v>6</v>
      </c>
      <c r="C71" s="323"/>
      <c r="D71" s="323"/>
      <c r="E71" s="328"/>
      <c r="F71" s="328"/>
      <c r="G71" s="328"/>
      <c r="H71" s="328"/>
      <c r="I71" s="323"/>
      <c r="J71" s="328"/>
      <c r="K71" s="328"/>
      <c r="L71" s="328"/>
      <c r="M71" s="328"/>
      <c r="N71" s="323"/>
      <c r="O71" s="328"/>
      <c r="P71" s="328"/>
      <c r="Q71" s="328"/>
      <c r="R71" s="328"/>
    </row>
    <row r="72" spans="1:21" s="156" customFormat="1">
      <c r="A72" s="139"/>
      <c r="B72" s="140" t="s">
        <v>5</v>
      </c>
      <c r="C72" s="326">
        <v>0</v>
      </c>
      <c r="D72" s="326">
        <v>0</v>
      </c>
      <c r="E72" s="326">
        <v>0</v>
      </c>
      <c r="F72" s="326">
        <v>0</v>
      </c>
      <c r="G72" s="326">
        <v>0</v>
      </c>
      <c r="H72" s="326">
        <v>0</v>
      </c>
      <c r="I72" s="326">
        <v>0</v>
      </c>
      <c r="J72" s="326">
        <v>0</v>
      </c>
      <c r="K72" s="326">
        <v>0</v>
      </c>
      <c r="L72" s="326">
        <v>0</v>
      </c>
      <c r="M72" s="326">
        <v>0</v>
      </c>
      <c r="N72" s="326">
        <v>0</v>
      </c>
      <c r="O72" s="326">
        <v>0</v>
      </c>
      <c r="P72" s="326">
        <v>0</v>
      </c>
      <c r="Q72" s="326">
        <v>0</v>
      </c>
      <c r="R72" s="326">
        <v>0</v>
      </c>
    </row>
    <row r="73" spans="1:21" s="156" customFormat="1">
      <c r="A73" s="139"/>
      <c r="B73" s="140" t="s">
        <v>6</v>
      </c>
      <c r="C73" s="326"/>
      <c r="D73" s="326"/>
      <c r="E73" s="327"/>
      <c r="F73" s="327"/>
      <c r="G73" s="327"/>
      <c r="H73" s="327"/>
      <c r="I73" s="326"/>
      <c r="J73" s="327"/>
      <c r="K73" s="327"/>
      <c r="L73" s="327"/>
      <c r="M73" s="327"/>
      <c r="N73" s="326"/>
      <c r="O73" s="327"/>
      <c r="P73" s="327"/>
      <c r="Q73" s="327"/>
      <c r="R73" s="327"/>
    </row>
    <row r="74" spans="1:21" s="156" customFormat="1">
      <c r="A74" s="141" t="s">
        <v>52</v>
      </c>
      <c r="B74" s="133" t="s">
        <v>5</v>
      </c>
      <c r="C74" s="323">
        <f t="shared" ref="C74:U74" si="10">C76</f>
        <v>0</v>
      </c>
      <c r="D74" s="323">
        <f t="shared" si="10"/>
        <v>0</v>
      </c>
      <c r="E74" s="323">
        <f t="shared" si="10"/>
        <v>0</v>
      </c>
      <c r="F74" s="323">
        <f t="shared" si="10"/>
        <v>0</v>
      </c>
      <c r="G74" s="323">
        <f t="shared" si="10"/>
        <v>0</v>
      </c>
      <c r="H74" s="323">
        <f t="shared" si="10"/>
        <v>0</v>
      </c>
      <c r="I74" s="323">
        <f t="shared" si="10"/>
        <v>0</v>
      </c>
      <c r="J74" s="323">
        <f t="shared" si="10"/>
        <v>0</v>
      </c>
      <c r="K74" s="323">
        <f t="shared" si="10"/>
        <v>0</v>
      </c>
      <c r="L74" s="323">
        <f t="shared" si="10"/>
        <v>0</v>
      </c>
      <c r="M74" s="323">
        <f t="shared" si="10"/>
        <v>0</v>
      </c>
      <c r="N74" s="323">
        <f t="shared" si="10"/>
        <v>0</v>
      </c>
      <c r="O74" s="323">
        <f t="shared" si="10"/>
        <v>0</v>
      </c>
      <c r="P74" s="323">
        <f t="shared" si="10"/>
        <v>0</v>
      </c>
      <c r="Q74" s="323">
        <f t="shared" si="10"/>
        <v>0</v>
      </c>
      <c r="R74" s="323">
        <f t="shared" si="10"/>
        <v>0</v>
      </c>
      <c r="S74" s="277">
        <f t="shared" si="10"/>
        <v>0</v>
      </c>
      <c r="T74" s="277">
        <f t="shared" si="10"/>
        <v>0</v>
      </c>
      <c r="U74" s="277">
        <f t="shared" si="10"/>
        <v>0</v>
      </c>
    </row>
    <row r="75" spans="1:21" s="156" customFormat="1">
      <c r="A75" s="141"/>
      <c r="B75" s="133" t="s">
        <v>6</v>
      </c>
      <c r="C75" s="323"/>
      <c r="D75" s="323"/>
      <c r="E75" s="328"/>
      <c r="F75" s="328"/>
      <c r="G75" s="328"/>
      <c r="H75" s="328"/>
      <c r="I75" s="323"/>
      <c r="J75" s="328"/>
      <c r="K75" s="328"/>
      <c r="L75" s="328"/>
      <c r="M75" s="328"/>
      <c r="N75" s="323"/>
      <c r="O75" s="328"/>
      <c r="P75" s="328"/>
      <c r="Q75" s="328"/>
      <c r="R75" s="328"/>
    </row>
    <row r="76" spans="1:21" s="156" customFormat="1">
      <c r="A76" s="139"/>
      <c r="B76" s="140" t="s">
        <v>5</v>
      </c>
      <c r="C76" s="326">
        <v>0</v>
      </c>
      <c r="D76" s="326">
        <v>0</v>
      </c>
      <c r="E76" s="326">
        <v>0</v>
      </c>
      <c r="F76" s="326">
        <v>0</v>
      </c>
      <c r="G76" s="326">
        <v>0</v>
      </c>
      <c r="H76" s="326">
        <v>0</v>
      </c>
      <c r="I76" s="326">
        <v>0</v>
      </c>
      <c r="J76" s="326">
        <v>0</v>
      </c>
      <c r="K76" s="326">
        <v>0</v>
      </c>
      <c r="L76" s="326">
        <v>0</v>
      </c>
      <c r="M76" s="326">
        <v>0</v>
      </c>
      <c r="N76" s="326">
        <v>0</v>
      </c>
      <c r="O76" s="326">
        <v>0</v>
      </c>
      <c r="P76" s="326">
        <v>0</v>
      </c>
      <c r="Q76" s="326">
        <v>0</v>
      </c>
      <c r="R76" s="326">
        <v>0</v>
      </c>
    </row>
    <row r="77" spans="1:21" s="156" customFormat="1">
      <c r="A77" s="139"/>
      <c r="B77" s="140" t="s">
        <v>6</v>
      </c>
      <c r="C77" s="326"/>
      <c r="D77" s="326"/>
      <c r="E77" s="327"/>
      <c r="F77" s="327"/>
      <c r="G77" s="327"/>
      <c r="H77" s="327"/>
      <c r="I77" s="326"/>
      <c r="J77" s="327"/>
      <c r="K77" s="327"/>
      <c r="L77" s="327"/>
      <c r="M77" s="327"/>
      <c r="N77" s="326"/>
      <c r="O77" s="327"/>
      <c r="P77" s="327"/>
      <c r="Q77" s="327"/>
      <c r="R77" s="327"/>
    </row>
    <row r="78" spans="1:21" s="125" customFormat="1">
      <c r="A78" s="158" t="s">
        <v>53</v>
      </c>
      <c r="B78" s="136" t="s">
        <v>5</v>
      </c>
      <c r="C78" s="324">
        <f t="shared" ref="C78:R78" si="11">C34+C38+C44+C56+C60+C70+C74</f>
        <v>348800</v>
      </c>
      <c r="D78" s="324">
        <f t="shared" si="11"/>
        <v>217000</v>
      </c>
      <c r="E78" s="324">
        <f t="shared" si="11"/>
        <v>64400</v>
      </c>
      <c r="F78" s="324">
        <f t="shared" si="11"/>
        <v>0</v>
      </c>
      <c r="G78" s="324">
        <f t="shared" si="11"/>
        <v>152600</v>
      </c>
      <c r="H78" s="324">
        <f t="shared" si="11"/>
        <v>0</v>
      </c>
      <c r="I78" s="324">
        <f t="shared" si="11"/>
        <v>79600</v>
      </c>
      <c r="J78" s="324">
        <f t="shared" si="11"/>
        <v>79600</v>
      </c>
      <c r="K78" s="324">
        <f t="shared" si="11"/>
        <v>0</v>
      </c>
      <c r="L78" s="324">
        <f t="shared" si="11"/>
        <v>0</v>
      </c>
      <c r="M78" s="324">
        <f t="shared" si="11"/>
        <v>0</v>
      </c>
      <c r="N78" s="324">
        <f t="shared" si="11"/>
        <v>52200</v>
      </c>
      <c r="O78" s="324">
        <f t="shared" si="11"/>
        <v>52200</v>
      </c>
      <c r="P78" s="324">
        <f t="shared" si="11"/>
        <v>0</v>
      </c>
      <c r="Q78" s="324">
        <f t="shared" si="11"/>
        <v>0</v>
      </c>
      <c r="R78" s="324">
        <f t="shared" si="11"/>
        <v>0</v>
      </c>
    </row>
    <row r="79" spans="1:21" s="125" customFormat="1">
      <c r="A79" s="158"/>
      <c r="B79" s="136" t="s">
        <v>6</v>
      </c>
      <c r="C79" s="324"/>
      <c r="D79" s="324"/>
      <c r="E79" s="324"/>
      <c r="F79" s="324"/>
      <c r="G79" s="324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</row>
    <row r="80" spans="1:21" s="125" customFormat="1" ht="35.1" customHeight="1">
      <c r="A80" s="159" t="s">
        <v>54</v>
      </c>
      <c r="B80" s="160"/>
      <c r="C80" s="161"/>
      <c r="D80" s="161"/>
      <c r="E80" s="161"/>
      <c r="F80" s="161"/>
      <c r="G80" s="388" t="s">
        <v>55</v>
      </c>
      <c r="H80" s="388"/>
      <c r="I80" s="388"/>
      <c r="J80" s="388"/>
      <c r="K80" s="388"/>
      <c r="L80" s="161"/>
      <c r="M80" s="115"/>
      <c r="N80" s="115"/>
      <c r="O80" s="115"/>
      <c r="P80" s="115"/>
      <c r="Q80" s="115"/>
      <c r="R80" s="115"/>
    </row>
    <row r="81" spans="1:18" s="165" customFormat="1">
      <c r="A81" s="162" t="s">
        <v>195</v>
      </c>
      <c r="B81" s="163"/>
      <c r="C81" s="164"/>
      <c r="D81" s="164"/>
      <c r="E81" s="164"/>
      <c r="F81" s="164"/>
      <c r="G81" s="389" t="s">
        <v>196</v>
      </c>
      <c r="H81" s="389"/>
      <c r="I81" s="389"/>
      <c r="J81" s="389"/>
      <c r="K81" s="389"/>
      <c r="L81" s="389"/>
      <c r="M81" s="118"/>
      <c r="N81" s="118"/>
      <c r="O81" s="118"/>
      <c r="P81" s="118"/>
      <c r="Q81" s="118"/>
      <c r="R81" s="118"/>
    </row>
    <row r="82" spans="1:18" s="165" customFormat="1">
      <c r="A82" s="162" t="s">
        <v>12</v>
      </c>
      <c r="B82" s="163"/>
      <c r="C82" s="164"/>
      <c r="D82" s="164"/>
      <c r="E82" s="164"/>
      <c r="F82" s="164"/>
      <c r="G82" s="390" t="s">
        <v>58</v>
      </c>
      <c r="H82" s="390"/>
      <c r="I82" s="390"/>
      <c r="J82" s="390"/>
      <c r="K82" s="390"/>
      <c r="L82" s="164"/>
      <c r="M82" s="118"/>
      <c r="N82" s="118"/>
      <c r="O82" s="118"/>
      <c r="P82" s="118"/>
      <c r="Q82" s="118"/>
      <c r="R82" s="118"/>
    </row>
    <row r="83" spans="1:18" s="165" customFormat="1">
      <c r="A83" s="162" t="s">
        <v>59</v>
      </c>
      <c r="B83" s="163"/>
      <c r="C83" s="164"/>
      <c r="D83" s="164"/>
      <c r="E83" s="164"/>
      <c r="F83" s="164"/>
      <c r="G83" s="166" t="s">
        <v>59</v>
      </c>
      <c r="H83" s="166"/>
      <c r="I83" s="166"/>
      <c r="J83" s="166"/>
      <c r="K83" s="166"/>
      <c r="L83" s="164"/>
      <c r="M83" s="118"/>
      <c r="N83" s="118"/>
      <c r="O83" s="118"/>
      <c r="P83" s="118"/>
      <c r="Q83" s="118"/>
      <c r="R83" s="118"/>
    </row>
    <row r="84" spans="1:18" s="165" customFormat="1"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</row>
    <row r="85" spans="1:18" s="165" customFormat="1"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</row>
  </sheetData>
  <mergeCells count="13">
    <mergeCell ref="O10:R10"/>
    <mergeCell ref="A1:P1"/>
    <mergeCell ref="A2:P2"/>
    <mergeCell ref="A7:D7"/>
    <mergeCell ref="F7:G7"/>
    <mergeCell ref="G80:K80"/>
    <mergeCell ref="G81:L81"/>
    <mergeCell ref="G82:K82"/>
    <mergeCell ref="A9:D9"/>
    <mergeCell ref="B10:B11"/>
    <mergeCell ref="C10:C11"/>
    <mergeCell ref="E10:H10"/>
    <mergeCell ref="J10:M10"/>
  </mergeCells>
  <printOptions horizontalCentered="1"/>
  <pageMargins left="0.39370078740157483" right="0.39370078740157483" top="0.59055118110236227" bottom="0.39370078740157483" header="0" footer="0"/>
  <pageSetup paperSize="9" scale="46" fitToHeight="0" orientation="landscape" r:id="rId1"/>
  <rowBreaks count="1" manualBreakCount="1">
    <brk id="4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ED72-88C8-4363-ABF8-2AE047C4FA7D}">
  <sheetPr>
    <tabColor rgb="FF9933FF"/>
    <pageSetUpPr fitToPage="1"/>
  </sheetPr>
  <dimension ref="A1:U81"/>
  <sheetViews>
    <sheetView zoomScale="60" zoomScaleNormal="60" zoomScaleSheetLayoutView="90" workbookViewId="0">
      <pane ySplit="11" topLeftCell="A12" activePane="bottomLeft" state="frozen"/>
      <selection activeCell="H6" sqref="H6"/>
      <selection pane="bottomLeft" activeCell="H6" sqref="H6"/>
    </sheetView>
  </sheetViews>
  <sheetFormatPr defaultRowHeight="21"/>
  <cols>
    <col min="1" max="1" width="37.85546875" style="10" customWidth="1"/>
    <col min="2" max="2" width="8.7109375" style="10" bestFit="1" customWidth="1"/>
    <col min="3" max="3" width="15.7109375" style="25" bestFit="1" customWidth="1"/>
    <col min="4" max="4" width="17.28515625" style="25" customWidth="1"/>
    <col min="5" max="8" width="14.7109375" style="10" customWidth="1"/>
    <col min="9" max="9" width="14.7109375" style="25" customWidth="1"/>
    <col min="10" max="13" width="14.7109375" style="10" customWidth="1"/>
    <col min="14" max="14" width="16.7109375" style="25" customWidth="1"/>
    <col min="15" max="18" width="14.7109375" style="10" customWidth="1"/>
    <col min="19" max="20" width="0" style="10" hidden="1" customWidth="1"/>
    <col min="21" max="21" width="9" style="10" hidden="1" customWidth="1"/>
    <col min="22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21" s="4" customFormat="1">
      <c r="A1" s="362" t="s">
        <v>157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21" s="4" customForma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358"/>
      <c r="Q3" s="358"/>
      <c r="R3" s="358"/>
    </row>
    <row r="4" spans="1:21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391" t="s">
        <v>176</v>
      </c>
      <c r="Q4" s="391"/>
      <c r="R4" s="391"/>
    </row>
    <row r="5" spans="1:21" s="4" customForma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372" t="s">
        <v>321</v>
      </c>
      <c r="Q5" s="372"/>
      <c r="R5" s="372"/>
    </row>
    <row r="6" spans="1:21" s="4" customFormat="1" ht="23.25">
      <c r="A6" s="122" t="s">
        <v>334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21" s="4" customFormat="1">
      <c r="A7" s="363" t="s">
        <v>139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21" s="4" customFormat="1" ht="23.25" customHeight="1">
      <c r="A8" s="21" t="s">
        <v>163</v>
      </c>
      <c r="C8" s="23"/>
      <c r="D8" s="23"/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21" s="4" customFormat="1">
      <c r="A9" s="363"/>
      <c r="B9" s="363"/>
      <c r="C9" s="363"/>
      <c r="D9" s="363"/>
      <c r="I9" s="23"/>
      <c r="N9" s="23"/>
      <c r="P9" s="28"/>
      <c r="Q9" s="28"/>
      <c r="R9" s="29" t="s">
        <v>25</v>
      </c>
    </row>
    <row r="10" spans="1:21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21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21" s="4" customFormat="1">
      <c r="A12" s="35" t="s">
        <v>40</v>
      </c>
      <c r="B12" s="48" t="s">
        <v>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36">
        <v>0</v>
      </c>
      <c r="T12" s="36">
        <v>0</v>
      </c>
      <c r="U12" s="36">
        <v>0</v>
      </c>
    </row>
    <row r="13" spans="1:21" s="4" customFormat="1">
      <c r="A13" s="35"/>
      <c r="B13" s="48" t="s">
        <v>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21" s="4" customFormat="1">
      <c r="A14" s="51" t="s">
        <v>73</v>
      </c>
      <c r="B14" s="52" t="s">
        <v>5</v>
      </c>
      <c r="C14" s="71">
        <v>0</v>
      </c>
      <c r="D14" s="71">
        <f>D16+D72</f>
        <v>0</v>
      </c>
      <c r="E14" s="70">
        <f>E16+E72</f>
        <v>0</v>
      </c>
      <c r="F14" s="70">
        <v>0</v>
      </c>
      <c r="G14" s="70">
        <v>0</v>
      </c>
      <c r="H14" s="70">
        <v>0</v>
      </c>
      <c r="I14" s="71">
        <v>0</v>
      </c>
      <c r="J14" s="70">
        <v>0</v>
      </c>
      <c r="K14" s="70">
        <v>0</v>
      </c>
      <c r="L14" s="70">
        <v>0</v>
      </c>
      <c r="M14" s="70">
        <v>0</v>
      </c>
      <c r="N14" s="71">
        <v>0</v>
      </c>
      <c r="O14" s="70">
        <v>0</v>
      </c>
      <c r="P14" s="71">
        <v>0</v>
      </c>
      <c r="Q14" s="70">
        <v>0</v>
      </c>
      <c r="R14" s="70">
        <v>0</v>
      </c>
    </row>
    <row r="15" spans="1:21" s="4" customFormat="1">
      <c r="A15" s="54"/>
      <c r="B15" s="52" t="s">
        <v>6</v>
      </c>
      <c r="C15" s="71"/>
      <c r="D15" s="71"/>
      <c r="E15" s="70"/>
      <c r="F15" s="70"/>
      <c r="G15" s="70"/>
      <c r="H15" s="70"/>
      <c r="I15" s="71"/>
      <c r="J15" s="70"/>
      <c r="K15" s="70"/>
      <c r="L15" s="70"/>
      <c r="M15" s="70"/>
      <c r="N15" s="71"/>
      <c r="O15" s="70"/>
      <c r="P15" s="71"/>
      <c r="Q15" s="70"/>
      <c r="R15" s="70"/>
    </row>
    <row r="16" spans="1:21" s="4" customFormat="1">
      <c r="A16" s="39"/>
      <c r="B16" s="49" t="s">
        <v>5</v>
      </c>
      <c r="C16" s="74">
        <v>0</v>
      </c>
      <c r="D16" s="74">
        <v>0</v>
      </c>
      <c r="E16" s="73">
        <v>0</v>
      </c>
      <c r="F16" s="73">
        <v>0</v>
      </c>
      <c r="G16" s="73">
        <v>0</v>
      </c>
      <c r="H16" s="73">
        <v>0</v>
      </c>
      <c r="I16" s="74">
        <v>0</v>
      </c>
      <c r="J16" s="73">
        <v>0</v>
      </c>
      <c r="K16" s="73">
        <v>0</v>
      </c>
      <c r="L16" s="73">
        <v>0</v>
      </c>
      <c r="M16" s="73">
        <v>0</v>
      </c>
      <c r="N16" s="74">
        <v>0</v>
      </c>
      <c r="O16" s="73">
        <v>0</v>
      </c>
      <c r="P16" s="74">
        <v>0</v>
      </c>
      <c r="Q16" s="73">
        <v>0</v>
      </c>
      <c r="R16" s="73">
        <v>0</v>
      </c>
    </row>
    <row r="17" spans="1:18" s="4" customFormat="1">
      <c r="A17" s="39"/>
      <c r="B17" s="49" t="s">
        <v>6</v>
      </c>
      <c r="C17" s="74"/>
      <c r="D17" s="74"/>
      <c r="E17" s="73"/>
      <c r="F17" s="73"/>
      <c r="G17" s="73"/>
      <c r="H17" s="73"/>
      <c r="I17" s="74"/>
      <c r="J17" s="73"/>
      <c r="K17" s="73"/>
      <c r="L17" s="73"/>
      <c r="M17" s="73"/>
      <c r="N17" s="74"/>
      <c r="O17" s="73"/>
      <c r="P17" s="74"/>
      <c r="Q17" s="73"/>
      <c r="R17" s="73"/>
    </row>
    <row r="18" spans="1:18" s="4" customFormat="1">
      <c r="A18" s="51" t="s">
        <v>74</v>
      </c>
      <c r="B18" s="52" t="s">
        <v>5</v>
      </c>
      <c r="C18" s="71">
        <v>0</v>
      </c>
      <c r="D18" s="71">
        <v>0</v>
      </c>
      <c r="E18" s="70">
        <v>0</v>
      </c>
      <c r="F18" s="70">
        <v>0</v>
      </c>
      <c r="G18" s="70">
        <v>0</v>
      </c>
      <c r="H18" s="70">
        <v>0</v>
      </c>
      <c r="I18" s="71">
        <v>0</v>
      </c>
      <c r="J18" s="70">
        <v>0</v>
      </c>
      <c r="K18" s="70">
        <v>0</v>
      </c>
      <c r="L18" s="70">
        <v>0</v>
      </c>
      <c r="M18" s="70">
        <v>0</v>
      </c>
      <c r="N18" s="71">
        <v>0</v>
      </c>
      <c r="O18" s="70">
        <v>0</v>
      </c>
      <c r="P18" s="71">
        <v>0</v>
      </c>
      <c r="Q18" s="70">
        <v>0</v>
      </c>
      <c r="R18" s="70">
        <v>0</v>
      </c>
    </row>
    <row r="19" spans="1:18" s="4" customFormat="1">
      <c r="A19" s="54"/>
      <c r="B19" s="52" t="s">
        <v>6</v>
      </c>
      <c r="C19" s="71"/>
      <c r="D19" s="71"/>
      <c r="E19" s="70"/>
      <c r="F19" s="70"/>
      <c r="G19" s="70"/>
      <c r="H19" s="70"/>
      <c r="I19" s="71"/>
      <c r="J19" s="70"/>
      <c r="K19" s="70"/>
      <c r="L19" s="70"/>
      <c r="M19" s="70"/>
      <c r="N19" s="71"/>
      <c r="O19" s="70"/>
      <c r="P19" s="71"/>
      <c r="Q19" s="70"/>
      <c r="R19" s="70"/>
    </row>
    <row r="20" spans="1:18" s="4" customFormat="1">
      <c r="A20" s="39"/>
      <c r="B20" s="49" t="s">
        <v>5</v>
      </c>
      <c r="C20" s="74">
        <v>0</v>
      </c>
      <c r="D20" s="74">
        <v>0</v>
      </c>
      <c r="E20" s="73">
        <v>0</v>
      </c>
      <c r="F20" s="73">
        <v>0</v>
      </c>
      <c r="G20" s="73">
        <v>0</v>
      </c>
      <c r="H20" s="73">
        <v>0</v>
      </c>
      <c r="I20" s="74">
        <v>0</v>
      </c>
      <c r="J20" s="73">
        <v>0</v>
      </c>
      <c r="K20" s="73">
        <v>0</v>
      </c>
      <c r="L20" s="73">
        <v>0</v>
      </c>
      <c r="M20" s="73">
        <v>0</v>
      </c>
      <c r="N20" s="74">
        <v>0</v>
      </c>
      <c r="O20" s="73">
        <v>0</v>
      </c>
      <c r="P20" s="74">
        <v>0</v>
      </c>
      <c r="Q20" s="73">
        <v>0</v>
      </c>
      <c r="R20" s="73">
        <v>0</v>
      </c>
    </row>
    <row r="21" spans="1:18" s="4" customFormat="1">
      <c r="A21" s="39"/>
      <c r="B21" s="49" t="s">
        <v>6</v>
      </c>
      <c r="C21" s="74"/>
      <c r="D21" s="74"/>
      <c r="E21" s="73"/>
      <c r="F21" s="73"/>
      <c r="G21" s="73"/>
      <c r="H21" s="73"/>
      <c r="I21" s="74"/>
      <c r="J21" s="73"/>
      <c r="K21" s="73"/>
      <c r="L21" s="73"/>
      <c r="M21" s="73"/>
      <c r="N21" s="74"/>
      <c r="O21" s="73"/>
      <c r="P21" s="74"/>
      <c r="Q21" s="73"/>
      <c r="R21" s="73"/>
    </row>
    <row r="22" spans="1:18" s="4" customFormat="1">
      <c r="A22" s="51" t="s">
        <v>75</v>
      </c>
      <c r="B22" s="52" t="s">
        <v>5</v>
      </c>
      <c r="C22" s="71">
        <v>0</v>
      </c>
      <c r="D22" s="71">
        <v>0</v>
      </c>
      <c r="E22" s="70">
        <v>0</v>
      </c>
      <c r="F22" s="70">
        <v>0</v>
      </c>
      <c r="G22" s="70">
        <v>0</v>
      </c>
      <c r="H22" s="70">
        <v>0</v>
      </c>
      <c r="I22" s="71">
        <v>0</v>
      </c>
      <c r="J22" s="70">
        <v>0</v>
      </c>
      <c r="K22" s="70">
        <v>0</v>
      </c>
      <c r="L22" s="70">
        <v>0</v>
      </c>
      <c r="M22" s="70">
        <v>0</v>
      </c>
      <c r="N22" s="71">
        <v>0</v>
      </c>
      <c r="O22" s="70">
        <v>0</v>
      </c>
      <c r="P22" s="71">
        <v>0</v>
      </c>
      <c r="Q22" s="70">
        <v>0</v>
      </c>
      <c r="R22" s="70">
        <v>0</v>
      </c>
    </row>
    <row r="23" spans="1:18" s="4" customFormat="1">
      <c r="A23" s="54"/>
      <c r="B23" s="52" t="s">
        <v>6</v>
      </c>
      <c r="C23" s="71"/>
      <c r="D23" s="71"/>
      <c r="E23" s="70"/>
      <c r="F23" s="70"/>
      <c r="G23" s="70"/>
      <c r="H23" s="70"/>
      <c r="I23" s="71"/>
      <c r="J23" s="70"/>
      <c r="K23" s="70"/>
      <c r="L23" s="70"/>
      <c r="M23" s="70"/>
      <c r="N23" s="71"/>
      <c r="O23" s="70"/>
      <c r="P23" s="71"/>
      <c r="Q23" s="70"/>
      <c r="R23" s="70"/>
    </row>
    <row r="24" spans="1:18" s="4" customFormat="1">
      <c r="A24" s="39"/>
      <c r="B24" s="49" t="s">
        <v>5</v>
      </c>
      <c r="C24" s="74">
        <v>0</v>
      </c>
      <c r="D24" s="74">
        <v>0</v>
      </c>
      <c r="E24" s="73">
        <v>0</v>
      </c>
      <c r="F24" s="73">
        <v>0</v>
      </c>
      <c r="G24" s="73">
        <v>0</v>
      </c>
      <c r="H24" s="73">
        <v>0</v>
      </c>
      <c r="I24" s="74">
        <v>0</v>
      </c>
      <c r="J24" s="73">
        <v>0</v>
      </c>
      <c r="K24" s="73">
        <v>0</v>
      </c>
      <c r="L24" s="73">
        <v>0</v>
      </c>
      <c r="M24" s="73">
        <v>0</v>
      </c>
      <c r="N24" s="74">
        <v>0</v>
      </c>
      <c r="O24" s="73">
        <v>0</v>
      </c>
      <c r="P24" s="74">
        <v>0</v>
      </c>
      <c r="Q24" s="73">
        <v>0</v>
      </c>
      <c r="R24" s="73">
        <v>0</v>
      </c>
    </row>
    <row r="25" spans="1:18" s="4" customFormat="1">
      <c r="A25" s="39"/>
      <c r="B25" s="49" t="s">
        <v>6</v>
      </c>
      <c r="C25" s="74"/>
      <c r="D25" s="74"/>
      <c r="E25" s="73"/>
      <c r="F25" s="73"/>
      <c r="G25" s="73"/>
      <c r="H25" s="73"/>
      <c r="I25" s="74"/>
      <c r="J25" s="73"/>
      <c r="K25" s="73"/>
      <c r="L25" s="73"/>
      <c r="M25" s="73"/>
      <c r="N25" s="74"/>
      <c r="O25" s="73"/>
      <c r="P25" s="74"/>
      <c r="Q25" s="73"/>
      <c r="R25" s="73"/>
    </row>
    <row r="26" spans="1:18" s="4" customFormat="1">
      <c r="A26" s="51" t="s">
        <v>41</v>
      </c>
      <c r="B26" s="52" t="s">
        <v>5</v>
      </c>
      <c r="C26" s="71">
        <v>0</v>
      </c>
      <c r="D26" s="71">
        <v>0</v>
      </c>
      <c r="E26" s="70">
        <v>0</v>
      </c>
      <c r="F26" s="70">
        <v>0</v>
      </c>
      <c r="G26" s="70">
        <v>0</v>
      </c>
      <c r="H26" s="70">
        <v>0</v>
      </c>
      <c r="I26" s="71">
        <v>0</v>
      </c>
      <c r="J26" s="70">
        <v>0</v>
      </c>
      <c r="K26" s="70">
        <v>0</v>
      </c>
      <c r="L26" s="70">
        <v>0</v>
      </c>
      <c r="M26" s="70">
        <v>0</v>
      </c>
      <c r="N26" s="71">
        <v>0</v>
      </c>
      <c r="O26" s="70">
        <v>0</v>
      </c>
      <c r="P26" s="71">
        <v>0</v>
      </c>
      <c r="Q26" s="70">
        <v>0</v>
      </c>
      <c r="R26" s="70">
        <v>0</v>
      </c>
    </row>
    <row r="27" spans="1:18" s="4" customFormat="1">
      <c r="A27" s="54"/>
      <c r="B27" s="52" t="s">
        <v>6</v>
      </c>
      <c r="C27" s="71"/>
      <c r="D27" s="71"/>
      <c r="E27" s="70"/>
      <c r="F27" s="70"/>
      <c r="G27" s="70"/>
      <c r="H27" s="70"/>
      <c r="I27" s="71"/>
      <c r="J27" s="70"/>
      <c r="K27" s="70"/>
      <c r="L27" s="70"/>
      <c r="M27" s="70"/>
      <c r="N27" s="71"/>
      <c r="O27" s="70"/>
      <c r="P27" s="71"/>
      <c r="Q27" s="70"/>
      <c r="R27" s="70"/>
    </row>
    <row r="28" spans="1:18" s="4" customFormat="1">
      <c r="A28" s="39"/>
      <c r="B28" s="49" t="s">
        <v>5</v>
      </c>
      <c r="C28" s="74">
        <v>0</v>
      </c>
      <c r="D28" s="74">
        <v>0</v>
      </c>
      <c r="E28" s="73">
        <v>0</v>
      </c>
      <c r="F28" s="73">
        <v>0</v>
      </c>
      <c r="G28" s="73">
        <v>0</v>
      </c>
      <c r="H28" s="73">
        <v>0</v>
      </c>
      <c r="I28" s="74">
        <v>0</v>
      </c>
      <c r="J28" s="73">
        <v>0</v>
      </c>
      <c r="K28" s="73">
        <v>0</v>
      </c>
      <c r="L28" s="73">
        <v>0</v>
      </c>
      <c r="M28" s="73">
        <v>0</v>
      </c>
      <c r="N28" s="74">
        <v>0</v>
      </c>
      <c r="O28" s="73">
        <v>0</v>
      </c>
      <c r="P28" s="74">
        <v>0</v>
      </c>
      <c r="Q28" s="73">
        <v>0</v>
      </c>
      <c r="R28" s="73">
        <v>0</v>
      </c>
    </row>
    <row r="29" spans="1:18" s="4" customFormat="1">
      <c r="A29" s="39"/>
      <c r="B29" s="49" t="s">
        <v>6</v>
      </c>
      <c r="C29" s="74"/>
      <c r="D29" s="74"/>
      <c r="E29" s="73"/>
      <c r="F29" s="73"/>
      <c r="G29" s="73"/>
      <c r="H29" s="73"/>
      <c r="I29" s="74"/>
      <c r="J29" s="73"/>
      <c r="K29" s="73"/>
      <c r="L29" s="73"/>
      <c r="M29" s="73"/>
      <c r="N29" s="74"/>
      <c r="O29" s="73"/>
      <c r="P29" s="74"/>
      <c r="Q29" s="73"/>
      <c r="R29" s="73"/>
    </row>
    <row r="30" spans="1:18" s="4" customFormat="1">
      <c r="A30" s="40" t="s">
        <v>42</v>
      </c>
      <c r="B30" s="48" t="s">
        <v>5</v>
      </c>
      <c r="C30" s="75">
        <f>SUM(C32)</f>
        <v>1143400</v>
      </c>
      <c r="D30" s="75">
        <f t="shared" ref="D30:R30" si="0">SUM(D32)</f>
        <v>436100</v>
      </c>
      <c r="E30" s="75">
        <f t="shared" si="0"/>
        <v>110000</v>
      </c>
      <c r="F30" s="75">
        <f t="shared" si="0"/>
        <v>136700</v>
      </c>
      <c r="G30" s="75">
        <f t="shared" si="0"/>
        <v>110400</v>
      </c>
      <c r="H30" s="75">
        <f t="shared" si="0"/>
        <v>79000</v>
      </c>
      <c r="I30" s="75">
        <f t="shared" si="0"/>
        <v>371200</v>
      </c>
      <c r="J30" s="75">
        <f t="shared" si="0"/>
        <v>69400</v>
      </c>
      <c r="K30" s="75">
        <f t="shared" si="0"/>
        <v>115800</v>
      </c>
      <c r="L30" s="75">
        <f t="shared" si="0"/>
        <v>101000</v>
      </c>
      <c r="M30" s="75">
        <f t="shared" si="0"/>
        <v>85000</v>
      </c>
      <c r="N30" s="75">
        <f>SUM(N32)</f>
        <v>336100</v>
      </c>
      <c r="O30" s="75">
        <f t="shared" si="0"/>
        <v>85000</v>
      </c>
      <c r="P30" s="75">
        <f t="shared" si="0"/>
        <v>90000</v>
      </c>
      <c r="Q30" s="75">
        <f t="shared" si="0"/>
        <v>89100</v>
      </c>
      <c r="R30" s="75">
        <f t="shared" si="0"/>
        <v>72000</v>
      </c>
    </row>
    <row r="31" spans="1:18" s="4" customFormat="1">
      <c r="A31" s="40"/>
      <c r="B31" s="48" t="s">
        <v>6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18" s="4" customFormat="1">
      <c r="A32" s="51" t="s">
        <v>43</v>
      </c>
      <c r="B32" s="52" t="s">
        <v>5</v>
      </c>
      <c r="C32" s="71">
        <f>SUM(C34,C38,C44)</f>
        <v>1143400</v>
      </c>
      <c r="D32" s="71">
        <f>SUM(D34,D38,D44)</f>
        <v>436100</v>
      </c>
      <c r="E32" s="70">
        <f t="shared" ref="E32:R32" si="1">SUM(E34,E38,E44)</f>
        <v>110000</v>
      </c>
      <c r="F32" s="70">
        <v>136700</v>
      </c>
      <c r="G32" s="70">
        <f t="shared" si="1"/>
        <v>110400</v>
      </c>
      <c r="H32" s="70">
        <v>79000</v>
      </c>
      <c r="I32" s="71">
        <f t="shared" si="1"/>
        <v>371200</v>
      </c>
      <c r="J32" s="70">
        <f t="shared" si="1"/>
        <v>69400</v>
      </c>
      <c r="K32" s="70">
        <f t="shared" si="1"/>
        <v>115800</v>
      </c>
      <c r="L32" s="70">
        <f t="shared" si="1"/>
        <v>101000</v>
      </c>
      <c r="M32" s="70">
        <f t="shared" si="1"/>
        <v>85000</v>
      </c>
      <c r="N32" s="71">
        <f t="shared" si="1"/>
        <v>336100</v>
      </c>
      <c r="O32" s="70">
        <f t="shared" si="1"/>
        <v>85000</v>
      </c>
      <c r="P32" s="71">
        <f t="shared" si="1"/>
        <v>90000</v>
      </c>
      <c r="Q32" s="70">
        <f t="shared" si="1"/>
        <v>89100</v>
      </c>
      <c r="R32" s="70">
        <f t="shared" si="1"/>
        <v>72000</v>
      </c>
    </row>
    <row r="33" spans="1:18" s="4" customFormat="1">
      <c r="A33" s="51"/>
      <c r="B33" s="52" t="s">
        <v>6</v>
      </c>
      <c r="C33" s="71"/>
      <c r="D33" s="71"/>
      <c r="E33" s="70"/>
      <c r="F33" s="70"/>
      <c r="G33" s="70"/>
      <c r="H33" s="70"/>
      <c r="I33" s="71"/>
      <c r="J33" s="70"/>
      <c r="K33" s="70"/>
      <c r="L33" s="70"/>
      <c r="M33" s="70"/>
      <c r="N33" s="71"/>
      <c r="O33" s="70"/>
      <c r="P33" s="71"/>
      <c r="Q33" s="70"/>
      <c r="R33" s="70"/>
    </row>
    <row r="34" spans="1:18" s="4" customFormat="1">
      <c r="A34" s="55" t="s">
        <v>44</v>
      </c>
      <c r="B34" s="52" t="s">
        <v>5</v>
      </c>
      <c r="C34" s="71">
        <f>SUM(C36:C37)</f>
        <v>994400</v>
      </c>
      <c r="D34" s="71">
        <f t="shared" ref="D34:R34" si="2">SUM(D36:D37)</f>
        <v>330000</v>
      </c>
      <c r="E34" s="70">
        <f t="shared" si="2"/>
        <v>85000</v>
      </c>
      <c r="F34" s="70">
        <f t="shared" si="2"/>
        <v>77000</v>
      </c>
      <c r="G34" s="70">
        <f t="shared" si="2"/>
        <v>89000</v>
      </c>
      <c r="H34" s="70">
        <f t="shared" si="2"/>
        <v>79000</v>
      </c>
      <c r="I34" s="71">
        <f t="shared" si="2"/>
        <v>334400</v>
      </c>
      <c r="J34" s="70">
        <f t="shared" si="2"/>
        <v>69400</v>
      </c>
      <c r="K34" s="70">
        <f t="shared" si="2"/>
        <v>85000</v>
      </c>
      <c r="L34" s="70">
        <f t="shared" si="2"/>
        <v>95000</v>
      </c>
      <c r="M34" s="70">
        <f t="shared" si="2"/>
        <v>85000</v>
      </c>
      <c r="N34" s="71">
        <f t="shared" si="2"/>
        <v>330000</v>
      </c>
      <c r="O34" s="70">
        <f t="shared" si="2"/>
        <v>85000</v>
      </c>
      <c r="P34" s="71">
        <f t="shared" si="2"/>
        <v>90000</v>
      </c>
      <c r="Q34" s="70">
        <f t="shared" si="2"/>
        <v>83000</v>
      </c>
      <c r="R34" s="70">
        <f t="shared" si="2"/>
        <v>72000</v>
      </c>
    </row>
    <row r="35" spans="1:18" s="4" customFormat="1">
      <c r="A35" s="55"/>
      <c r="B35" s="52" t="s">
        <v>6</v>
      </c>
      <c r="C35" s="71"/>
      <c r="D35" s="71"/>
      <c r="E35" s="70"/>
      <c r="F35" s="70"/>
      <c r="G35" s="70"/>
      <c r="H35" s="70"/>
      <c r="I35" s="71"/>
      <c r="J35" s="70"/>
      <c r="K35" s="70"/>
      <c r="L35" s="70"/>
      <c r="M35" s="70"/>
      <c r="N35" s="71"/>
      <c r="O35" s="70"/>
      <c r="P35" s="71"/>
      <c r="Q35" s="70"/>
      <c r="R35" s="70"/>
    </row>
    <row r="36" spans="1:18" s="4" customFormat="1">
      <c r="A36" s="41" t="s">
        <v>106</v>
      </c>
      <c r="B36" s="49" t="s">
        <v>5</v>
      </c>
      <c r="C36" s="74">
        <f>SUM(D36,I36,N36)</f>
        <v>994400</v>
      </c>
      <c r="D36" s="74">
        <f>SUM(E36:H36)</f>
        <v>330000</v>
      </c>
      <c r="E36" s="73">
        <v>85000</v>
      </c>
      <c r="F36" s="73">
        <v>77000</v>
      </c>
      <c r="G36" s="73">
        <v>89000</v>
      </c>
      <c r="H36" s="73">
        <v>79000</v>
      </c>
      <c r="I36" s="74">
        <f>SUM(J36:M36)</f>
        <v>334400</v>
      </c>
      <c r="J36" s="73">
        <v>69400</v>
      </c>
      <c r="K36" s="73">
        <v>85000</v>
      </c>
      <c r="L36" s="73">
        <v>95000</v>
      </c>
      <c r="M36" s="73">
        <v>85000</v>
      </c>
      <c r="N36" s="74">
        <f>SUM(O36:R36)</f>
        <v>330000</v>
      </c>
      <c r="O36" s="73">
        <v>85000</v>
      </c>
      <c r="P36" s="73">
        <v>90000</v>
      </c>
      <c r="Q36" s="73">
        <v>83000</v>
      </c>
      <c r="R36" s="73">
        <v>72000</v>
      </c>
    </row>
    <row r="37" spans="1:18" s="4" customFormat="1">
      <c r="A37" s="39"/>
      <c r="B37" s="49" t="s">
        <v>6</v>
      </c>
      <c r="C37" s="74"/>
      <c r="D37" s="74"/>
      <c r="E37" s="73"/>
      <c r="F37" s="73"/>
      <c r="G37" s="73"/>
      <c r="H37" s="73"/>
      <c r="I37" s="74"/>
      <c r="J37" s="73"/>
      <c r="K37" s="73"/>
      <c r="L37" s="73"/>
      <c r="M37" s="73"/>
      <c r="N37" s="74"/>
      <c r="O37" s="73"/>
      <c r="P37" s="73"/>
      <c r="Q37" s="73"/>
      <c r="R37" s="73"/>
    </row>
    <row r="38" spans="1:18" s="4" customFormat="1">
      <c r="A38" s="55" t="s">
        <v>45</v>
      </c>
      <c r="B38" s="52" t="s">
        <v>5</v>
      </c>
      <c r="C38" s="71">
        <f>SUM(C40:C43)</f>
        <v>48900</v>
      </c>
      <c r="D38" s="71">
        <f t="shared" ref="D38:R38" si="3">SUM(D40:D43)</f>
        <v>6000</v>
      </c>
      <c r="E38" s="70">
        <f t="shared" si="3"/>
        <v>0</v>
      </c>
      <c r="F38" s="70">
        <f t="shared" si="3"/>
        <v>0</v>
      </c>
      <c r="G38" s="70">
        <f t="shared" si="3"/>
        <v>6000</v>
      </c>
      <c r="H38" s="70">
        <f t="shared" si="3"/>
        <v>0</v>
      </c>
      <c r="I38" s="71">
        <f t="shared" si="3"/>
        <v>36800</v>
      </c>
      <c r="J38" s="70">
        <f t="shared" si="3"/>
        <v>0</v>
      </c>
      <c r="K38" s="70">
        <f t="shared" si="3"/>
        <v>30800</v>
      </c>
      <c r="L38" s="70">
        <f t="shared" si="3"/>
        <v>6000</v>
      </c>
      <c r="M38" s="70">
        <f t="shared" si="3"/>
        <v>0</v>
      </c>
      <c r="N38" s="71">
        <f t="shared" si="3"/>
        <v>6100</v>
      </c>
      <c r="O38" s="70">
        <f t="shared" si="3"/>
        <v>0</v>
      </c>
      <c r="P38" s="71">
        <f t="shared" si="3"/>
        <v>0</v>
      </c>
      <c r="Q38" s="70">
        <f t="shared" si="3"/>
        <v>6100</v>
      </c>
      <c r="R38" s="70">
        <f t="shared" si="3"/>
        <v>0</v>
      </c>
    </row>
    <row r="39" spans="1:18" s="4" customFormat="1">
      <c r="A39" s="55"/>
      <c r="B39" s="52" t="s">
        <v>6</v>
      </c>
      <c r="C39" s="71"/>
      <c r="D39" s="71"/>
      <c r="E39" s="70"/>
      <c r="F39" s="70"/>
      <c r="G39" s="70"/>
      <c r="H39" s="70"/>
      <c r="I39" s="71"/>
      <c r="J39" s="70"/>
      <c r="K39" s="70"/>
      <c r="L39" s="70"/>
      <c r="M39" s="70"/>
      <c r="N39" s="71"/>
      <c r="O39" s="70"/>
      <c r="P39" s="71"/>
      <c r="Q39" s="70"/>
      <c r="R39" s="70"/>
    </row>
    <row r="40" spans="1:18" s="4" customFormat="1">
      <c r="A40" s="41" t="s">
        <v>108</v>
      </c>
      <c r="B40" s="78" t="s">
        <v>5</v>
      </c>
      <c r="C40" s="69">
        <f>SUM(D40,I40,N40)</f>
        <v>18100</v>
      </c>
      <c r="D40" s="69">
        <f>SUM(E40:H40)</f>
        <v>6000</v>
      </c>
      <c r="E40" s="68">
        <v>0</v>
      </c>
      <c r="F40" s="68">
        <v>0</v>
      </c>
      <c r="G40" s="68">
        <v>6000</v>
      </c>
      <c r="H40" s="68">
        <v>0</v>
      </c>
      <c r="I40" s="69">
        <f>SUM(J40:M40)</f>
        <v>6000</v>
      </c>
      <c r="J40" s="68">
        <v>0</v>
      </c>
      <c r="K40" s="68">
        <v>0</v>
      </c>
      <c r="L40" s="68">
        <v>6000</v>
      </c>
      <c r="M40" s="68">
        <v>0</v>
      </c>
      <c r="N40" s="69">
        <f>SUM(O40:R40)</f>
        <v>6100</v>
      </c>
      <c r="O40" s="68">
        <v>0</v>
      </c>
      <c r="P40" s="68">
        <v>0</v>
      </c>
      <c r="Q40" s="68">
        <v>6100</v>
      </c>
      <c r="R40" s="68">
        <v>0</v>
      </c>
    </row>
    <row r="41" spans="1:18" s="4" customFormat="1">
      <c r="A41" s="39"/>
      <c r="B41" s="78" t="s">
        <v>6</v>
      </c>
      <c r="C41" s="69"/>
      <c r="D41" s="69"/>
      <c r="E41" s="68"/>
      <c r="F41" s="68"/>
      <c r="G41" s="68"/>
      <c r="H41" s="68"/>
      <c r="I41" s="69"/>
      <c r="J41" s="68"/>
      <c r="K41" s="68"/>
      <c r="L41" s="68"/>
      <c r="M41" s="68"/>
      <c r="N41" s="69"/>
      <c r="O41" s="68"/>
      <c r="P41" s="68"/>
      <c r="Q41" s="68"/>
      <c r="R41" s="68"/>
    </row>
    <row r="42" spans="1:18" s="4" customFormat="1">
      <c r="A42" s="41" t="s">
        <v>109</v>
      </c>
      <c r="B42" s="78" t="s">
        <v>5</v>
      </c>
      <c r="C42" s="69">
        <f>SUM(D42,I42,N42)</f>
        <v>30800</v>
      </c>
      <c r="D42" s="69">
        <f>SUM(E42:H42)</f>
        <v>0</v>
      </c>
      <c r="E42" s="68">
        <v>0</v>
      </c>
      <c r="F42" s="68">
        <v>0</v>
      </c>
      <c r="G42" s="68">
        <v>0</v>
      </c>
      <c r="H42" s="68">
        <v>0</v>
      </c>
      <c r="I42" s="69">
        <f>SUM(J42:M42)</f>
        <v>30800</v>
      </c>
      <c r="J42" s="68">
        <v>0</v>
      </c>
      <c r="K42" s="68">
        <v>30800</v>
      </c>
      <c r="L42" s="68">
        <v>0</v>
      </c>
      <c r="M42" s="68">
        <v>0</v>
      </c>
      <c r="N42" s="69">
        <f>SUM(O42:R42)</f>
        <v>0</v>
      </c>
      <c r="O42" s="68">
        <v>0</v>
      </c>
      <c r="P42" s="68">
        <v>0</v>
      </c>
      <c r="Q42" s="68">
        <v>0</v>
      </c>
      <c r="R42" s="68">
        <v>0</v>
      </c>
    </row>
    <row r="43" spans="1:18" s="4" customFormat="1">
      <c r="A43" s="39"/>
      <c r="B43" s="78" t="s">
        <v>6</v>
      </c>
      <c r="C43" s="69"/>
      <c r="D43" s="69"/>
      <c r="E43" s="68"/>
      <c r="F43" s="68"/>
      <c r="G43" s="68"/>
      <c r="H43" s="68"/>
      <c r="I43" s="69"/>
      <c r="J43" s="68"/>
      <c r="K43" s="68"/>
      <c r="L43" s="68"/>
      <c r="M43" s="68"/>
      <c r="N43" s="69"/>
      <c r="O43" s="68"/>
      <c r="P43" s="68"/>
      <c r="Q43" s="68"/>
      <c r="R43" s="68"/>
    </row>
    <row r="44" spans="1:18" s="4" customFormat="1">
      <c r="A44" s="55" t="s">
        <v>46</v>
      </c>
      <c r="B44" s="52" t="s">
        <v>5</v>
      </c>
      <c r="C44" s="71">
        <f>SUM(C46:C53)</f>
        <v>100100</v>
      </c>
      <c r="D44" s="71">
        <f t="shared" ref="D44:R44" si="4">SUM(D46:D53)</f>
        <v>100100</v>
      </c>
      <c r="E44" s="70">
        <f t="shared" si="4"/>
        <v>25000</v>
      </c>
      <c r="F44" s="70">
        <f t="shared" si="4"/>
        <v>59700</v>
      </c>
      <c r="G44" s="70">
        <f t="shared" si="4"/>
        <v>15400</v>
      </c>
      <c r="H44" s="70">
        <f t="shared" si="4"/>
        <v>0</v>
      </c>
      <c r="I44" s="71">
        <f t="shared" si="4"/>
        <v>0</v>
      </c>
      <c r="J44" s="70">
        <f t="shared" si="4"/>
        <v>0</v>
      </c>
      <c r="K44" s="70">
        <f t="shared" si="4"/>
        <v>0</v>
      </c>
      <c r="L44" s="70">
        <f t="shared" si="4"/>
        <v>0</v>
      </c>
      <c r="M44" s="70">
        <f t="shared" si="4"/>
        <v>0</v>
      </c>
      <c r="N44" s="71">
        <f t="shared" si="4"/>
        <v>0</v>
      </c>
      <c r="O44" s="70">
        <f t="shared" si="4"/>
        <v>0</v>
      </c>
      <c r="P44" s="71">
        <f t="shared" si="4"/>
        <v>0</v>
      </c>
      <c r="Q44" s="70">
        <f t="shared" si="4"/>
        <v>0</v>
      </c>
      <c r="R44" s="70">
        <f t="shared" si="4"/>
        <v>0</v>
      </c>
    </row>
    <row r="45" spans="1:18" s="4" customFormat="1">
      <c r="A45" s="55"/>
      <c r="B45" s="52" t="s">
        <v>6</v>
      </c>
      <c r="C45" s="71"/>
      <c r="D45" s="71"/>
      <c r="E45" s="70"/>
      <c r="F45" s="70"/>
      <c r="G45" s="70"/>
      <c r="H45" s="70"/>
      <c r="I45" s="71"/>
      <c r="J45" s="70"/>
      <c r="K45" s="70"/>
      <c r="L45" s="70"/>
      <c r="M45" s="70"/>
      <c r="N45" s="71"/>
      <c r="O45" s="70"/>
      <c r="P45" s="71"/>
      <c r="Q45" s="70"/>
      <c r="R45" s="70"/>
    </row>
    <row r="46" spans="1:18" s="4" customFormat="1">
      <c r="A46" s="41" t="s">
        <v>110</v>
      </c>
      <c r="B46" s="49" t="s">
        <v>5</v>
      </c>
      <c r="C46" s="74">
        <f>SUM(D46,I46,N46)</f>
        <v>54000</v>
      </c>
      <c r="D46" s="74">
        <f>SUM(E46:H46)</f>
        <v>54000</v>
      </c>
      <c r="E46" s="73">
        <v>0</v>
      </c>
      <c r="F46" s="73">
        <v>54000</v>
      </c>
      <c r="G46" s="73">
        <v>0</v>
      </c>
      <c r="H46" s="73">
        <v>0</v>
      </c>
      <c r="I46" s="74">
        <f>SUM(J46:M46)</f>
        <v>0</v>
      </c>
      <c r="J46" s="73">
        <v>0</v>
      </c>
      <c r="K46" s="73">
        <v>0</v>
      </c>
      <c r="L46" s="73">
        <v>0</v>
      </c>
      <c r="M46" s="73">
        <v>0</v>
      </c>
      <c r="N46" s="74">
        <f>SUM(O46:R46)</f>
        <v>0</v>
      </c>
      <c r="O46" s="73">
        <v>0</v>
      </c>
      <c r="P46" s="73">
        <v>0</v>
      </c>
      <c r="Q46" s="73">
        <v>0</v>
      </c>
      <c r="R46" s="73">
        <v>0</v>
      </c>
    </row>
    <row r="47" spans="1:18" s="4" customFormat="1">
      <c r="A47" s="39"/>
      <c r="B47" s="49" t="s">
        <v>6</v>
      </c>
      <c r="C47" s="74"/>
      <c r="D47" s="74"/>
      <c r="E47" s="73"/>
      <c r="F47" s="73"/>
      <c r="G47" s="73"/>
      <c r="H47" s="73"/>
      <c r="I47" s="74"/>
      <c r="J47" s="73"/>
      <c r="K47" s="73"/>
      <c r="L47" s="73"/>
      <c r="M47" s="73"/>
      <c r="N47" s="74"/>
      <c r="O47" s="73"/>
      <c r="P47" s="73"/>
      <c r="Q47" s="73"/>
      <c r="R47" s="73"/>
    </row>
    <row r="48" spans="1:18" s="4" customFormat="1">
      <c r="A48" s="41" t="s">
        <v>111</v>
      </c>
      <c r="B48" s="49" t="s">
        <v>5</v>
      </c>
      <c r="C48" s="74">
        <f>SUM(D48,I48,N48)</f>
        <v>25000</v>
      </c>
      <c r="D48" s="74">
        <f>SUM(E48:H48)</f>
        <v>25000</v>
      </c>
      <c r="E48" s="73">
        <v>25000</v>
      </c>
      <c r="F48" s="73">
        <v>0</v>
      </c>
      <c r="G48" s="73">
        <v>0</v>
      </c>
      <c r="H48" s="73">
        <v>0</v>
      </c>
      <c r="I48" s="74">
        <f>SUM(J48:M48)</f>
        <v>0</v>
      </c>
      <c r="J48" s="73">
        <v>0</v>
      </c>
      <c r="K48" s="73">
        <v>0</v>
      </c>
      <c r="L48" s="73">
        <v>0</v>
      </c>
      <c r="M48" s="73">
        <v>0</v>
      </c>
      <c r="N48" s="74">
        <f>SUM(O48:R48)</f>
        <v>0</v>
      </c>
      <c r="O48" s="73">
        <v>0</v>
      </c>
      <c r="P48" s="73">
        <v>0</v>
      </c>
      <c r="Q48" s="73">
        <v>0</v>
      </c>
      <c r="R48" s="73">
        <v>0</v>
      </c>
    </row>
    <row r="49" spans="1:18" s="4" customFormat="1">
      <c r="A49" s="39"/>
      <c r="B49" s="49" t="s">
        <v>6</v>
      </c>
      <c r="C49" s="74"/>
      <c r="D49" s="74"/>
      <c r="E49" s="73"/>
      <c r="F49" s="73"/>
      <c r="G49" s="73"/>
      <c r="H49" s="73"/>
      <c r="I49" s="74"/>
      <c r="J49" s="73"/>
      <c r="K49" s="73"/>
      <c r="L49" s="73"/>
      <c r="M49" s="73"/>
      <c r="N49" s="74"/>
      <c r="O49" s="73"/>
      <c r="P49" s="73"/>
      <c r="Q49" s="73"/>
      <c r="R49" s="73"/>
    </row>
    <row r="50" spans="1:18" s="4" customFormat="1">
      <c r="A50" s="41" t="s">
        <v>113</v>
      </c>
      <c r="B50" s="49" t="s">
        <v>5</v>
      </c>
      <c r="C50" s="74">
        <f>SUM(D50,I50,N50)</f>
        <v>15400</v>
      </c>
      <c r="D50" s="74">
        <f>SUM(E50:H50)</f>
        <v>15400</v>
      </c>
      <c r="E50" s="73">
        <v>0</v>
      </c>
      <c r="F50" s="73">
        <v>0</v>
      </c>
      <c r="G50" s="73">
        <v>15400</v>
      </c>
      <c r="H50" s="73">
        <v>0</v>
      </c>
      <c r="I50" s="74">
        <f>SUM(J50:M50)</f>
        <v>0</v>
      </c>
      <c r="J50" s="73">
        <v>0</v>
      </c>
      <c r="K50" s="73">
        <v>0</v>
      </c>
      <c r="L50" s="73">
        <v>0</v>
      </c>
      <c r="M50" s="73">
        <v>0</v>
      </c>
      <c r="N50" s="74">
        <f>SUM(O50:R50)</f>
        <v>0</v>
      </c>
      <c r="O50" s="73">
        <v>0</v>
      </c>
      <c r="P50" s="73">
        <v>0</v>
      </c>
      <c r="Q50" s="73">
        <v>0</v>
      </c>
      <c r="R50" s="73">
        <v>0</v>
      </c>
    </row>
    <row r="51" spans="1:18" s="4" customFormat="1">
      <c r="A51" s="39"/>
      <c r="B51" s="49" t="s">
        <v>6</v>
      </c>
      <c r="C51" s="74"/>
      <c r="D51" s="74"/>
      <c r="E51" s="73"/>
      <c r="F51" s="73"/>
      <c r="G51" s="73"/>
      <c r="H51" s="73"/>
      <c r="I51" s="74"/>
      <c r="J51" s="73"/>
      <c r="K51" s="73"/>
      <c r="L51" s="73"/>
      <c r="M51" s="73"/>
      <c r="N51" s="74"/>
      <c r="O51" s="73"/>
      <c r="P51" s="73"/>
      <c r="Q51" s="73"/>
      <c r="R51" s="73"/>
    </row>
    <row r="52" spans="1:18" s="4" customFormat="1">
      <c r="A52" s="41" t="s">
        <v>164</v>
      </c>
      <c r="B52" s="49" t="s">
        <v>5</v>
      </c>
      <c r="C52" s="74">
        <f>SUM(D52,I52,N52)</f>
        <v>5700</v>
      </c>
      <c r="D52" s="74">
        <f>SUM(E52:H52)</f>
        <v>5700</v>
      </c>
      <c r="E52" s="73">
        <v>0</v>
      </c>
      <c r="F52" s="73">
        <v>5700</v>
      </c>
      <c r="G52" s="73">
        <v>0</v>
      </c>
      <c r="H52" s="73">
        <v>0</v>
      </c>
      <c r="I52" s="74">
        <f>SUM(J52:M52)</f>
        <v>0</v>
      </c>
      <c r="J52" s="73">
        <v>0</v>
      </c>
      <c r="K52" s="73">
        <v>0</v>
      </c>
      <c r="L52" s="73">
        <v>0</v>
      </c>
      <c r="M52" s="73">
        <v>0</v>
      </c>
      <c r="N52" s="74">
        <f>SUM(O52:R52)</f>
        <v>0</v>
      </c>
      <c r="O52" s="73">
        <v>0</v>
      </c>
      <c r="P52" s="73">
        <v>0</v>
      </c>
      <c r="Q52" s="73">
        <v>0</v>
      </c>
      <c r="R52" s="73">
        <v>0</v>
      </c>
    </row>
    <row r="53" spans="1:18" s="4" customFormat="1">
      <c r="A53" s="39"/>
      <c r="B53" s="49" t="s">
        <v>6</v>
      </c>
      <c r="C53" s="74"/>
      <c r="D53" s="74"/>
      <c r="E53" s="73"/>
      <c r="F53" s="73"/>
      <c r="G53" s="73"/>
      <c r="H53" s="73"/>
      <c r="I53" s="74"/>
      <c r="J53" s="73"/>
      <c r="K53" s="73"/>
      <c r="L53" s="73"/>
      <c r="M53" s="73"/>
      <c r="N53" s="74"/>
      <c r="O53" s="73"/>
      <c r="P53" s="73"/>
      <c r="Q53" s="73"/>
      <c r="R53" s="73"/>
    </row>
    <row r="54" spans="1:18" s="4" customFormat="1">
      <c r="A54" s="51" t="s">
        <v>47</v>
      </c>
      <c r="B54" s="52" t="s">
        <v>5</v>
      </c>
      <c r="C54" s="70">
        <v>0</v>
      </c>
      <c r="D54" s="71">
        <v>0</v>
      </c>
      <c r="E54" s="70">
        <v>0</v>
      </c>
      <c r="F54" s="70">
        <v>0</v>
      </c>
      <c r="G54" s="70">
        <v>0</v>
      </c>
      <c r="H54" s="70">
        <v>0</v>
      </c>
      <c r="I54" s="70">
        <v>0</v>
      </c>
      <c r="J54" s="70">
        <v>0</v>
      </c>
      <c r="K54" s="70">
        <v>0</v>
      </c>
      <c r="L54" s="70">
        <v>0</v>
      </c>
      <c r="M54" s="70">
        <v>0</v>
      </c>
      <c r="N54" s="70">
        <v>0</v>
      </c>
      <c r="O54" s="70">
        <v>0</v>
      </c>
      <c r="P54" s="71">
        <v>0</v>
      </c>
      <c r="Q54" s="70">
        <v>0</v>
      </c>
      <c r="R54" s="70">
        <v>0</v>
      </c>
    </row>
    <row r="55" spans="1:18" s="4" customFormat="1">
      <c r="A55" s="51"/>
      <c r="B55" s="52" t="s">
        <v>6</v>
      </c>
      <c r="C55" s="70"/>
      <c r="D55" s="71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1"/>
      <c r="Q55" s="70"/>
      <c r="R55" s="70"/>
    </row>
    <row r="56" spans="1:18" s="4" customFormat="1">
      <c r="A56" s="41"/>
      <c r="B56" s="49" t="s">
        <v>5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3">
        <v>0</v>
      </c>
    </row>
    <row r="57" spans="1:18" s="4" customFormat="1">
      <c r="A57" s="39"/>
      <c r="B57" s="49" t="s">
        <v>6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</row>
    <row r="58" spans="1:18" s="4" customFormat="1">
      <c r="A58" s="40" t="s">
        <v>48</v>
      </c>
      <c r="B58" s="48" t="s">
        <v>5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</row>
    <row r="59" spans="1:18" s="4" customFormat="1">
      <c r="A59" s="40"/>
      <c r="B59" s="48" t="s">
        <v>6</v>
      </c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</row>
    <row r="60" spans="1:18" s="4" customFormat="1">
      <c r="A60" s="51" t="s">
        <v>49</v>
      </c>
      <c r="B60" s="52" t="s">
        <v>5</v>
      </c>
      <c r="C60" s="70">
        <v>0</v>
      </c>
      <c r="D60" s="71">
        <v>0</v>
      </c>
      <c r="E60" s="70">
        <v>0</v>
      </c>
      <c r="F60" s="70">
        <v>0</v>
      </c>
      <c r="G60" s="70">
        <v>0</v>
      </c>
      <c r="H60" s="70">
        <v>0</v>
      </c>
      <c r="I60" s="70">
        <f>SUM(J60:M60)</f>
        <v>0</v>
      </c>
      <c r="J60" s="70">
        <v>0</v>
      </c>
      <c r="K60" s="70">
        <v>0</v>
      </c>
      <c r="L60" s="70">
        <v>0</v>
      </c>
      <c r="M60" s="70">
        <v>0</v>
      </c>
      <c r="N60" s="70">
        <v>0</v>
      </c>
      <c r="O60" s="70">
        <v>0</v>
      </c>
      <c r="P60" s="71">
        <v>0</v>
      </c>
      <c r="Q60" s="70">
        <v>0</v>
      </c>
      <c r="R60" s="70">
        <v>0</v>
      </c>
    </row>
    <row r="61" spans="1:18" s="4" customFormat="1">
      <c r="A61" s="51"/>
      <c r="B61" s="52" t="s">
        <v>6</v>
      </c>
      <c r="C61" s="70"/>
      <c r="D61" s="71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1"/>
      <c r="Q61" s="70"/>
      <c r="R61" s="70"/>
    </row>
    <row r="62" spans="1:18" s="4" customFormat="1">
      <c r="A62" s="41"/>
      <c r="B62" s="49" t="s">
        <v>5</v>
      </c>
      <c r="C62" s="73">
        <v>0</v>
      </c>
      <c r="D62" s="73">
        <v>0</v>
      </c>
      <c r="E62" s="73">
        <v>0</v>
      </c>
      <c r="F62" s="73">
        <v>0</v>
      </c>
      <c r="G62" s="73">
        <v>0</v>
      </c>
      <c r="H62" s="73">
        <v>0</v>
      </c>
      <c r="I62" s="73">
        <v>0</v>
      </c>
      <c r="J62" s="73">
        <v>0</v>
      </c>
      <c r="K62" s="73">
        <v>0</v>
      </c>
      <c r="L62" s="73">
        <v>0</v>
      </c>
      <c r="M62" s="73">
        <v>0</v>
      </c>
      <c r="N62" s="73">
        <v>0</v>
      </c>
      <c r="O62" s="73">
        <v>0</v>
      </c>
      <c r="P62" s="73">
        <v>0</v>
      </c>
      <c r="Q62" s="73">
        <v>0</v>
      </c>
      <c r="R62" s="73">
        <v>0</v>
      </c>
    </row>
    <row r="63" spans="1:18" s="4" customFormat="1">
      <c r="A63" s="39"/>
      <c r="B63" s="49" t="s">
        <v>6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18" s="4" customFormat="1">
      <c r="A64" s="51" t="s">
        <v>50</v>
      </c>
      <c r="B64" s="52" t="s">
        <v>5</v>
      </c>
      <c r="C64" s="70">
        <v>0</v>
      </c>
      <c r="D64" s="71">
        <v>0</v>
      </c>
      <c r="E64" s="71">
        <v>0</v>
      </c>
      <c r="F64" s="71">
        <v>0</v>
      </c>
      <c r="G64" s="71">
        <v>0</v>
      </c>
      <c r="H64" s="71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70">
        <v>0</v>
      </c>
      <c r="O64" s="70">
        <v>0</v>
      </c>
      <c r="P64" s="71">
        <v>0</v>
      </c>
      <c r="Q64" s="70">
        <v>0</v>
      </c>
      <c r="R64" s="70">
        <v>0</v>
      </c>
    </row>
    <row r="65" spans="1:18" s="4" customFormat="1">
      <c r="A65" s="51"/>
      <c r="B65" s="52" t="s">
        <v>6</v>
      </c>
      <c r="C65" s="70"/>
      <c r="D65" s="71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1"/>
      <c r="Q65" s="70"/>
      <c r="R65" s="70"/>
    </row>
    <row r="66" spans="1:18" s="4" customFormat="1">
      <c r="A66" s="39"/>
      <c r="B66" s="49" t="s">
        <v>5</v>
      </c>
      <c r="C66" s="73">
        <v>0</v>
      </c>
      <c r="D66" s="73">
        <v>0</v>
      </c>
      <c r="E66" s="73">
        <v>0</v>
      </c>
      <c r="F66" s="73">
        <v>0</v>
      </c>
      <c r="G66" s="73">
        <v>0</v>
      </c>
      <c r="H66" s="73">
        <v>0</v>
      </c>
      <c r="I66" s="73">
        <v>0</v>
      </c>
      <c r="J66" s="73">
        <v>0</v>
      </c>
      <c r="K66" s="73">
        <v>0</v>
      </c>
      <c r="L66" s="73">
        <v>0</v>
      </c>
      <c r="M66" s="73">
        <v>0</v>
      </c>
      <c r="N66" s="73">
        <v>0</v>
      </c>
      <c r="O66" s="73">
        <v>0</v>
      </c>
      <c r="P66" s="73">
        <v>0</v>
      </c>
      <c r="Q66" s="73">
        <v>0</v>
      </c>
      <c r="R66" s="73">
        <v>0</v>
      </c>
    </row>
    <row r="67" spans="1:18" s="4" customFormat="1">
      <c r="A67" s="39"/>
      <c r="B67" s="49" t="s">
        <v>6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</row>
    <row r="68" spans="1:18" s="4" customFormat="1">
      <c r="A68" s="40" t="s">
        <v>51</v>
      </c>
      <c r="B68" s="48" t="s">
        <v>5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5">
        <v>0</v>
      </c>
      <c r="I68" s="75">
        <v>0</v>
      </c>
      <c r="J68" s="75">
        <v>0</v>
      </c>
      <c r="K68" s="75">
        <v>0</v>
      </c>
      <c r="L68" s="75">
        <v>0</v>
      </c>
      <c r="M68" s="75">
        <v>0</v>
      </c>
      <c r="N68" s="75">
        <v>0</v>
      </c>
      <c r="O68" s="75">
        <v>0</v>
      </c>
      <c r="P68" s="75">
        <v>0</v>
      </c>
      <c r="Q68" s="75">
        <v>0</v>
      </c>
      <c r="R68" s="75">
        <v>0</v>
      </c>
    </row>
    <row r="69" spans="1:18" s="4" customFormat="1">
      <c r="A69" s="40"/>
      <c r="B69" s="48" t="s">
        <v>6</v>
      </c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</row>
    <row r="70" spans="1:18" s="4" customFormat="1">
      <c r="A70" s="39"/>
      <c r="B70" s="49" t="s">
        <v>5</v>
      </c>
      <c r="C70" s="73">
        <v>0</v>
      </c>
      <c r="D70" s="73">
        <v>0</v>
      </c>
      <c r="E70" s="73">
        <v>0</v>
      </c>
      <c r="F70" s="73">
        <v>0</v>
      </c>
      <c r="G70" s="73">
        <v>0</v>
      </c>
      <c r="H70" s="73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3">
        <v>0</v>
      </c>
    </row>
    <row r="71" spans="1:18" s="4" customFormat="1">
      <c r="A71" s="39"/>
      <c r="B71" s="49" t="s">
        <v>6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</row>
    <row r="72" spans="1:18" s="4" customFormat="1">
      <c r="A72" s="40" t="s">
        <v>52</v>
      </c>
      <c r="B72" s="48" t="s">
        <v>5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75">
        <v>0</v>
      </c>
    </row>
    <row r="73" spans="1:18" s="4" customFormat="1">
      <c r="A73" s="40"/>
      <c r="B73" s="48" t="s">
        <v>6</v>
      </c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</row>
    <row r="74" spans="1:18" s="4" customFormat="1">
      <c r="A74" s="39"/>
      <c r="B74" s="49" t="s">
        <v>5</v>
      </c>
      <c r="C74" s="73">
        <v>0</v>
      </c>
      <c r="D74" s="73">
        <v>0</v>
      </c>
      <c r="E74" s="73">
        <v>0</v>
      </c>
      <c r="F74" s="73">
        <v>0</v>
      </c>
      <c r="G74" s="73">
        <v>0</v>
      </c>
      <c r="H74" s="73">
        <v>0</v>
      </c>
      <c r="I74" s="73">
        <v>0</v>
      </c>
      <c r="J74" s="73">
        <v>0</v>
      </c>
      <c r="K74" s="73">
        <v>0</v>
      </c>
      <c r="L74" s="73">
        <v>0</v>
      </c>
      <c r="M74" s="73">
        <v>0</v>
      </c>
      <c r="N74" s="73">
        <v>0</v>
      </c>
      <c r="O74" s="73">
        <v>0</v>
      </c>
      <c r="P74" s="73">
        <v>0</v>
      </c>
      <c r="Q74" s="73">
        <v>0</v>
      </c>
      <c r="R74" s="73">
        <v>0</v>
      </c>
    </row>
    <row r="75" spans="1:18" s="4" customFormat="1">
      <c r="A75" s="42"/>
      <c r="B75" s="49" t="s">
        <v>6</v>
      </c>
      <c r="C75" s="73"/>
      <c r="D75" s="74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4"/>
      <c r="Q75" s="73"/>
      <c r="R75" s="73"/>
    </row>
    <row r="76" spans="1:18" s="4" customFormat="1">
      <c r="A76" s="43" t="s">
        <v>53</v>
      </c>
      <c r="B76" s="50" t="s">
        <v>5</v>
      </c>
      <c r="C76" s="71">
        <f>SUM(C34,C38,C44)</f>
        <v>1143400</v>
      </c>
      <c r="D76" s="71">
        <f t="shared" ref="D76:R76" si="5">SUM(D34,D38,D44)</f>
        <v>436100</v>
      </c>
      <c r="E76" s="71">
        <f t="shared" si="5"/>
        <v>110000</v>
      </c>
      <c r="F76" s="71">
        <f t="shared" si="5"/>
        <v>136700</v>
      </c>
      <c r="G76" s="71">
        <f t="shared" si="5"/>
        <v>110400</v>
      </c>
      <c r="H76" s="71">
        <f t="shared" si="5"/>
        <v>79000</v>
      </c>
      <c r="I76" s="71">
        <f t="shared" si="5"/>
        <v>371200</v>
      </c>
      <c r="J76" s="71">
        <f t="shared" si="5"/>
        <v>69400</v>
      </c>
      <c r="K76" s="71">
        <f t="shared" si="5"/>
        <v>115800</v>
      </c>
      <c r="L76" s="71">
        <f t="shared" si="5"/>
        <v>101000</v>
      </c>
      <c r="M76" s="71">
        <f t="shared" si="5"/>
        <v>85000</v>
      </c>
      <c r="N76" s="71">
        <f t="shared" si="5"/>
        <v>336100</v>
      </c>
      <c r="O76" s="71">
        <f t="shared" si="5"/>
        <v>85000</v>
      </c>
      <c r="P76" s="71">
        <f t="shared" si="5"/>
        <v>90000</v>
      </c>
      <c r="Q76" s="71">
        <f t="shared" si="5"/>
        <v>89100</v>
      </c>
      <c r="R76" s="71">
        <f t="shared" si="5"/>
        <v>72000</v>
      </c>
    </row>
    <row r="77" spans="1:18" s="4" customFormat="1">
      <c r="A77" s="43"/>
      <c r="B77" s="50" t="s">
        <v>6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</row>
    <row r="78" spans="1:18" s="4" customFormat="1" ht="35.1" customHeight="1">
      <c r="A78" s="21" t="s">
        <v>54</v>
      </c>
      <c r="B78" s="8"/>
      <c r="C78" s="105"/>
      <c r="D78" s="23"/>
      <c r="I78" s="23" t="s">
        <v>55</v>
      </c>
      <c r="K78" s="23"/>
      <c r="N78" s="23"/>
    </row>
    <row r="79" spans="1:18">
      <c r="A79" s="45" t="s">
        <v>56</v>
      </c>
      <c r="H79" s="46"/>
      <c r="K79" s="47" t="s">
        <v>57</v>
      </c>
    </row>
    <row r="80" spans="1:18">
      <c r="A80" s="24" t="s">
        <v>58</v>
      </c>
      <c r="I80" s="25" t="s">
        <v>58</v>
      </c>
    </row>
    <row r="81" spans="1:9">
      <c r="A81" s="24" t="s">
        <v>59</v>
      </c>
      <c r="I81" s="27" t="s">
        <v>59</v>
      </c>
    </row>
  </sheetData>
  <mergeCells count="13">
    <mergeCell ref="O10:R10"/>
    <mergeCell ref="A1:P1"/>
    <mergeCell ref="A2:P2"/>
    <mergeCell ref="P3:R3"/>
    <mergeCell ref="P4:R4"/>
    <mergeCell ref="P5:R5"/>
    <mergeCell ref="A7:D7"/>
    <mergeCell ref="F7:G7"/>
    <mergeCell ref="A9:D9"/>
    <mergeCell ref="B10:B11"/>
    <mergeCell ref="C10:C11"/>
    <mergeCell ref="E10:H10"/>
    <mergeCell ref="J10:M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87FB-CDE0-4EB2-915E-AF2E91E5D6BB}">
  <sheetPr>
    <tabColor rgb="FF9933FF"/>
    <pageSetUpPr fitToPage="1"/>
  </sheetPr>
  <dimension ref="A1:U75"/>
  <sheetViews>
    <sheetView zoomScale="60" zoomScaleNormal="60" zoomScaleSheetLayoutView="90" workbookViewId="0">
      <selection activeCell="H6" sqref="H6"/>
    </sheetView>
  </sheetViews>
  <sheetFormatPr defaultRowHeight="21"/>
  <cols>
    <col min="1" max="1" width="55.5703125" style="10" customWidth="1"/>
    <col min="2" max="2" width="8.7109375" style="10" bestFit="1" customWidth="1"/>
    <col min="3" max="4" width="14.7109375" style="25" customWidth="1"/>
    <col min="5" max="8" width="14.7109375" style="10" customWidth="1"/>
    <col min="9" max="9" width="14.7109375" style="25" customWidth="1"/>
    <col min="10" max="13" width="14.7109375" style="10" customWidth="1"/>
    <col min="14" max="14" width="14.7109375" style="25" customWidth="1"/>
    <col min="15" max="18" width="14.7109375" style="10" customWidth="1"/>
    <col min="19" max="20" width="0" style="10" hidden="1" customWidth="1"/>
    <col min="21" max="21" width="9" style="10" hidden="1" customWidth="1"/>
    <col min="22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21" s="4" customFormat="1">
      <c r="A1" s="362" t="s">
        <v>157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21" s="4" customForma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6"/>
      <c r="Q3" s="26"/>
      <c r="R3" s="26"/>
    </row>
    <row r="4" spans="1:21" s="4" customFormat="1" ht="24.6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391" t="s">
        <v>176</v>
      </c>
      <c r="Q4" s="391"/>
      <c r="R4" s="391"/>
    </row>
    <row r="5" spans="1:21" s="4" customForma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372" t="s">
        <v>321</v>
      </c>
      <c r="Q5" s="372"/>
      <c r="R5" s="372"/>
    </row>
    <row r="6" spans="1:21" s="4" customFormat="1" ht="23.25">
      <c r="A6" s="122" t="s">
        <v>334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21" s="4" customFormat="1">
      <c r="A7" s="363" t="s">
        <v>139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21" s="4" customFormat="1" ht="23.25" customHeight="1">
      <c r="A8" s="21" t="s">
        <v>335</v>
      </c>
      <c r="C8" s="23"/>
      <c r="D8" s="23"/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21" s="4" customFormat="1">
      <c r="A9" s="363"/>
      <c r="B9" s="363"/>
      <c r="C9" s="363"/>
      <c r="D9" s="363"/>
      <c r="I9" s="23"/>
      <c r="N9" s="23"/>
      <c r="P9" s="28"/>
      <c r="Q9" s="28"/>
      <c r="R9" s="29" t="s">
        <v>25</v>
      </c>
    </row>
    <row r="10" spans="1:21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21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21" s="4" customFormat="1">
      <c r="A12" s="35" t="s">
        <v>40</v>
      </c>
      <c r="B12" s="48" t="s">
        <v>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36">
        <v>0</v>
      </c>
      <c r="T12" s="36">
        <v>0</v>
      </c>
      <c r="U12" s="36">
        <v>0</v>
      </c>
    </row>
    <row r="13" spans="1:21" s="4" customFormat="1">
      <c r="A13" s="35"/>
      <c r="B13" s="48" t="s">
        <v>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21" s="4" customFormat="1">
      <c r="A14" s="51" t="s">
        <v>73</v>
      </c>
      <c r="B14" s="52" t="s">
        <v>5</v>
      </c>
      <c r="C14" s="71">
        <v>0</v>
      </c>
      <c r="D14" s="71">
        <f>D16+D72</f>
        <v>0</v>
      </c>
      <c r="E14" s="70">
        <f>E16+E72</f>
        <v>0</v>
      </c>
      <c r="F14" s="70">
        <v>0</v>
      </c>
      <c r="G14" s="70">
        <v>0</v>
      </c>
      <c r="H14" s="70">
        <v>0</v>
      </c>
      <c r="I14" s="71">
        <v>0</v>
      </c>
      <c r="J14" s="70">
        <v>0</v>
      </c>
      <c r="K14" s="70">
        <v>0</v>
      </c>
      <c r="L14" s="70">
        <v>0</v>
      </c>
      <c r="M14" s="70">
        <v>0</v>
      </c>
      <c r="N14" s="71">
        <v>0</v>
      </c>
      <c r="O14" s="70">
        <v>0</v>
      </c>
      <c r="P14" s="71">
        <v>0</v>
      </c>
      <c r="Q14" s="70">
        <v>0</v>
      </c>
      <c r="R14" s="70">
        <v>0</v>
      </c>
    </row>
    <row r="15" spans="1:21" s="4" customFormat="1">
      <c r="A15" s="54"/>
      <c r="B15" s="52" t="s">
        <v>6</v>
      </c>
      <c r="C15" s="71"/>
      <c r="D15" s="71"/>
      <c r="E15" s="70"/>
      <c r="F15" s="70"/>
      <c r="G15" s="70"/>
      <c r="H15" s="70"/>
      <c r="I15" s="71"/>
      <c r="J15" s="70"/>
      <c r="K15" s="70"/>
      <c r="L15" s="70"/>
      <c r="M15" s="70"/>
      <c r="N15" s="71"/>
      <c r="O15" s="70"/>
      <c r="P15" s="71"/>
      <c r="Q15" s="70"/>
      <c r="R15" s="70"/>
    </row>
    <row r="16" spans="1:21" s="4" customFormat="1">
      <c r="A16" s="39"/>
      <c r="B16" s="49" t="s">
        <v>5</v>
      </c>
      <c r="C16" s="74">
        <v>0</v>
      </c>
      <c r="D16" s="74">
        <v>0</v>
      </c>
      <c r="E16" s="73">
        <v>0</v>
      </c>
      <c r="F16" s="73">
        <v>0</v>
      </c>
      <c r="G16" s="73">
        <v>0</v>
      </c>
      <c r="H16" s="73">
        <v>0</v>
      </c>
      <c r="I16" s="74">
        <v>0</v>
      </c>
      <c r="J16" s="73">
        <v>0</v>
      </c>
      <c r="K16" s="73">
        <v>0</v>
      </c>
      <c r="L16" s="73">
        <v>0</v>
      </c>
      <c r="M16" s="73">
        <v>0</v>
      </c>
      <c r="N16" s="74">
        <v>0</v>
      </c>
      <c r="O16" s="73">
        <v>0</v>
      </c>
      <c r="P16" s="74">
        <v>0</v>
      </c>
      <c r="Q16" s="73">
        <v>0</v>
      </c>
      <c r="R16" s="73">
        <v>0</v>
      </c>
    </row>
    <row r="17" spans="1:18" s="4" customFormat="1">
      <c r="A17" s="39"/>
      <c r="B17" s="49" t="s">
        <v>6</v>
      </c>
      <c r="C17" s="74"/>
      <c r="D17" s="74"/>
      <c r="E17" s="73"/>
      <c r="F17" s="73"/>
      <c r="G17" s="73"/>
      <c r="H17" s="73"/>
      <c r="I17" s="74"/>
      <c r="J17" s="73"/>
      <c r="K17" s="73"/>
      <c r="L17" s="73"/>
      <c r="M17" s="73"/>
      <c r="N17" s="74"/>
      <c r="O17" s="73"/>
      <c r="P17" s="74"/>
      <c r="Q17" s="73"/>
      <c r="R17" s="73"/>
    </row>
    <row r="18" spans="1:18" s="4" customFormat="1">
      <c r="A18" s="51" t="s">
        <v>74</v>
      </c>
      <c r="B18" s="52" t="s">
        <v>5</v>
      </c>
      <c r="C18" s="71">
        <v>0</v>
      </c>
      <c r="D18" s="71">
        <v>0</v>
      </c>
      <c r="E18" s="70">
        <v>0</v>
      </c>
      <c r="F18" s="70">
        <v>0</v>
      </c>
      <c r="G18" s="70">
        <v>0</v>
      </c>
      <c r="H18" s="70">
        <v>0</v>
      </c>
      <c r="I18" s="71">
        <v>0</v>
      </c>
      <c r="J18" s="70">
        <v>0</v>
      </c>
      <c r="K18" s="70">
        <v>0</v>
      </c>
      <c r="L18" s="70">
        <v>0</v>
      </c>
      <c r="M18" s="70">
        <v>0</v>
      </c>
      <c r="N18" s="71">
        <v>0</v>
      </c>
      <c r="O18" s="70">
        <v>0</v>
      </c>
      <c r="P18" s="71">
        <v>0</v>
      </c>
      <c r="Q18" s="70">
        <v>0</v>
      </c>
      <c r="R18" s="70">
        <v>0</v>
      </c>
    </row>
    <row r="19" spans="1:18" s="4" customFormat="1">
      <c r="A19" s="54"/>
      <c r="B19" s="52" t="s">
        <v>6</v>
      </c>
      <c r="C19" s="71"/>
      <c r="D19" s="71"/>
      <c r="E19" s="70"/>
      <c r="F19" s="70"/>
      <c r="G19" s="70"/>
      <c r="H19" s="70"/>
      <c r="I19" s="71"/>
      <c r="J19" s="70"/>
      <c r="K19" s="70"/>
      <c r="L19" s="70"/>
      <c r="M19" s="70"/>
      <c r="N19" s="71"/>
      <c r="O19" s="70"/>
      <c r="P19" s="71"/>
      <c r="Q19" s="70"/>
      <c r="R19" s="70"/>
    </row>
    <row r="20" spans="1:18" s="4" customFormat="1">
      <c r="A20" s="39"/>
      <c r="B20" s="49" t="s">
        <v>5</v>
      </c>
      <c r="C20" s="74">
        <v>0</v>
      </c>
      <c r="D20" s="74">
        <v>0</v>
      </c>
      <c r="E20" s="73">
        <v>0</v>
      </c>
      <c r="F20" s="73">
        <v>0</v>
      </c>
      <c r="G20" s="73">
        <v>0</v>
      </c>
      <c r="H20" s="73">
        <v>0</v>
      </c>
      <c r="I20" s="74">
        <v>0</v>
      </c>
      <c r="J20" s="73">
        <v>0</v>
      </c>
      <c r="K20" s="73">
        <v>0</v>
      </c>
      <c r="L20" s="73">
        <v>0</v>
      </c>
      <c r="M20" s="73">
        <v>0</v>
      </c>
      <c r="N20" s="74">
        <v>0</v>
      </c>
      <c r="O20" s="73">
        <v>0</v>
      </c>
      <c r="P20" s="74">
        <v>0</v>
      </c>
      <c r="Q20" s="73">
        <v>0</v>
      </c>
      <c r="R20" s="73">
        <v>0</v>
      </c>
    </row>
    <row r="21" spans="1:18" s="4" customFormat="1">
      <c r="A21" s="39"/>
      <c r="B21" s="49" t="s">
        <v>6</v>
      </c>
      <c r="C21" s="74"/>
      <c r="D21" s="74"/>
      <c r="E21" s="73"/>
      <c r="F21" s="73"/>
      <c r="G21" s="73"/>
      <c r="H21" s="73"/>
      <c r="I21" s="74"/>
      <c r="J21" s="73"/>
      <c r="K21" s="73"/>
      <c r="L21" s="73"/>
      <c r="M21" s="73"/>
      <c r="N21" s="74"/>
      <c r="O21" s="73"/>
      <c r="P21" s="74"/>
      <c r="Q21" s="73"/>
      <c r="R21" s="73"/>
    </row>
    <row r="22" spans="1:18" s="4" customFormat="1">
      <c r="A22" s="51" t="s">
        <v>75</v>
      </c>
      <c r="B22" s="52" t="s">
        <v>5</v>
      </c>
      <c r="C22" s="71">
        <v>0</v>
      </c>
      <c r="D22" s="71">
        <v>0</v>
      </c>
      <c r="E22" s="70">
        <v>0</v>
      </c>
      <c r="F22" s="70">
        <v>0</v>
      </c>
      <c r="G22" s="70">
        <v>0</v>
      </c>
      <c r="H22" s="70">
        <v>0</v>
      </c>
      <c r="I22" s="71">
        <v>0</v>
      </c>
      <c r="J22" s="70">
        <v>0</v>
      </c>
      <c r="K22" s="70">
        <v>0</v>
      </c>
      <c r="L22" s="70">
        <v>0</v>
      </c>
      <c r="M22" s="70">
        <v>0</v>
      </c>
      <c r="N22" s="71">
        <v>0</v>
      </c>
      <c r="O22" s="70">
        <v>0</v>
      </c>
      <c r="P22" s="71">
        <v>0</v>
      </c>
      <c r="Q22" s="70">
        <v>0</v>
      </c>
      <c r="R22" s="70">
        <v>0</v>
      </c>
    </row>
    <row r="23" spans="1:18" s="4" customFormat="1">
      <c r="A23" s="54"/>
      <c r="B23" s="52" t="s">
        <v>6</v>
      </c>
      <c r="C23" s="71"/>
      <c r="D23" s="71"/>
      <c r="E23" s="70"/>
      <c r="F23" s="70"/>
      <c r="G23" s="70"/>
      <c r="H23" s="70"/>
      <c r="I23" s="71"/>
      <c r="J23" s="70"/>
      <c r="K23" s="70"/>
      <c r="L23" s="70"/>
      <c r="M23" s="70"/>
      <c r="N23" s="71"/>
      <c r="O23" s="70"/>
      <c r="P23" s="71"/>
      <c r="Q23" s="70"/>
      <c r="R23" s="70"/>
    </row>
    <row r="24" spans="1:18" s="4" customFormat="1">
      <c r="A24" s="39"/>
      <c r="B24" s="49" t="s">
        <v>5</v>
      </c>
      <c r="C24" s="74">
        <v>0</v>
      </c>
      <c r="D24" s="74">
        <v>0</v>
      </c>
      <c r="E24" s="73">
        <v>0</v>
      </c>
      <c r="F24" s="73">
        <v>0</v>
      </c>
      <c r="G24" s="73">
        <v>0</v>
      </c>
      <c r="H24" s="73">
        <v>0</v>
      </c>
      <c r="I24" s="74">
        <v>0</v>
      </c>
      <c r="J24" s="73">
        <v>0</v>
      </c>
      <c r="K24" s="73">
        <v>0</v>
      </c>
      <c r="L24" s="73">
        <v>0</v>
      </c>
      <c r="M24" s="73">
        <v>0</v>
      </c>
      <c r="N24" s="74">
        <v>0</v>
      </c>
      <c r="O24" s="73">
        <v>0</v>
      </c>
      <c r="P24" s="74">
        <v>0</v>
      </c>
      <c r="Q24" s="73">
        <v>0</v>
      </c>
      <c r="R24" s="73">
        <v>0</v>
      </c>
    </row>
    <row r="25" spans="1:18" s="4" customFormat="1">
      <c r="A25" s="39"/>
      <c r="B25" s="49" t="s">
        <v>6</v>
      </c>
      <c r="C25" s="74"/>
      <c r="D25" s="74"/>
      <c r="E25" s="73"/>
      <c r="F25" s="73"/>
      <c r="G25" s="73"/>
      <c r="H25" s="73"/>
      <c r="I25" s="74"/>
      <c r="J25" s="73"/>
      <c r="K25" s="73"/>
      <c r="L25" s="73"/>
      <c r="M25" s="73"/>
      <c r="N25" s="74"/>
      <c r="O25" s="73"/>
      <c r="P25" s="74"/>
      <c r="Q25" s="73"/>
      <c r="R25" s="73"/>
    </row>
    <row r="26" spans="1:18" s="4" customFormat="1">
      <c r="A26" s="51" t="s">
        <v>41</v>
      </c>
      <c r="B26" s="52" t="s">
        <v>5</v>
      </c>
      <c r="C26" s="71">
        <v>0</v>
      </c>
      <c r="D26" s="71">
        <v>0</v>
      </c>
      <c r="E26" s="70">
        <v>0</v>
      </c>
      <c r="F26" s="70">
        <v>0</v>
      </c>
      <c r="G26" s="70">
        <v>0</v>
      </c>
      <c r="H26" s="70">
        <v>0</v>
      </c>
      <c r="I26" s="71">
        <v>0</v>
      </c>
      <c r="J26" s="70">
        <v>0</v>
      </c>
      <c r="K26" s="70">
        <v>0</v>
      </c>
      <c r="L26" s="70">
        <v>0</v>
      </c>
      <c r="M26" s="70">
        <v>0</v>
      </c>
      <c r="N26" s="71">
        <v>0</v>
      </c>
      <c r="O26" s="70">
        <v>0</v>
      </c>
      <c r="P26" s="71">
        <v>0</v>
      </c>
      <c r="Q26" s="70">
        <v>0</v>
      </c>
      <c r="R26" s="70">
        <v>0</v>
      </c>
    </row>
    <row r="27" spans="1:18" s="4" customFormat="1">
      <c r="A27" s="54"/>
      <c r="B27" s="52" t="s">
        <v>6</v>
      </c>
      <c r="C27" s="71"/>
      <c r="D27" s="71"/>
      <c r="E27" s="70"/>
      <c r="F27" s="70"/>
      <c r="G27" s="70"/>
      <c r="H27" s="70"/>
      <c r="I27" s="71"/>
      <c r="J27" s="70"/>
      <c r="K27" s="70"/>
      <c r="L27" s="70"/>
      <c r="M27" s="70"/>
      <c r="N27" s="71"/>
      <c r="O27" s="70"/>
      <c r="P27" s="71"/>
      <c r="Q27" s="70"/>
      <c r="R27" s="70"/>
    </row>
    <row r="28" spans="1:18" s="4" customFormat="1">
      <c r="A28" s="39"/>
      <c r="B28" s="49" t="s">
        <v>5</v>
      </c>
      <c r="C28" s="74">
        <v>0</v>
      </c>
      <c r="D28" s="74">
        <v>0</v>
      </c>
      <c r="E28" s="73">
        <v>0</v>
      </c>
      <c r="F28" s="73">
        <v>0</v>
      </c>
      <c r="G28" s="73">
        <v>0</v>
      </c>
      <c r="H28" s="73">
        <v>0</v>
      </c>
      <c r="I28" s="74">
        <v>0</v>
      </c>
      <c r="J28" s="73">
        <v>0</v>
      </c>
      <c r="K28" s="73">
        <v>0</v>
      </c>
      <c r="L28" s="73">
        <v>0</v>
      </c>
      <c r="M28" s="73">
        <v>0</v>
      </c>
      <c r="N28" s="74">
        <v>0</v>
      </c>
      <c r="O28" s="73">
        <v>0</v>
      </c>
      <c r="P28" s="74">
        <v>0</v>
      </c>
      <c r="Q28" s="73">
        <v>0</v>
      </c>
      <c r="R28" s="73">
        <v>0</v>
      </c>
    </row>
    <row r="29" spans="1:18" s="4" customFormat="1">
      <c r="A29" s="39"/>
      <c r="B29" s="49" t="s">
        <v>6</v>
      </c>
      <c r="C29" s="74"/>
      <c r="D29" s="74"/>
      <c r="E29" s="73"/>
      <c r="F29" s="73"/>
      <c r="G29" s="73"/>
      <c r="H29" s="73"/>
      <c r="I29" s="74"/>
      <c r="J29" s="73"/>
      <c r="K29" s="73"/>
      <c r="L29" s="73"/>
      <c r="M29" s="73"/>
      <c r="N29" s="74"/>
      <c r="O29" s="73"/>
      <c r="P29" s="74"/>
      <c r="Q29" s="73"/>
      <c r="R29" s="73"/>
    </row>
    <row r="30" spans="1:18" s="4" customFormat="1">
      <c r="A30" s="40" t="s">
        <v>42</v>
      </c>
      <c r="B30" s="48" t="s">
        <v>5</v>
      </c>
      <c r="C30" s="75">
        <f>SUM(C32)</f>
        <v>6100</v>
      </c>
      <c r="D30" s="75">
        <f t="shared" ref="D30:R30" si="0">SUM(D32)</f>
        <v>6100</v>
      </c>
      <c r="E30" s="75">
        <f t="shared" si="0"/>
        <v>0</v>
      </c>
      <c r="F30" s="75">
        <f t="shared" si="0"/>
        <v>1700</v>
      </c>
      <c r="G30" s="75">
        <f t="shared" si="0"/>
        <v>4400</v>
      </c>
      <c r="H30" s="75">
        <f t="shared" si="0"/>
        <v>0</v>
      </c>
      <c r="I30" s="75">
        <f t="shared" si="0"/>
        <v>0</v>
      </c>
      <c r="J30" s="75">
        <f t="shared" si="0"/>
        <v>0</v>
      </c>
      <c r="K30" s="75">
        <f t="shared" si="0"/>
        <v>0</v>
      </c>
      <c r="L30" s="75">
        <f t="shared" si="0"/>
        <v>0</v>
      </c>
      <c r="M30" s="75">
        <f t="shared" si="0"/>
        <v>0</v>
      </c>
      <c r="N30" s="75">
        <f t="shared" si="0"/>
        <v>0</v>
      </c>
      <c r="O30" s="75">
        <f t="shared" si="0"/>
        <v>0</v>
      </c>
      <c r="P30" s="75">
        <f t="shared" si="0"/>
        <v>0</v>
      </c>
      <c r="Q30" s="75">
        <f t="shared" si="0"/>
        <v>0</v>
      </c>
      <c r="R30" s="75">
        <f t="shared" si="0"/>
        <v>0</v>
      </c>
    </row>
    <row r="31" spans="1:18" s="4" customFormat="1">
      <c r="A31" s="40"/>
      <c r="B31" s="48" t="s">
        <v>6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18" s="4" customFormat="1">
      <c r="A32" s="51" t="s">
        <v>43</v>
      </c>
      <c r="B32" s="52" t="s">
        <v>5</v>
      </c>
      <c r="C32" s="71">
        <f>SUM(C42)</f>
        <v>6100</v>
      </c>
      <c r="D32" s="71">
        <f t="shared" ref="D32:R32" si="1">SUM(D42)</f>
        <v>6100</v>
      </c>
      <c r="E32" s="70">
        <f t="shared" si="1"/>
        <v>0</v>
      </c>
      <c r="F32" s="70">
        <f t="shared" si="1"/>
        <v>1700</v>
      </c>
      <c r="G32" s="70">
        <f t="shared" si="1"/>
        <v>4400</v>
      </c>
      <c r="H32" s="70">
        <f t="shared" si="1"/>
        <v>0</v>
      </c>
      <c r="I32" s="71">
        <f t="shared" si="1"/>
        <v>0</v>
      </c>
      <c r="J32" s="70">
        <f t="shared" si="1"/>
        <v>0</v>
      </c>
      <c r="K32" s="70">
        <f t="shared" si="1"/>
        <v>0</v>
      </c>
      <c r="L32" s="70">
        <f t="shared" si="1"/>
        <v>0</v>
      </c>
      <c r="M32" s="70">
        <f t="shared" si="1"/>
        <v>0</v>
      </c>
      <c r="N32" s="71">
        <f t="shared" si="1"/>
        <v>0</v>
      </c>
      <c r="O32" s="70">
        <f t="shared" si="1"/>
        <v>0</v>
      </c>
      <c r="P32" s="71">
        <f t="shared" si="1"/>
        <v>0</v>
      </c>
      <c r="Q32" s="70">
        <f t="shared" si="1"/>
        <v>0</v>
      </c>
      <c r="R32" s="70">
        <f t="shared" si="1"/>
        <v>0</v>
      </c>
    </row>
    <row r="33" spans="1:18" s="4" customFormat="1">
      <c r="A33" s="51"/>
      <c r="B33" s="52" t="s">
        <v>6</v>
      </c>
      <c r="C33" s="71"/>
      <c r="D33" s="71"/>
      <c r="E33" s="70"/>
      <c r="F33" s="70"/>
      <c r="G33" s="70"/>
      <c r="H33" s="70"/>
      <c r="I33" s="71"/>
      <c r="J33" s="70"/>
      <c r="K33" s="70"/>
      <c r="L33" s="70"/>
      <c r="M33" s="70"/>
      <c r="N33" s="71"/>
      <c r="O33" s="70"/>
      <c r="P33" s="71"/>
      <c r="Q33" s="70"/>
      <c r="R33" s="70"/>
    </row>
    <row r="34" spans="1:18" s="4" customFormat="1">
      <c r="A34" s="55" t="s">
        <v>44</v>
      </c>
      <c r="B34" s="52" t="s">
        <v>5</v>
      </c>
      <c r="C34" s="70">
        <v>0</v>
      </c>
      <c r="D34" s="71">
        <v>0</v>
      </c>
      <c r="E34" s="70">
        <v>0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0">
        <v>0</v>
      </c>
      <c r="P34" s="71">
        <v>0</v>
      </c>
      <c r="Q34" s="70">
        <v>0</v>
      </c>
      <c r="R34" s="70">
        <v>0</v>
      </c>
    </row>
    <row r="35" spans="1:18" s="4" customFormat="1">
      <c r="A35" s="55"/>
      <c r="B35" s="52" t="s">
        <v>6</v>
      </c>
      <c r="C35" s="70"/>
      <c r="D35" s="71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70"/>
      <c r="R35" s="70"/>
    </row>
    <row r="36" spans="1:18" s="4" customFormat="1">
      <c r="A36" s="41"/>
      <c r="B36" s="49" t="s">
        <v>5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0</v>
      </c>
      <c r="R36" s="73">
        <v>0</v>
      </c>
    </row>
    <row r="37" spans="1:18" s="4" customFormat="1">
      <c r="A37" s="39"/>
      <c r="B37" s="49" t="s">
        <v>6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</row>
    <row r="38" spans="1:18" s="4" customFormat="1">
      <c r="A38" s="55" t="s">
        <v>45</v>
      </c>
      <c r="B38" s="52" t="s">
        <v>5</v>
      </c>
      <c r="C38" s="70">
        <v>0</v>
      </c>
      <c r="D38" s="71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1">
        <v>0</v>
      </c>
      <c r="Q38" s="70">
        <v>0</v>
      </c>
      <c r="R38" s="70">
        <v>0</v>
      </c>
    </row>
    <row r="39" spans="1:18" s="4" customFormat="1">
      <c r="A39" s="55"/>
      <c r="B39" s="52" t="s">
        <v>6</v>
      </c>
      <c r="C39" s="70"/>
      <c r="D39" s="71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70"/>
      <c r="R39" s="70"/>
    </row>
    <row r="40" spans="1:18" s="4" customFormat="1">
      <c r="A40" s="39"/>
      <c r="B40" s="49" t="s">
        <v>5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  <c r="L40" s="73">
        <v>0</v>
      </c>
      <c r="M40" s="73">
        <v>0</v>
      </c>
      <c r="N40" s="73">
        <v>0</v>
      </c>
      <c r="O40" s="73">
        <v>0</v>
      </c>
      <c r="P40" s="73">
        <v>0</v>
      </c>
      <c r="Q40" s="73">
        <v>0</v>
      </c>
      <c r="R40" s="73">
        <v>0</v>
      </c>
    </row>
    <row r="41" spans="1:18" s="4" customFormat="1">
      <c r="A41" s="39"/>
      <c r="B41" s="49" t="s">
        <v>6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</row>
    <row r="42" spans="1:18" s="4" customFormat="1">
      <c r="A42" s="55" t="s">
        <v>46</v>
      </c>
      <c r="B42" s="52" t="s">
        <v>5</v>
      </c>
      <c r="C42" s="71">
        <f>SUM(C44:C47)</f>
        <v>6100</v>
      </c>
      <c r="D42" s="71">
        <f t="shared" ref="D42:R42" si="2">SUM(D44:D47)</f>
        <v>6100</v>
      </c>
      <c r="E42" s="70">
        <f t="shared" si="2"/>
        <v>0</v>
      </c>
      <c r="F42" s="70">
        <f t="shared" si="2"/>
        <v>1700</v>
      </c>
      <c r="G42" s="70">
        <f t="shared" si="2"/>
        <v>4400</v>
      </c>
      <c r="H42" s="70">
        <f t="shared" si="2"/>
        <v>0</v>
      </c>
      <c r="I42" s="71">
        <f t="shared" si="2"/>
        <v>0</v>
      </c>
      <c r="J42" s="70">
        <f t="shared" si="2"/>
        <v>0</v>
      </c>
      <c r="K42" s="70">
        <f t="shared" si="2"/>
        <v>0</v>
      </c>
      <c r="L42" s="70">
        <f t="shared" si="2"/>
        <v>0</v>
      </c>
      <c r="M42" s="70">
        <f t="shared" si="2"/>
        <v>0</v>
      </c>
      <c r="N42" s="71">
        <f t="shared" si="2"/>
        <v>0</v>
      </c>
      <c r="O42" s="70">
        <f t="shared" si="2"/>
        <v>0</v>
      </c>
      <c r="P42" s="71">
        <f t="shared" si="2"/>
        <v>0</v>
      </c>
      <c r="Q42" s="70">
        <f t="shared" si="2"/>
        <v>0</v>
      </c>
      <c r="R42" s="70">
        <f t="shared" si="2"/>
        <v>0</v>
      </c>
    </row>
    <row r="43" spans="1:18" s="4" customFormat="1">
      <c r="A43" s="55"/>
      <c r="B43" s="52" t="s">
        <v>6</v>
      </c>
      <c r="C43" s="71"/>
      <c r="D43" s="71"/>
      <c r="E43" s="70"/>
      <c r="F43" s="70"/>
      <c r="G43" s="70"/>
      <c r="H43" s="70"/>
      <c r="I43" s="71"/>
      <c r="J43" s="70"/>
      <c r="K43" s="70"/>
      <c r="L43" s="70"/>
      <c r="M43" s="70"/>
      <c r="N43" s="71"/>
      <c r="O43" s="70"/>
      <c r="P43" s="71"/>
      <c r="Q43" s="70"/>
      <c r="R43" s="70"/>
    </row>
    <row r="44" spans="1:18" s="4" customFormat="1">
      <c r="A44" s="41" t="s">
        <v>113</v>
      </c>
      <c r="B44" s="49" t="s">
        <v>5</v>
      </c>
      <c r="C44" s="74">
        <f>SUM(D44,I44,N44)</f>
        <v>4400</v>
      </c>
      <c r="D44" s="74">
        <f>SUM(E44:H44)</f>
        <v>4400</v>
      </c>
      <c r="E44" s="73">
        <v>0</v>
      </c>
      <c r="F44" s="73">
        <v>0</v>
      </c>
      <c r="G44" s="73">
        <v>4400</v>
      </c>
      <c r="H44" s="73">
        <v>0</v>
      </c>
      <c r="I44" s="74">
        <f>SUM(J44:M44)</f>
        <v>0</v>
      </c>
      <c r="J44" s="73">
        <v>0</v>
      </c>
      <c r="K44" s="73">
        <v>0</v>
      </c>
      <c r="L44" s="73">
        <v>0</v>
      </c>
      <c r="M44" s="73">
        <v>0</v>
      </c>
      <c r="N44" s="74">
        <f>SUM(O44:R44)</f>
        <v>0</v>
      </c>
      <c r="O44" s="73">
        <v>0</v>
      </c>
      <c r="P44" s="73">
        <v>0</v>
      </c>
      <c r="Q44" s="73">
        <v>0</v>
      </c>
      <c r="R44" s="73">
        <v>0</v>
      </c>
    </row>
    <row r="45" spans="1:18" s="4" customFormat="1">
      <c r="A45" s="39"/>
      <c r="B45" s="49" t="s">
        <v>6</v>
      </c>
      <c r="C45" s="74"/>
      <c r="D45" s="74"/>
      <c r="E45" s="73"/>
      <c r="F45" s="73"/>
      <c r="G45" s="73"/>
      <c r="H45" s="73"/>
      <c r="I45" s="74"/>
      <c r="J45" s="73"/>
      <c r="K45" s="73"/>
      <c r="L45" s="73"/>
      <c r="M45" s="73"/>
      <c r="N45" s="74"/>
      <c r="O45" s="73"/>
      <c r="P45" s="73"/>
      <c r="Q45" s="73"/>
      <c r="R45" s="73"/>
    </row>
    <row r="46" spans="1:18" s="4" customFormat="1">
      <c r="A46" s="41" t="s">
        <v>164</v>
      </c>
      <c r="B46" s="49" t="s">
        <v>5</v>
      </c>
      <c r="C46" s="74">
        <f>SUM(D46,I46,N46)</f>
        <v>1700</v>
      </c>
      <c r="D46" s="74">
        <f>SUM(E46:H46)</f>
        <v>1700</v>
      </c>
      <c r="E46" s="73">
        <v>0</v>
      </c>
      <c r="F46" s="73">
        <v>1700</v>
      </c>
      <c r="G46" s="73">
        <v>0</v>
      </c>
      <c r="H46" s="73">
        <v>0</v>
      </c>
      <c r="I46" s="74">
        <f>SUM(J46:M46)</f>
        <v>0</v>
      </c>
      <c r="J46" s="73">
        <v>0</v>
      </c>
      <c r="K46" s="73">
        <v>0</v>
      </c>
      <c r="L46" s="73">
        <v>0</v>
      </c>
      <c r="M46" s="73">
        <v>0</v>
      </c>
      <c r="N46" s="74">
        <f>SUM(O46:R46)</f>
        <v>0</v>
      </c>
      <c r="O46" s="73">
        <v>0</v>
      </c>
      <c r="P46" s="73">
        <v>0</v>
      </c>
      <c r="Q46" s="73">
        <v>0</v>
      </c>
      <c r="R46" s="73">
        <v>0</v>
      </c>
    </row>
    <row r="47" spans="1:18" s="4" customFormat="1">
      <c r="A47" s="39"/>
      <c r="B47" s="49" t="s">
        <v>6</v>
      </c>
      <c r="C47" s="74"/>
      <c r="D47" s="74"/>
      <c r="E47" s="73"/>
      <c r="F47" s="73"/>
      <c r="G47" s="73"/>
      <c r="H47" s="73"/>
      <c r="I47" s="74"/>
      <c r="J47" s="73"/>
      <c r="K47" s="73"/>
      <c r="L47" s="73"/>
      <c r="M47" s="73"/>
      <c r="N47" s="74"/>
      <c r="O47" s="73"/>
      <c r="P47" s="73"/>
      <c r="Q47" s="73"/>
      <c r="R47" s="73"/>
    </row>
    <row r="48" spans="1:18" s="4" customFormat="1">
      <c r="A48" s="51" t="s">
        <v>47</v>
      </c>
      <c r="B48" s="52" t="s">
        <v>5</v>
      </c>
      <c r="C48" s="70">
        <v>0</v>
      </c>
      <c r="D48" s="71">
        <v>0</v>
      </c>
      <c r="E48" s="70">
        <v>0</v>
      </c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1">
        <v>0</v>
      </c>
      <c r="Q48" s="70">
        <v>0</v>
      </c>
      <c r="R48" s="70">
        <v>0</v>
      </c>
    </row>
    <row r="49" spans="1:21" s="4" customFormat="1">
      <c r="A49" s="51"/>
      <c r="B49" s="52" t="s">
        <v>6</v>
      </c>
      <c r="C49" s="70"/>
      <c r="D49" s="71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70"/>
      <c r="R49" s="70"/>
    </row>
    <row r="50" spans="1:21" s="4" customFormat="1">
      <c r="A50" s="41"/>
      <c r="B50" s="49" t="s">
        <v>5</v>
      </c>
      <c r="C50" s="73">
        <v>0</v>
      </c>
      <c r="D50" s="73">
        <v>0</v>
      </c>
      <c r="E50" s="73">
        <v>0</v>
      </c>
      <c r="F50" s="73">
        <v>0</v>
      </c>
      <c r="G50" s="73">
        <v>0</v>
      </c>
      <c r="H50" s="73">
        <v>0</v>
      </c>
      <c r="I50" s="73">
        <v>0</v>
      </c>
      <c r="J50" s="73">
        <v>0</v>
      </c>
      <c r="K50" s="73">
        <v>0</v>
      </c>
      <c r="L50" s="73">
        <v>0</v>
      </c>
      <c r="M50" s="73">
        <v>0</v>
      </c>
      <c r="N50" s="73">
        <v>0</v>
      </c>
      <c r="O50" s="73">
        <v>0</v>
      </c>
      <c r="P50" s="73">
        <v>0</v>
      </c>
      <c r="Q50" s="73">
        <v>0</v>
      </c>
      <c r="R50" s="73">
        <v>0</v>
      </c>
    </row>
    <row r="51" spans="1:21" s="4" customFormat="1">
      <c r="A51" s="39"/>
      <c r="B51" s="49" t="s">
        <v>6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</row>
    <row r="52" spans="1:21" s="4" customFormat="1">
      <c r="A52" s="40" t="s">
        <v>48</v>
      </c>
      <c r="B52" s="48" t="s">
        <v>5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</row>
    <row r="53" spans="1:21" s="4" customFormat="1">
      <c r="A53" s="40"/>
      <c r="B53" s="48" t="s">
        <v>6</v>
      </c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</row>
    <row r="54" spans="1:21" s="4" customFormat="1">
      <c r="A54" s="51" t="s">
        <v>49</v>
      </c>
      <c r="B54" s="52" t="s">
        <v>5</v>
      </c>
      <c r="C54" s="70">
        <v>0</v>
      </c>
      <c r="D54" s="71">
        <v>0</v>
      </c>
      <c r="E54" s="70">
        <v>0</v>
      </c>
      <c r="F54" s="70">
        <v>0</v>
      </c>
      <c r="G54" s="70">
        <v>0</v>
      </c>
      <c r="H54" s="70">
        <v>0</v>
      </c>
      <c r="I54" s="70">
        <v>0</v>
      </c>
      <c r="J54" s="70">
        <v>0</v>
      </c>
      <c r="K54" s="70">
        <v>0</v>
      </c>
      <c r="L54" s="70">
        <v>0</v>
      </c>
      <c r="M54" s="70">
        <v>0</v>
      </c>
      <c r="N54" s="70">
        <v>0</v>
      </c>
      <c r="O54" s="70">
        <v>0</v>
      </c>
      <c r="P54" s="71">
        <v>0</v>
      </c>
      <c r="Q54" s="70">
        <v>0</v>
      </c>
      <c r="R54" s="70">
        <v>0</v>
      </c>
    </row>
    <row r="55" spans="1:21" s="4" customFormat="1">
      <c r="A55" s="51"/>
      <c r="B55" s="52" t="s">
        <v>6</v>
      </c>
      <c r="C55" s="70"/>
      <c r="D55" s="71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1"/>
      <c r="Q55" s="70"/>
      <c r="R55" s="70"/>
    </row>
    <row r="56" spans="1:21" s="4" customFormat="1">
      <c r="A56" s="41"/>
      <c r="B56" s="49" t="s">
        <v>5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3">
        <v>0</v>
      </c>
      <c r="S56" s="37">
        <v>0</v>
      </c>
      <c r="T56" s="37">
        <v>0</v>
      </c>
      <c r="U56" s="37">
        <v>0</v>
      </c>
    </row>
    <row r="57" spans="1:21" s="4" customFormat="1">
      <c r="A57" s="39"/>
      <c r="B57" s="49" t="s">
        <v>6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</row>
    <row r="58" spans="1:21" s="4" customFormat="1">
      <c r="A58" s="51" t="s">
        <v>50</v>
      </c>
      <c r="B58" s="52" t="s">
        <v>5</v>
      </c>
      <c r="C58" s="70">
        <v>0</v>
      </c>
      <c r="D58" s="71">
        <v>0</v>
      </c>
      <c r="E58" s="70">
        <v>0</v>
      </c>
      <c r="F58" s="70">
        <v>0</v>
      </c>
      <c r="G58" s="70">
        <v>0</v>
      </c>
      <c r="H58" s="70">
        <v>0</v>
      </c>
      <c r="I58" s="70">
        <v>0</v>
      </c>
      <c r="J58" s="70">
        <v>0</v>
      </c>
      <c r="K58" s="70">
        <v>0</v>
      </c>
      <c r="L58" s="70">
        <v>0</v>
      </c>
      <c r="M58" s="70">
        <v>0</v>
      </c>
      <c r="N58" s="70">
        <v>0</v>
      </c>
      <c r="O58" s="70">
        <v>0</v>
      </c>
      <c r="P58" s="71">
        <v>0</v>
      </c>
      <c r="Q58" s="70">
        <v>0</v>
      </c>
      <c r="R58" s="70">
        <v>0</v>
      </c>
    </row>
    <row r="59" spans="1:21" s="4" customFormat="1">
      <c r="A59" s="51"/>
      <c r="B59" s="52" t="s">
        <v>6</v>
      </c>
      <c r="C59" s="70"/>
      <c r="D59" s="71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1"/>
      <c r="Q59" s="70"/>
      <c r="R59" s="70"/>
    </row>
    <row r="60" spans="1:21" s="4" customFormat="1">
      <c r="A60" s="39"/>
      <c r="B60" s="49" t="s">
        <v>5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3">
        <v>0</v>
      </c>
      <c r="L60" s="73">
        <v>0</v>
      </c>
      <c r="M60" s="73">
        <v>0</v>
      </c>
      <c r="N60" s="73">
        <v>0</v>
      </c>
      <c r="O60" s="73">
        <v>0</v>
      </c>
      <c r="P60" s="73">
        <v>0</v>
      </c>
      <c r="Q60" s="73">
        <v>0</v>
      </c>
      <c r="R60" s="73">
        <v>0</v>
      </c>
    </row>
    <row r="61" spans="1:21" s="4" customFormat="1">
      <c r="A61" s="39"/>
      <c r="B61" s="49" t="s">
        <v>6</v>
      </c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</row>
    <row r="62" spans="1:21" s="4" customFormat="1">
      <c r="A62" s="40" t="s">
        <v>51</v>
      </c>
      <c r="B62" s="48" t="s">
        <v>5</v>
      </c>
      <c r="C62" s="75">
        <v>0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v>0</v>
      </c>
      <c r="J62" s="75">
        <v>0</v>
      </c>
      <c r="K62" s="75">
        <v>0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</row>
    <row r="63" spans="1:21" s="4" customFormat="1">
      <c r="A63" s="40"/>
      <c r="B63" s="48" t="s">
        <v>6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</row>
    <row r="64" spans="1:21" s="4" customFormat="1">
      <c r="A64" s="39"/>
      <c r="B64" s="49" t="s">
        <v>5</v>
      </c>
      <c r="C64" s="73">
        <v>0</v>
      </c>
      <c r="D64" s="73">
        <v>0</v>
      </c>
      <c r="E64" s="73">
        <v>0</v>
      </c>
      <c r="F64" s="73">
        <v>0</v>
      </c>
      <c r="G64" s="73">
        <v>0</v>
      </c>
      <c r="H64" s="73">
        <v>0</v>
      </c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3">
        <v>0</v>
      </c>
    </row>
    <row r="65" spans="1:18" s="4" customFormat="1">
      <c r="A65" s="39"/>
      <c r="B65" s="49" t="s">
        <v>6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</row>
    <row r="66" spans="1:18" s="4" customFormat="1">
      <c r="A66" s="40" t="s">
        <v>52</v>
      </c>
      <c r="B66" s="48" t="s">
        <v>5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</row>
    <row r="67" spans="1:18" s="4" customFormat="1">
      <c r="A67" s="40"/>
      <c r="B67" s="48" t="s">
        <v>6</v>
      </c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</row>
    <row r="68" spans="1:18" s="4" customFormat="1">
      <c r="A68" s="39"/>
      <c r="B68" s="49" t="s">
        <v>5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3">
        <v>0</v>
      </c>
    </row>
    <row r="69" spans="1:18" s="4" customFormat="1">
      <c r="A69" s="42"/>
      <c r="B69" s="49" t="s">
        <v>6</v>
      </c>
      <c r="C69" s="73"/>
      <c r="D69" s="74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4"/>
      <c r="Q69" s="73"/>
      <c r="R69" s="73"/>
    </row>
    <row r="70" spans="1:18" s="4" customFormat="1">
      <c r="A70" s="43" t="s">
        <v>53</v>
      </c>
      <c r="B70" s="50" t="s">
        <v>5</v>
      </c>
      <c r="C70" s="71">
        <f>SUM(C44,C46)</f>
        <v>6100</v>
      </c>
      <c r="D70" s="71">
        <f t="shared" ref="D70:R70" si="3">SUM(D44,D46)</f>
        <v>6100</v>
      </c>
      <c r="E70" s="71">
        <f t="shared" si="3"/>
        <v>0</v>
      </c>
      <c r="F70" s="71">
        <f t="shared" si="3"/>
        <v>1700</v>
      </c>
      <c r="G70" s="71">
        <f t="shared" si="3"/>
        <v>4400</v>
      </c>
      <c r="H70" s="71">
        <f t="shared" si="3"/>
        <v>0</v>
      </c>
      <c r="I70" s="71">
        <f t="shared" si="3"/>
        <v>0</v>
      </c>
      <c r="J70" s="71">
        <f t="shared" si="3"/>
        <v>0</v>
      </c>
      <c r="K70" s="71">
        <f t="shared" si="3"/>
        <v>0</v>
      </c>
      <c r="L70" s="71">
        <f t="shared" si="3"/>
        <v>0</v>
      </c>
      <c r="M70" s="71">
        <f t="shared" si="3"/>
        <v>0</v>
      </c>
      <c r="N70" s="71">
        <f t="shared" si="3"/>
        <v>0</v>
      </c>
      <c r="O70" s="71">
        <f t="shared" si="3"/>
        <v>0</v>
      </c>
      <c r="P70" s="71">
        <f t="shared" si="3"/>
        <v>0</v>
      </c>
      <c r="Q70" s="71">
        <f t="shared" si="3"/>
        <v>0</v>
      </c>
      <c r="R70" s="71">
        <f t="shared" si="3"/>
        <v>0</v>
      </c>
    </row>
    <row r="71" spans="1:18" s="4" customFormat="1">
      <c r="A71" s="43"/>
      <c r="B71" s="50" t="s">
        <v>6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</row>
    <row r="72" spans="1:18" s="4" customFormat="1" ht="35.1" customHeight="1">
      <c r="A72" s="21" t="s">
        <v>54</v>
      </c>
      <c r="B72" s="8"/>
      <c r="C72" s="105"/>
      <c r="D72" s="23"/>
      <c r="I72" s="23" t="s">
        <v>55</v>
      </c>
      <c r="K72" s="23"/>
      <c r="N72" s="23"/>
    </row>
    <row r="73" spans="1:18">
      <c r="A73" s="45" t="s">
        <v>56</v>
      </c>
      <c r="H73" s="46"/>
      <c r="K73" s="47" t="s">
        <v>57</v>
      </c>
    </row>
    <row r="74" spans="1:18">
      <c r="A74" s="24" t="s">
        <v>58</v>
      </c>
      <c r="I74" s="25" t="s">
        <v>58</v>
      </c>
    </row>
    <row r="75" spans="1:18">
      <c r="A75" s="24" t="s">
        <v>59</v>
      </c>
      <c r="I75" s="27" t="s">
        <v>59</v>
      </c>
    </row>
  </sheetData>
  <mergeCells count="12">
    <mergeCell ref="O10:R10"/>
    <mergeCell ref="A1:P1"/>
    <mergeCell ref="A2:P2"/>
    <mergeCell ref="P4:R4"/>
    <mergeCell ref="P5:R5"/>
    <mergeCell ref="A7:D7"/>
    <mergeCell ref="F7:G7"/>
    <mergeCell ref="A9:D9"/>
    <mergeCell ref="B10:B11"/>
    <mergeCell ref="C10:C11"/>
    <mergeCell ref="E10:H10"/>
    <mergeCell ref="J10:M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6" fitToHeight="0" orientation="landscape" r:id="rId1"/>
  <rowBreaks count="1" manualBreakCount="1">
    <brk id="5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9F59-FB0C-4232-A1AE-5003127766E1}">
  <sheetPr>
    <tabColor rgb="FF9933FF"/>
    <pageSetUpPr fitToPage="1"/>
  </sheetPr>
  <dimension ref="A1:U83"/>
  <sheetViews>
    <sheetView zoomScale="60" zoomScaleNormal="60" workbookViewId="0">
      <pane ySplit="11" topLeftCell="A12" activePane="bottomLeft" state="frozen"/>
      <selection activeCell="H6" sqref="H6"/>
      <selection pane="bottomLeft" activeCell="H6" sqref="H6"/>
    </sheetView>
  </sheetViews>
  <sheetFormatPr defaultRowHeight="21"/>
  <cols>
    <col min="1" max="1" width="55.5703125" style="10" customWidth="1"/>
    <col min="2" max="2" width="8.7109375" style="10" bestFit="1" customWidth="1"/>
    <col min="3" max="3" width="16.85546875" style="25" bestFit="1" customWidth="1"/>
    <col min="4" max="4" width="17.28515625" style="25" customWidth="1"/>
    <col min="5" max="8" width="16.7109375" style="10" customWidth="1"/>
    <col min="9" max="9" width="16.7109375" style="25" customWidth="1"/>
    <col min="10" max="13" width="13.7109375" style="10" customWidth="1"/>
    <col min="14" max="14" width="16.7109375" style="25" customWidth="1"/>
    <col min="15" max="18" width="13.7109375" style="10" customWidth="1"/>
    <col min="19" max="20" width="0" style="10" hidden="1" customWidth="1"/>
    <col min="21" max="21" width="9" style="10" hidden="1" customWidth="1"/>
    <col min="22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21" s="4" customFormat="1">
      <c r="A1" s="362" t="s">
        <v>157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21" s="4" customForma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358"/>
      <c r="Q3" s="358"/>
      <c r="R3" s="358"/>
      <c r="S3" s="358"/>
    </row>
    <row r="4" spans="1:21" s="4" customFormat="1" ht="24.6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391" t="s">
        <v>176</v>
      </c>
      <c r="Q4" s="391"/>
      <c r="R4" s="391"/>
    </row>
    <row r="5" spans="1:21" s="4" customFormat="1" ht="21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372" t="s">
        <v>321</v>
      </c>
      <c r="Q5" s="372"/>
      <c r="R5" s="372"/>
    </row>
    <row r="6" spans="1:21" s="4" customFormat="1">
      <c r="A6" s="21" t="s">
        <v>158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21" s="4" customFormat="1">
      <c r="A7" s="363" t="s">
        <v>139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21" s="4" customFormat="1" ht="23.25" customHeight="1">
      <c r="A8" s="21" t="s">
        <v>165</v>
      </c>
      <c r="C8" s="23"/>
      <c r="D8" s="23"/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21" s="4" customFormat="1">
      <c r="A9" s="363"/>
      <c r="B9" s="363"/>
      <c r="C9" s="363"/>
      <c r="D9" s="363"/>
      <c r="I9" s="23"/>
      <c r="N9" s="23"/>
      <c r="P9" s="28"/>
      <c r="Q9" s="28"/>
      <c r="R9" s="29" t="s">
        <v>25</v>
      </c>
    </row>
    <row r="10" spans="1:21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21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21" s="4" customFormat="1">
      <c r="A12" s="35" t="s">
        <v>40</v>
      </c>
      <c r="B12" s="48" t="s">
        <v>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36">
        <v>0</v>
      </c>
      <c r="T12" s="36">
        <v>0</v>
      </c>
      <c r="U12" s="36">
        <v>0</v>
      </c>
    </row>
    <row r="13" spans="1:21" s="4" customFormat="1">
      <c r="A13" s="35"/>
      <c r="B13" s="48" t="s">
        <v>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21" s="4" customFormat="1">
      <c r="A14" s="51" t="s">
        <v>73</v>
      </c>
      <c r="B14" s="52" t="s">
        <v>5</v>
      </c>
      <c r="C14" s="71">
        <v>0</v>
      </c>
      <c r="D14" s="71">
        <f>D16+D72</f>
        <v>0</v>
      </c>
      <c r="E14" s="70">
        <f>E16+E72</f>
        <v>0</v>
      </c>
      <c r="F14" s="70">
        <v>0</v>
      </c>
      <c r="G14" s="70">
        <v>0</v>
      </c>
      <c r="H14" s="70">
        <v>0</v>
      </c>
      <c r="I14" s="71">
        <v>0</v>
      </c>
      <c r="J14" s="70">
        <v>0</v>
      </c>
      <c r="K14" s="70">
        <v>0</v>
      </c>
      <c r="L14" s="70">
        <v>0</v>
      </c>
      <c r="M14" s="70">
        <v>0</v>
      </c>
      <c r="N14" s="71">
        <v>0</v>
      </c>
      <c r="O14" s="70">
        <v>0</v>
      </c>
      <c r="P14" s="71">
        <v>0</v>
      </c>
      <c r="Q14" s="70">
        <v>0</v>
      </c>
      <c r="R14" s="70">
        <v>0</v>
      </c>
    </row>
    <row r="15" spans="1:21" s="4" customFormat="1">
      <c r="A15" s="54"/>
      <c r="B15" s="52" t="s">
        <v>6</v>
      </c>
      <c r="C15" s="71"/>
      <c r="D15" s="71"/>
      <c r="E15" s="70"/>
      <c r="F15" s="70"/>
      <c r="G15" s="70"/>
      <c r="H15" s="70"/>
      <c r="I15" s="71"/>
      <c r="J15" s="70"/>
      <c r="K15" s="70"/>
      <c r="L15" s="70"/>
      <c r="M15" s="70"/>
      <c r="N15" s="71"/>
      <c r="O15" s="70"/>
      <c r="P15" s="71"/>
      <c r="Q15" s="70"/>
      <c r="R15" s="70"/>
    </row>
    <row r="16" spans="1:21" s="4" customFormat="1">
      <c r="A16" s="39"/>
      <c r="B16" s="49" t="s">
        <v>5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</row>
    <row r="17" spans="1:21" s="4" customFormat="1">
      <c r="A17" s="39"/>
      <c r="B17" s="49" t="s">
        <v>6</v>
      </c>
      <c r="C17" s="74"/>
      <c r="D17" s="74"/>
      <c r="E17" s="73"/>
      <c r="F17" s="73"/>
      <c r="G17" s="73"/>
      <c r="H17" s="73"/>
      <c r="I17" s="74"/>
      <c r="J17" s="73"/>
      <c r="K17" s="73"/>
      <c r="L17" s="73"/>
      <c r="M17" s="73"/>
      <c r="N17" s="74"/>
      <c r="O17" s="73"/>
      <c r="P17" s="74"/>
      <c r="Q17" s="73"/>
      <c r="R17" s="73"/>
    </row>
    <row r="18" spans="1:21" s="4" customFormat="1">
      <c r="A18" s="51" t="s">
        <v>74</v>
      </c>
      <c r="B18" s="52" t="s">
        <v>5</v>
      </c>
      <c r="C18" s="71">
        <v>0</v>
      </c>
      <c r="D18" s="71">
        <v>0</v>
      </c>
      <c r="E18" s="70">
        <v>0</v>
      </c>
      <c r="F18" s="70">
        <v>0</v>
      </c>
      <c r="G18" s="70">
        <v>0</v>
      </c>
      <c r="H18" s="70">
        <v>0</v>
      </c>
      <c r="I18" s="71">
        <v>0</v>
      </c>
      <c r="J18" s="70">
        <v>0</v>
      </c>
      <c r="K18" s="70">
        <v>0</v>
      </c>
      <c r="L18" s="70">
        <v>0</v>
      </c>
      <c r="M18" s="70">
        <v>0</v>
      </c>
      <c r="N18" s="71">
        <v>0</v>
      </c>
      <c r="O18" s="70">
        <v>0</v>
      </c>
      <c r="P18" s="71">
        <v>0</v>
      </c>
      <c r="Q18" s="70">
        <v>0</v>
      </c>
      <c r="R18" s="70">
        <v>0</v>
      </c>
    </row>
    <row r="19" spans="1:21" s="4" customFormat="1">
      <c r="A19" s="54"/>
      <c r="B19" s="52" t="s">
        <v>6</v>
      </c>
      <c r="C19" s="71"/>
      <c r="D19" s="71"/>
      <c r="E19" s="70"/>
      <c r="F19" s="70"/>
      <c r="G19" s="70"/>
      <c r="H19" s="70"/>
      <c r="I19" s="71"/>
      <c r="J19" s="70"/>
      <c r="K19" s="70"/>
      <c r="L19" s="70"/>
      <c r="M19" s="70"/>
      <c r="N19" s="71"/>
      <c r="O19" s="70"/>
      <c r="P19" s="71"/>
      <c r="Q19" s="70"/>
      <c r="R19" s="70"/>
    </row>
    <row r="20" spans="1:21" s="4" customFormat="1">
      <c r="A20" s="39"/>
      <c r="B20" s="49" t="s">
        <v>5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</row>
    <row r="21" spans="1:21" s="4" customFormat="1">
      <c r="A21" s="39"/>
      <c r="B21" s="49" t="s">
        <v>6</v>
      </c>
      <c r="C21" s="74"/>
      <c r="D21" s="74"/>
      <c r="E21" s="73"/>
      <c r="F21" s="73"/>
      <c r="G21" s="73"/>
      <c r="H21" s="73"/>
      <c r="I21" s="74"/>
      <c r="J21" s="73"/>
      <c r="K21" s="73"/>
      <c r="L21" s="73"/>
      <c r="M21" s="73"/>
      <c r="N21" s="74"/>
      <c r="O21" s="73"/>
      <c r="P21" s="74"/>
      <c r="Q21" s="73"/>
      <c r="R21" s="73"/>
    </row>
    <row r="22" spans="1:21" s="4" customFormat="1">
      <c r="A22" s="51" t="s">
        <v>75</v>
      </c>
      <c r="B22" s="52" t="s">
        <v>5</v>
      </c>
      <c r="C22" s="71">
        <v>0</v>
      </c>
      <c r="D22" s="71">
        <v>0</v>
      </c>
      <c r="E22" s="70">
        <v>0</v>
      </c>
      <c r="F22" s="70">
        <v>0</v>
      </c>
      <c r="G22" s="70">
        <v>0</v>
      </c>
      <c r="H22" s="70">
        <v>0</v>
      </c>
      <c r="I22" s="71">
        <v>0</v>
      </c>
      <c r="J22" s="70">
        <v>0</v>
      </c>
      <c r="K22" s="70">
        <v>0</v>
      </c>
      <c r="L22" s="70">
        <v>0</v>
      </c>
      <c r="M22" s="70">
        <v>0</v>
      </c>
      <c r="N22" s="71">
        <v>0</v>
      </c>
      <c r="O22" s="70">
        <v>0</v>
      </c>
      <c r="P22" s="71">
        <v>0</v>
      </c>
      <c r="Q22" s="70">
        <v>0</v>
      </c>
      <c r="R22" s="70">
        <v>0</v>
      </c>
    </row>
    <row r="23" spans="1:21" s="4" customFormat="1">
      <c r="A23" s="54"/>
      <c r="B23" s="52" t="s">
        <v>6</v>
      </c>
      <c r="C23" s="71"/>
      <c r="D23" s="71"/>
      <c r="E23" s="70"/>
      <c r="F23" s="70"/>
      <c r="G23" s="70"/>
      <c r="H23" s="70"/>
      <c r="I23" s="71"/>
      <c r="J23" s="70"/>
      <c r="K23" s="70"/>
      <c r="L23" s="70"/>
      <c r="M23" s="70"/>
      <c r="N23" s="71"/>
      <c r="O23" s="70"/>
      <c r="P23" s="71"/>
      <c r="Q23" s="70"/>
      <c r="R23" s="70"/>
    </row>
    <row r="24" spans="1:21" s="4" customFormat="1">
      <c r="A24" s="39"/>
      <c r="B24" s="49" t="s">
        <v>5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</row>
    <row r="25" spans="1:21" s="4" customFormat="1">
      <c r="A25" s="39"/>
      <c r="B25" s="49" t="s">
        <v>6</v>
      </c>
      <c r="C25" s="74"/>
      <c r="D25" s="74"/>
      <c r="E25" s="73"/>
      <c r="F25" s="73"/>
      <c r="G25" s="73"/>
      <c r="H25" s="73"/>
      <c r="I25" s="74"/>
      <c r="J25" s="73"/>
      <c r="K25" s="73"/>
      <c r="L25" s="73"/>
      <c r="M25" s="73"/>
      <c r="N25" s="74"/>
      <c r="O25" s="73"/>
      <c r="P25" s="74"/>
      <c r="Q25" s="73"/>
      <c r="R25" s="73"/>
    </row>
    <row r="26" spans="1:21" s="4" customFormat="1">
      <c r="A26" s="51" t="s">
        <v>41</v>
      </c>
      <c r="B26" s="52" t="s">
        <v>5</v>
      </c>
      <c r="C26" s="71">
        <v>0</v>
      </c>
      <c r="D26" s="71">
        <v>0</v>
      </c>
      <c r="E26" s="70">
        <v>0</v>
      </c>
      <c r="F26" s="70">
        <v>0</v>
      </c>
      <c r="G26" s="70">
        <v>0</v>
      </c>
      <c r="H26" s="70">
        <v>0</v>
      </c>
      <c r="I26" s="71">
        <v>0</v>
      </c>
      <c r="J26" s="70">
        <v>0</v>
      </c>
      <c r="K26" s="70">
        <v>0</v>
      </c>
      <c r="L26" s="70">
        <v>0</v>
      </c>
      <c r="M26" s="70">
        <v>0</v>
      </c>
      <c r="N26" s="71">
        <v>0</v>
      </c>
      <c r="O26" s="70">
        <v>0</v>
      </c>
      <c r="P26" s="71">
        <v>0</v>
      </c>
      <c r="Q26" s="70">
        <v>0</v>
      </c>
      <c r="R26" s="70">
        <v>0</v>
      </c>
    </row>
    <row r="27" spans="1:21" s="4" customFormat="1">
      <c r="A27" s="54"/>
      <c r="B27" s="52" t="s">
        <v>6</v>
      </c>
      <c r="C27" s="71"/>
      <c r="D27" s="71"/>
      <c r="E27" s="70"/>
      <c r="F27" s="70"/>
      <c r="G27" s="70"/>
      <c r="H27" s="70"/>
      <c r="I27" s="71"/>
      <c r="J27" s="70"/>
      <c r="K27" s="70"/>
      <c r="L27" s="70"/>
      <c r="M27" s="70"/>
      <c r="N27" s="71"/>
      <c r="O27" s="70"/>
      <c r="P27" s="71"/>
      <c r="Q27" s="70"/>
      <c r="R27" s="70"/>
    </row>
    <row r="28" spans="1:21" s="4" customFormat="1">
      <c r="A28" s="39"/>
      <c r="B28" s="49" t="s">
        <v>5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38">
        <v>0</v>
      </c>
      <c r="T28" s="38">
        <v>0</v>
      </c>
      <c r="U28" s="38">
        <v>0</v>
      </c>
    </row>
    <row r="29" spans="1:21" s="4" customFormat="1">
      <c r="A29" s="39"/>
      <c r="B29" s="49" t="s">
        <v>6</v>
      </c>
      <c r="C29" s="74"/>
      <c r="D29" s="74"/>
      <c r="E29" s="73"/>
      <c r="F29" s="73"/>
      <c r="G29" s="73"/>
      <c r="H29" s="73"/>
      <c r="I29" s="74"/>
      <c r="J29" s="73"/>
      <c r="K29" s="73"/>
      <c r="L29" s="73"/>
      <c r="M29" s="73"/>
      <c r="N29" s="74"/>
      <c r="O29" s="73"/>
      <c r="P29" s="74"/>
      <c r="Q29" s="73"/>
      <c r="R29" s="73"/>
    </row>
    <row r="30" spans="1:21" s="4" customFormat="1" ht="23.25">
      <c r="A30" s="141" t="s">
        <v>42</v>
      </c>
      <c r="B30" s="48" t="s">
        <v>5</v>
      </c>
      <c r="C30" s="75">
        <f>SUM(C32)</f>
        <v>6459100</v>
      </c>
      <c r="D30" s="75">
        <f t="shared" ref="D30:R30" si="0">SUM(D32)</f>
        <v>2434100</v>
      </c>
      <c r="E30" s="75">
        <f t="shared" si="0"/>
        <v>0</v>
      </c>
      <c r="F30" s="75">
        <f t="shared" si="0"/>
        <v>1427500</v>
      </c>
      <c r="G30" s="75">
        <f t="shared" si="0"/>
        <v>506600</v>
      </c>
      <c r="H30" s="75">
        <f t="shared" si="0"/>
        <v>500000</v>
      </c>
      <c r="I30" s="75">
        <f t="shared" si="0"/>
        <v>2625000</v>
      </c>
      <c r="J30" s="75">
        <f t="shared" si="0"/>
        <v>625000</v>
      </c>
      <c r="K30" s="75">
        <f t="shared" si="0"/>
        <v>625000</v>
      </c>
      <c r="L30" s="75">
        <f t="shared" si="0"/>
        <v>625000</v>
      </c>
      <c r="M30" s="75">
        <f t="shared" si="0"/>
        <v>750000</v>
      </c>
      <c r="N30" s="75">
        <f t="shared" si="0"/>
        <v>1400000</v>
      </c>
      <c r="O30" s="75">
        <f t="shared" si="0"/>
        <v>300000</v>
      </c>
      <c r="P30" s="75">
        <f t="shared" si="0"/>
        <v>400000</v>
      </c>
      <c r="Q30" s="75">
        <f t="shared" si="0"/>
        <v>700000</v>
      </c>
      <c r="R30" s="75">
        <f t="shared" si="0"/>
        <v>0</v>
      </c>
    </row>
    <row r="31" spans="1:21" s="4" customFormat="1" ht="23.25">
      <c r="A31" s="141"/>
      <c r="B31" s="48" t="s">
        <v>6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21" s="4" customFormat="1" ht="23.25">
      <c r="A32" s="135" t="s">
        <v>43</v>
      </c>
      <c r="B32" s="52" t="s">
        <v>5</v>
      </c>
      <c r="C32" s="71">
        <f>SUM(C38,C44)</f>
        <v>6459100</v>
      </c>
      <c r="D32" s="71">
        <f t="shared" ref="D32:R32" si="1">SUM(D38,D44)</f>
        <v>2434100</v>
      </c>
      <c r="E32" s="70">
        <f t="shared" si="1"/>
        <v>0</v>
      </c>
      <c r="F32" s="70">
        <f t="shared" si="1"/>
        <v>1427500</v>
      </c>
      <c r="G32" s="70">
        <f t="shared" si="1"/>
        <v>506600</v>
      </c>
      <c r="H32" s="70">
        <f t="shared" si="1"/>
        <v>500000</v>
      </c>
      <c r="I32" s="71">
        <f t="shared" si="1"/>
        <v>2625000</v>
      </c>
      <c r="J32" s="70">
        <f t="shared" si="1"/>
        <v>625000</v>
      </c>
      <c r="K32" s="70">
        <f t="shared" si="1"/>
        <v>625000</v>
      </c>
      <c r="L32" s="70">
        <f t="shared" si="1"/>
        <v>625000</v>
      </c>
      <c r="M32" s="70">
        <f t="shared" si="1"/>
        <v>750000</v>
      </c>
      <c r="N32" s="71">
        <f t="shared" si="1"/>
        <v>1400000</v>
      </c>
      <c r="O32" s="70">
        <f t="shared" si="1"/>
        <v>300000</v>
      </c>
      <c r="P32" s="71">
        <f t="shared" si="1"/>
        <v>400000</v>
      </c>
      <c r="Q32" s="70">
        <f t="shared" si="1"/>
        <v>700000</v>
      </c>
      <c r="R32" s="70">
        <f t="shared" si="1"/>
        <v>0</v>
      </c>
    </row>
    <row r="33" spans="1:18" s="4" customFormat="1" ht="23.25">
      <c r="A33" s="135"/>
      <c r="B33" s="52" t="s">
        <v>6</v>
      </c>
      <c r="C33" s="71"/>
      <c r="D33" s="71"/>
      <c r="E33" s="70"/>
      <c r="F33" s="70"/>
      <c r="G33" s="70"/>
      <c r="H33" s="70"/>
      <c r="I33" s="71"/>
      <c r="J33" s="70"/>
      <c r="K33" s="70"/>
      <c r="L33" s="70"/>
      <c r="M33" s="70"/>
      <c r="N33" s="71"/>
      <c r="O33" s="70"/>
      <c r="P33" s="71"/>
      <c r="Q33" s="70"/>
      <c r="R33" s="70"/>
    </row>
    <row r="34" spans="1:18" s="4" customFormat="1" ht="23.25">
      <c r="A34" s="142" t="s">
        <v>44</v>
      </c>
      <c r="B34" s="52" t="s">
        <v>5</v>
      </c>
      <c r="C34" s="70">
        <v>0</v>
      </c>
      <c r="D34" s="71">
        <v>0</v>
      </c>
      <c r="E34" s="70">
        <v>0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0">
        <v>0</v>
      </c>
      <c r="P34" s="71">
        <v>0</v>
      </c>
      <c r="Q34" s="70">
        <v>0</v>
      </c>
      <c r="R34" s="70">
        <v>0</v>
      </c>
    </row>
    <row r="35" spans="1:18" s="4" customFormat="1" ht="23.25">
      <c r="A35" s="142"/>
      <c r="B35" s="52" t="s">
        <v>6</v>
      </c>
      <c r="C35" s="70"/>
      <c r="D35" s="71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70"/>
      <c r="R35" s="70"/>
    </row>
    <row r="36" spans="1:18" s="4" customFormat="1">
      <c r="A36" s="41"/>
      <c r="B36" s="49" t="s">
        <v>5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0</v>
      </c>
      <c r="R36" s="73">
        <v>0</v>
      </c>
    </row>
    <row r="37" spans="1:18" s="4" customFormat="1">
      <c r="A37" s="39"/>
      <c r="B37" s="49" t="s">
        <v>6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</row>
    <row r="38" spans="1:18" s="4" customFormat="1" ht="23.25">
      <c r="A38" s="142" t="s">
        <v>45</v>
      </c>
      <c r="B38" s="52" t="s">
        <v>5</v>
      </c>
      <c r="C38" s="71">
        <f>SUM(C40,C42)</f>
        <v>5500000</v>
      </c>
      <c r="D38" s="71">
        <f t="shared" ref="D38:R38" si="2">SUM(D40,D42)</f>
        <v>2000000</v>
      </c>
      <c r="E38" s="70">
        <f t="shared" si="2"/>
        <v>0</v>
      </c>
      <c r="F38" s="70">
        <f t="shared" si="2"/>
        <v>1000000</v>
      </c>
      <c r="G38" s="70">
        <f t="shared" si="2"/>
        <v>500000</v>
      </c>
      <c r="H38" s="70">
        <f t="shared" si="2"/>
        <v>500000</v>
      </c>
      <c r="I38" s="71">
        <f t="shared" si="2"/>
        <v>2500000</v>
      </c>
      <c r="J38" s="70">
        <f t="shared" si="2"/>
        <v>625000</v>
      </c>
      <c r="K38" s="70">
        <f t="shared" si="2"/>
        <v>625000</v>
      </c>
      <c r="L38" s="70">
        <f t="shared" si="2"/>
        <v>625000</v>
      </c>
      <c r="M38" s="70">
        <f t="shared" si="2"/>
        <v>625000</v>
      </c>
      <c r="N38" s="71">
        <f t="shared" si="2"/>
        <v>1000000</v>
      </c>
      <c r="O38" s="70">
        <f t="shared" si="2"/>
        <v>300000</v>
      </c>
      <c r="P38" s="71">
        <f t="shared" si="2"/>
        <v>400000</v>
      </c>
      <c r="Q38" s="70">
        <f t="shared" si="2"/>
        <v>300000</v>
      </c>
      <c r="R38" s="70">
        <f t="shared" si="2"/>
        <v>0</v>
      </c>
    </row>
    <row r="39" spans="1:18" s="4" customFormat="1" ht="23.25">
      <c r="A39" s="142"/>
      <c r="B39" s="52" t="s">
        <v>6</v>
      </c>
      <c r="C39" s="71"/>
      <c r="D39" s="71"/>
      <c r="E39" s="70"/>
      <c r="F39" s="70"/>
      <c r="G39" s="70"/>
      <c r="H39" s="70"/>
      <c r="I39" s="71"/>
      <c r="J39" s="70"/>
      <c r="K39" s="70"/>
      <c r="L39" s="70"/>
      <c r="M39" s="70"/>
      <c r="N39" s="71"/>
      <c r="O39" s="70"/>
      <c r="P39" s="71"/>
      <c r="Q39" s="70"/>
      <c r="R39" s="70"/>
    </row>
    <row r="40" spans="1:18" s="4" customFormat="1" ht="42">
      <c r="A40" s="82" t="s">
        <v>336</v>
      </c>
      <c r="B40" s="49" t="s">
        <v>5</v>
      </c>
      <c r="C40" s="74">
        <f>SUM(D40,I40,N40)</f>
        <v>5000000</v>
      </c>
      <c r="D40" s="74">
        <f>SUM(E40:H40)</f>
        <v>1500000</v>
      </c>
      <c r="E40" s="73">
        <v>0</v>
      </c>
      <c r="F40" s="73">
        <v>500000</v>
      </c>
      <c r="G40" s="73">
        <v>500000</v>
      </c>
      <c r="H40" s="73">
        <v>500000</v>
      </c>
      <c r="I40" s="74">
        <f>SUM(J40:M40)</f>
        <v>2500000</v>
      </c>
      <c r="J40" s="73">
        <v>625000</v>
      </c>
      <c r="K40" s="73">
        <v>625000</v>
      </c>
      <c r="L40" s="73">
        <v>625000</v>
      </c>
      <c r="M40" s="73">
        <v>625000</v>
      </c>
      <c r="N40" s="74">
        <f>SUM(O40:R40)</f>
        <v>1000000</v>
      </c>
      <c r="O40" s="73">
        <v>300000</v>
      </c>
      <c r="P40" s="73">
        <v>400000</v>
      </c>
      <c r="Q40" s="73">
        <v>300000</v>
      </c>
      <c r="R40" s="73">
        <v>0</v>
      </c>
    </row>
    <row r="41" spans="1:18" s="4" customFormat="1">
      <c r="A41" s="82"/>
      <c r="B41" s="49" t="s">
        <v>6</v>
      </c>
      <c r="C41" s="74"/>
      <c r="D41" s="74"/>
      <c r="E41" s="73"/>
      <c r="F41" s="73"/>
      <c r="G41" s="73"/>
      <c r="H41" s="73"/>
      <c r="I41" s="74"/>
      <c r="J41" s="73"/>
      <c r="K41" s="73"/>
      <c r="L41" s="73"/>
      <c r="M41" s="73"/>
      <c r="N41" s="74"/>
      <c r="O41" s="73"/>
      <c r="P41" s="73"/>
      <c r="Q41" s="73"/>
      <c r="R41" s="73"/>
    </row>
    <row r="42" spans="1:18" s="4" customFormat="1">
      <c r="A42" s="82" t="s">
        <v>166</v>
      </c>
      <c r="B42" s="49" t="s">
        <v>5</v>
      </c>
      <c r="C42" s="74">
        <f>SUM(D42,I42,N42)</f>
        <v>500000</v>
      </c>
      <c r="D42" s="74">
        <f>SUM(E42:H42)</f>
        <v>500000</v>
      </c>
      <c r="E42" s="73">
        <v>0</v>
      </c>
      <c r="F42" s="73">
        <v>500000</v>
      </c>
      <c r="G42" s="73">
        <v>0</v>
      </c>
      <c r="H42" s="73">
        <v>0</v>
      </c>
      <c r="I42" s="74">
        <f>SUM(J42:M42)</f>
        <v>0</v>
      </c>
      <c r="J42" s="73">
        <v>0</v>
      </c>
      <c r="K42" s="73">
        <v>0</v>
      </c>
      <c r="L42" s="73">
        <v>0</v>
      </c>
      <c r="M42" s="73">
        <v>0</v>
      </c>
      <c r="N42" s="74">
        <f>SUM(O42:R42)</f>
        <v>0</v>
      </c>
      <c r="O42" s="73">
        <v>0</v>
      </c>
      <c r="P42" s="73">
        <v>0</v>
      </c>
      <c r="Q42" s="73">
        <v>0</v>
      </c>
      <c r="R42" s="73">
        <v>0</v>
      </c>
    </row>
    <row r="43" spans="1:18" s="4" customFormat="1">
      <c r="A43" s="77"/>
      <c r="B43" s="49" t="s">
        <v>6</v>
      </c>
      <c r="C43" s="74"/>
      <c r="D43" s="74"/>
      <c r="E43" s="73"/>
      <c r="F43" s="73"/>
      <c r="G43" s="73"/>
      <c r="H43" s="73"/>
      <c r="I43" s="74"/>
      <c r="J43" s="73"/>
      <c r="K43" s="73"/>
      <c r="L43" s="73"/>
      <c r="M43" s="73"/>
      <c r="N43" s="74"/>
      <c r="O43" s="73"/>
      <c r="P43" s="73"/>
      <c r="Q43" s="73"/>
      <c r="R43" s="73"/>
    </row>
    <row r="44" spans="1:18" s="4" customFormat="1">
      <c r="A44" s="55" t="s">
        <v>46</v>
      </c>
      <c r="B44" s="52" t="s">
        <v>5</v>
      </c>
      <c r="C44" s="71">
        <f>SUM(C46,C48,C50,C52)</f>
        <v>959100</v>
      </c>
      <c r="D44" s="71">
        <f t="shared" ref="D44:R44" si="3">SUM(D46,D48,D50,D52)</f>
        <v>434100</v>
      </c>
      <c r="E44" s="70">
        <f t="shared" si="3"/>
        <v>0</v>
      </c>
      <c r="F44" s="70">
        <f t="shared" si="3"/>
        <v>427500</v>
      </c>
      <c r="G44" s="70">
        <f t="shared" si="3"/>
        <v>6600</v>
      </c>
      <c r="H44" s="70">
        <f t="shared" si="3"/>
        <v>0</v>
      </c>
      <c r="I44" s="71">
        <f t="shared" si="3"/>
        <v>125000</v>
      </c>
      <c r="J44" s="70">
        <f t="shared" si="3"/>
        <v>0</v>
      </c>
      <c r="K44" s="70">
        <f t="shared" si="3"/>
        <v>0</v>
      </c>
      <c r="L44" s="70">
        <f t="shared" si="3"/>
        <v>0</v>
      </c>
      <c r="M44" s="70">
        <f t="shared" si="3"/>
        <v>125000</v>
      </c>
      <c r="N44" s="71">
        <f t="shared" si="3"/>
        <v>400000</v>
      </c>
      <c r="O44" s="70">
        <f t="shared" si="3"/>
        <v>0</v>
      </c>
      <c r="P44" s="71">
        <f t="shared" si="3"/>
        <v>0</v>
      </c>
      <c r="Q44" s="70">
        <f t="shared" si="3"/>
        <v>400000</v>
      </c>
      <c r="R44" s="70">
        <f t="shared" si="3"/>
        <v>0</v>
      </c>
    </row>
    <row r="45" spans="1:18" s="4" customFormat="1">
      <c r="A45" s="55"/>
      <c r="B45" s="52" t="s">
        <v>6</v>
      </c>
      <c r="C45" s="71"/>
      <c r="D45" s="71"/>
      <c r="E45" s="70"/>
      <c r="F45" s="70"/>
      <c r="G45" s="70"/>
      <c r="H45" s="70"/>
      <c r="I45" s="71"/>
      <c r="J45" s="70"/>
      <c r="K45" s="70"/>
      <c r="L45" s="70"/>
      <c r="M45" s="70"/>
      <c r="N45" s="71"/>
      <c r="O45" s="70"/>
      <c r="P45" s="71"/>
      <c r="Q45" s="70"/>
      <c r="R45" s="70"/>
    </row>
    <row r="46" spans="1:18" s="4" customFormat="1">
      <c r="A46" s="41" t="s">
        <v>167</v>
      </c>
      <c r="B46" s="49" t="s">
        <v>5</v>
      </c>
      <c r="C46" s="74">
        <f>SUM(D46,I46,N46)</f>
        <v>250000</v>
      </c>
      <c r="D46" s="74">
        <f>SUM(E46:H46)</f>
        <v>125000</v>
      </c>
      <c r="E46" s="73">
        <v>0</v>
      </c>
      <c r="F46" s="73">
        <v>125000</v>
      </c>
      <c r="G46" s="73">
        <v>0</v>
      </c>
      <c r="H46" s="73">
        <v>0</v>
      </c>
      <c r="I46" s="74">
        <f>SUM(J46:M46)</f>
        <v>125000</v>
      </c>
      <c r="J46" s="73">
        <v>0</v>
      </c>
      <c r="K46" s="73">
        <v>0</v>
      </c>
      <c r="L46" s="73">
        <v>0</v>
      </c>
      <c r="M46" s="73">
        <v>125000</v>
      </c>
      <c r="N46" s="74">
        <f>SUM(O46:R46)</f>
        <v>0</v>
      </c>
      <c r="O46" s="73">
        <v>0</v>
      </c>
      <c r="P46" s="73">
        <v>0</v>
      </c>
      <c r="Q46" s="73">
        <v>0</v>
      </c>
      <c r="R46" s="73">
        <v>0</v>
      </c>
    </row>
    <row r="47" spans="1:18" s="4" customFormat="1">
      <c r="A47" s="39"/>
      <c r="B47" s="49" t="s">
        <v>6</v>
      </c>
      <c r="C47" s="74"/>
      <c r="D47" s="74"/>
      <c r="E47" s="73"/>
      <c r="F47" s="73"/>
      <c r="G47" s="73"/>
      <c r="H47" s="73"/>
      <c r="I47" s="74"/>
      <c r="J47" s="73"/>
      <c r="K47" s="73"/>
      <c r="L47" s="73"/>
      <c r="M47" s="73"/>
      <c r="N47" s="74"/>
      <c r="O47" s="73"/>
      <c r="P47" s="73"/>
      <c r="Q47" s="73"/>
      <c r="R47" s="73"/>
    </row>
    <row r="48" spans="1:18" s="4" customFormat="1">
      <c r="A48" s="41" t="s">
        <v>113</v>
      </c>
      <c r="B48" s="49" t="s">
        <v>5</v>
      </c>
      <c r="C48" s="74">
        <f>SUM(D48,I48,N48)</f>
        <v>6600</v>
      </c>
      <c r="D48" s="74">
        <f>SUM(E48:H48)</f>
        <v>6600</v>
      </c>
      <c r="E48" s="73">
        <v>0</v>
      </c>
      <c r="F48" s="73">
        <v>0</v>
      </c>
      <c r="G48" s="73">
        <v>6600</v>
      </c>
      <c r="H48" s="73">
        <v>0</v>
      </c>
      <c r="I48" s="74">
        <f>SUM(J48:M48)</f>
        <v>0</v>
      </c>
      <c r="J48" s="73">
        <v>0</v>
      </c>
      <c r="K48" s="73">
        <v>0</v>
      </c>
      <c r="L48" s="73">
        <v>0</v>
      </c>
      <c r="M48" s="73">
        <v>0</v>
      </c>
      <c r="N48" s="74">
        <f>SUM(O48:R48)</f>
        <v>0</v>
      </c>
      <c r="O48" s="73">
        <v>0</v>
      </c>
      <c r="P48" s="73">
        <v>0</v>
      </c>
      <c r="Q48" s="73">
        <v>0</v>
      </c>
      <c r="R48" s="73">
        <v>0</v>
      </c>
    </row>
    <row r="49" spans="1:21" s="4" customFormat="1">
      <c r="A49" s="39"/>
      <c r="B49" s="49" t="s">
        <v>6</v>
      </c>
      <c r="C49" s="74"/>
      <c r="D49" s="74"/>
      <c r="E49" s="73"/>
      <c r="F49" s="73"/>
      <c r="G49" s="73"/>
      <c r="H49" s="73"/>
      <c r="I49" s="74"/>
      <c r="J49" s="73"/>
      <c r="K49" s="73"/>
      <c r="L49" s="73"/>
      <c r="M49" s="73"/>
      <c r="N49" s="74"/>
      <c r="O49" s="73"/>
      <c r="P49" s="73"/>
      <c r="Q49" s="73"/>
      <c r="R49" s="73"/>
    </row>
    <row r="50" spans="1:21" s="4" customFormat="1">
      <c r="A50" s="41" t="s">
        <v>164</v>
      </c>
      <c r="B50" s="49" t="s">
        <v>5</v>
      </c>
      <c r="C50" s="74">
        <f>SUM(D50,I50,N50)</f>
        <v>2500</v>
      </c>
      <c r="D50" s="74">
        <f>SUM(E50:H50)</f>
        <v>2500</v>
      </c>
      <c r="E50" s="73">
        <v>0</v>
      </c>
      <c r="F50" s="73">
        <v>2500</v>
      </c>
      <c r="G50" s="73">
        <v>0</v>
      </c>
      <c r="H50" s="73">
        <v>0</v>
      </c>
      <c r="I50" s="74">
        <f>SUM(J50:M50)</f>
        <v>0</v>
      </c>
      <c r="J50" s="73">
        <v>0</v>
      </c>
      <c r="K50" s="73">
        <v>0</v>
      </c>
      <c r="L50" s="73">
        <v>0</v>
      </c>
      <c r="M50" s="73">
        <v>0</v>
      </c>
      <c r="N50" s="74">
        <f>SUM(O50:R50)</f>
        <v>0</v>
      </c>
      <c r="O50" s="73">
        <v>0</v>
      </c>
      <c r="P50" s="73">
        <v>0</v>
      </c>
      <c r="Q50" s="73">
        <v>0</v>
      </c>
      <c r="R50" s="73">
        <v>0</v>
      </c>
    </row>
    <row r="51" spans="1:21" s="4" customFormat="1">
      <c r="A51" s="39"/>
      <c r="B51" s="49" t="s">
        <v>6</v>
      </c>
      <c r="C51" s="74"/>
      <c r="D51" s="74"/>
      <c r="E51" s="73"/>
      <c r="F51" s="73"/>
      <c r="G51" s="73"/>
      <c r="H51" s="73"/>
      <c r="I51" s="74"/>
      <c r="J51" s="73"/>
      <c r="K51" s="73"/>
      <c r="L51" s="73"/>
      <c r="M51" s="73"/>
      <c r="N51" s="74"/>
      <c r="O51" s="73"/>
      <c r="P51" s="73"/>
      <c r="Q51" s="73"/>
      <c r="R51" s="73"/>
    </row>
    <row r="52" spans="1:21" s="4" customFormat="1">
      <c r="A52" s="41" t="s">
        <v>337</v>
      </c>
      <c r="B52" s="49" t="s">
        <v>5</v>
      </c>
      <c r="C52" s="74">
        <f>SUM(D52,I52,N52)</f>
        <v>700000</v>
      </c>
      <c r="D52" s="74">
        <f>SUM(E52:H52)</f>
        <v>300000</v>
      </c>
      <c r="E52" s="73">
        <v>0</v>
      </c>
      <c r="F52" s="73">
        <v>300000</v>
      </c>
      <c r="G52" s="73">
        <v>0</v>
      </c>
      <c r="H52" s="73">
        <v>0</v>
      </c>
      <c r="I52" s="74">
        <f>SUM(J52:M52)</f>
        <v>0</v>
      </c>
      <c r="J52" s="73">
        <v>0</v>
      </c>
      <c r="K52" s="73">
        <v>0</v>
      </c>
      <c r="L52" s="73">
        <v>0</v>
      </c>
      <c r="M52" s="73">
        <v>0</v>
      </c>
      <c r="N52" s="74">
        <f>SUM(O52:R52)</f>
        <v>400000</v>
      </c>
      <c r="O52" s="73">
        <v>0</v>
      </c>
      <c r="P52" s="73">
        <v>0</v>
      </c>
      <c r="Q52" s="73">
        <v>400000</v>
      </c>
      <c r="R52" s="73">
        <v>0</v>
      </c>
    </row>
    <row r="53" spans="1:21" s="4" customFormat="1">
      <c r="A53" s="39"/>
      <c r="B53" s="49" t="s">
        <v>6</v>
      </c>
      <c r="C53" s="74"/>
      <c r="D53" s="74"/>
      <c r="E53" s="73"/>
      <c r="F53" s="73"/>
      <c r="G53" s="73"/>
      <c r="H53" s="73"/>
      <c r="I53" s="74"/>
      <c r="J53" s="73"/>
      <c r="K53" s="73"/>
      <c r="L53" s="73"/>
      <c r="M53" s="73"/>
      <c r="N53" s="74"/>
      <c r="O53" s="73"/>
      <c r="P53" s="73"/>
      <c r="Q53" s="73"/>
      <c r="R53" s="73"/>
    </row>
    <row r="54" spans="1:21" s="4" customFormat="1">
      <c r="A54" s="51" t="s">
        <v>47</v>
      </c>
      <c r="B54" s="52" t="s">
        <v>5</v>
      </c>
      <c r="C54" s="70">
        <v>0</v>
      </c>
      <c r="D54" s="71">
        <v>0</v>
      </c>
      <c r="E54" s="70">
        <v>0</v>
      </c>
      <c r="F54" s="70">
        <v>0</v>
      </c>
      <c r="G54" s="70">
        <v>0</v>
      </c>
      <c r="H54" s="70">
        <v>0</v>
      </c>
      <c r="I54" s="70">
        <v>0</v>
      </c>
      <c r="J54" s="70">
        <v>0</v>
      </c>
      <c r="K54" s="70">
        <v>0</v>
      </c>
      <c r="L54" s="70">
        <v>0</v>
      </c>
      <c r="M54" s="70">
        <v>0</v>
      </c>
      <c r="N54" s="70">
        <v>0</v>
      </c>
      <c r="O54" s="70">
        <v>0</v>
      </c>
      <c r="P54" s="71">
        <v>0</v>
      </c>
      <c r="Q54" s="70">
        <v>0</v>
      </c>
      <c r="R54" s="70">
        <v>0</v>
      </c>
    </row>
    <row r="55" spans="1:21" s="4" customFormat="1">
      <c r="A55" s="51"/>
      <c r="B55" s="52" t="s">
        <v>6</v>
      </c>
      <c r="C55" s="70"/>
      <c r="D55" s="71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1"/>
      <c r="Q55" s="70"/>
      <c r="R55" s="70"/>
    </row>
    <row r="56" spans="1:21" s="4" customFormat="1">
      <c r="A56" s="41"/>
      <c r="B56" s="49" t="s">
        <v>5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3">
        <v>0</v>
      </c>
    </row>
    <row r="57" spans="1:21" s="4" customFormat="1">
      <c r="A57" s="39"/>
      <c r="B57" s="49" t="s">
        <v>6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</row>
    <row r="58" spans="1:21" s="4" customFormat="1">
      <c r="A58" s="40" t="s">
        <v>48</v>
      </c>
      <c r="B58" s="48" t="s">
        <v>5</v>
      </c>
      <c r="C58" s="75">
        <f>SUM(C64)</f>
        <v>38802000</v>
      </c>
      <c r="D58" s="75">
        <f t="shared" ref="D58:R58" si="4">SUM(D64)</f>
        <v>38802000</v>
      </c>
      <c r="E58" s="75">
        <f t="shared" si="4"/>
        <v>0</v>
      </c>
      <c r="F58" s="75">
        <f t="shared" si="4"/>
        <v>0</v>
      </c>
      <c r="G58" s="75">
        <f t="shared" si="4"/>
        <v>38802000</v>
      </c>
      <c r="H58" s="75">
        <f t="shared" si="4"/>
        <v>0</v>
      </c>
      <c r="I58" s="75">
        <f t="shared" si="4"/>
        <v>0</v>
      </c>
      <c r="J58" s="75">
        <f t="shared" si="4"/>
        <v>0</v>
      </c>
      <c r="K58" s="75">
        <f t="shared" si="4"/>
        <v>0</v>
      </c>
      <c r="L58" s="75">
        <f t="shared" si="4"/>
        <v>0</v>
      </c>
      <c r="M58" s="75">
        <f t="shared" si="4"/>
        <v>0</v>
      </c>
      <c r="N58" s="75">
        <f t="shared" si="4"/>
        <v>0</v>
      </c>
      <c r="O58" s="75">
        <f t="shared" si="4"/>
        <v>0</v>
      </c>
      <c r="P58" s="75">
        <f t="shared" si="4"/>
        <v>0</v>
      </c>
      <c r="Q58" s="75">
        <f t="shared" si="4"/>
        <v>0</v>
      </c>
      <c r="R58" s="75">
        <f t="shared" si="4"/>
        <v>0</v>
      </c>
    </row>
    <row r="59" spans="1:21" s="4" customFormat="1">
      <c r="A59" s="40"/>
      <c r="B59" s="48" t="s">
        <v>6</v>
      </c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</row>
    <row r="60" spans="1:21" s="4" customFormat="1">
      <c r="A60" s="51" t="s">
        <v>49</v>
      </c>
      <c r="B60" s="52" t="s">
        <v>5</v>
      </c>
      <c r="C60" s="70">
        <v>0</v>
      </c>
      <c r="D60" s="71">
        <v>0</v>
      </c>
      <c r="E60" s="70">
        <v>0</v>
      </c>
      <c r="F60" s="70">
        <v>0</v>
      </c>
      <c r="G60" s="70">
        <v>0</v>
      </c>
      <c r="H60" s="70">
        <v>0</v>
      </c>
      <c r="I60" s="70">
        <f>SUM(J60:M60)</f>
        <v>0</v>
      </c>
      <c r="J60" s="70">
        <v>0</v>
      </c>
      <c r="K60" s="70">
        <v>0</v>
      </c>
      <c r="L60" s="70">
        <v>0</v>
      </c>
      <c r="M60" s="70">
        <v>0</v>
      </c>
      <c r="N60" s="70">
        <v>0</v>
      </c>
      <c r="O60" s="70">
        <v>0</v>
      </c>
      <c r="P60" s="71">
        <v>0</v>
      </c>
      <c r="Q60" s="70">
        <v>0</v>
      </c>
      <c r="R60" s="70">
        <v>0</v>
      </c>
    </row>
    <row r="61" spans="1:21" s="4" customFormat="1">
      <c r="A61" s="51"/>
      <c r="B61" s="52" t="s">
        <v>6</v>
      </c>
      <c r="C61" s="70"/>
      <c r="D61" s="71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1"/>
      <c r="Q61" s="70"/>
      <c r="R61" s="70"/>
    </row>
    <row r="62" spans="1:21" s="4" customFormat="1">
      <c r="A62" s="41"/>
      <c r="B62" s="49" t="s">
        <v>5</v>
      </c>
      <c r="C62" s="73">
        <v>0</v>
      </c>
      <c r="D62" s="73">
        <v>0</v>
      </c>
      <c r="E62" s="73">
        <v>0</v>
      </c>
      <c r="F62" s="73">
        <v>0</v>
      </c>
      <c r="G62" s="73">
        <v>0</v>
      </c>
      <c r="H62" s="73">
        <v>0</v>
      </c>
      <c r="I62" s="73">
        <v>0</v>
      </c>
      <c r="J62" s="73">
        <v>0</v>
      </c>
      <c r="K62" s="73">
        <v>0</v>
      </c>
      <c r="L62" s="73">
        <v>0</v>
      </c>
      <c r="M62" s="73">
        <v>0</v>
      </c>
      <c r="N62" s="73">
        <v>0</v>
      </c>
      <c r="O62" s="73">
        <v>0</v>
      </c>
      <c r="P62" s="73">
        <v>0</v>
      </c>
      <c r="Q62" s="73">
        <v>0</v>
      </c>
      <c r="R62" s="73">
        <v>0</v>
      </c>
    </row>
    <row r="63" spans="1:21" s="4" customFormat="1">
      <c r="A63" s="39"/>
      <c r="B63" s="49" t="s">
        <v>6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21" s="4" customFormat="1">
      <c r="A64" s="51" t="s">
        <v>50</v>
      </c>
      <c r="B64" s="52" t="s">
        <v>5</v>
      </c>
      <c r="C64" s="71">
        <f>SUM(C66:C68)</f>
        <v>38802000</v>
      </c>
      <c r="D64" s="71">
        <f>+D66+D68</f>
        <v>38802000</v>
      </c>
      <c r="E64" s="71">
        <f t="shared" ref="E64:U64" si="5">+E66+E68</f>
        <v>0</v>
      </c>
      <c r="F64" s="71">
        <f t="shared" si="5"/>
        <v>0</v>
      </c>
      <c r="G64" s="71">
        <f t="shared" si="5"/>
        <v>38802000</v>
      </c>
      <c r="H64" s="71">
        <f t="shared" si="5"/>
        <v>0</v>
      </c>
      <c r="I64" s="71">
        <f t="shared" si="5"/>
        <v>0</v>
      </c>
      <c r="J64" s="71">
        <f t="shared" si="5"/>
        <v>0</v>
      </c>
      <c r="K64" s="71">
        <f t="shared" si="5"/>
        <v>0</v>
      </c>
      <c r="L64" s="71">
        <f t="shared" si="5"/>
        <v>0</v>
      </c>
      <c r="M64" s="71">
        <f t="shared" si="5"/>
        <v>0</v>
      </c>
      <c r="N64" s="71">
        <f t="shared" si="5"/>
        <v>0</v>
      </c>
      <c r="O64" s="71">
        <f t="shared" si="5"/>
        <v>0</v>
      </c>
      <c r="P64" s="71">
        <f t="shared" si="5"/>
        <v>0</v>
      </c>
      <c r="Q64" s="71">
        <f t="shared" si="5"/>
        <v>0</v>
      </c>
      <c r="R64" s="71">
        <f t="shared" si="5"/>
        <v>0</v>
      </c>
      <c r="S64" s="83">
        <f t="shared" si="5"/>
        <v>0</v>
      </c>
      <c r="T64" s="83">
        <f t="shared" si="5"/>
        <v>0</v>
      </c>
      <c r="U64" s="83">
        <f t="shared" si="5"/>
        <v>0</v>
      </c>
    </row>
    <row r="65" spans="1:18" s="4" customFormat="1">
      <c r="A65" s="51"/>
      <c r="B65" s="52" t="s">
        <v>6</v>
      </c>
      <c r="C65" s="71"/>
      <c r="D65" s="71"/>
      <c r="E65" s="70"/>
      <c r="F65" s="70"/>
      <c r="G65" s="70"/>
      <c r="H65" s="70"/>
      <c r="I65" s="71"/>
      <c r="J65" s="70"/>
      <c r="K65" s="70"/>
      <c r="L65" s="70"/>
      <c r="M65" s="70"/>
      <c r="N65" s="71"/>
      <c r="O65" s="70"/>
      <c r="P65" s="71"/>
      <c r="Q65" s="70"/>
      <c r="R65" s="70"/>
    </row>
    <row r="66" spans="1:18" s="4" customFormat="1" ht="42">
      <c r="A66" s="39" t="s">
        <v>181</v>
      </c>
      <c r="B66" s="49" t="s">
        <v>5</v>
      </c>
      <c r="C66" s="74">
        <f>SUM(D66,I66,N66)</f>
        <v>17140000</v>
      </c>
      <c r="D66" s="74">
        <f>SUM(E66:H66)</f>
        <v>17140000</v>
      </c>
      <c r="E66" s="73">
        <v>0</v>
      </c>
      <c r="F66" s="73">
        <v>0</v>
      </c>
      <c r="G66" s="73">
        <v>17140000</v>
      </c>
      <c r="H66" s="73">
        <v>0</v>
      </c>
      <c r="I66" s="74">
        <f>SUM(J66:M66)</f>
        <v>0</v>
      </c>
      <c r="J66" s="73">
        <v>0</v>
      </c>
      <c r="K66" s="73">
        <v>0</v>
      </c>
      <c r="L66" s="73">
        <v>0</v>
      </c>
      <c r="M66" s="73">
        <v>0</v>
      </c>
      <c r="N66" s="74">
        <f>SUM(O66:R66)</f>
        <v>0</v>
      </c>
      <c r="O66" s="73">
        <v>0</v>
      </c>
      <c r="P66" s="73">
        <v>0</v>
      </c>
      <c r="Q66" s="73">
        <v>0</v>
      </c>
      <c r="R66" s="73">
        <v>0</v>
      </c>
    </row>
    <row r="67" spans="1:18" s="4" customFormat="1">
      <c r="A67" s="39"/>
      <c r="B67" s="49" t="s">
        <v>6</v>
      </c>
      <c r="C67" s="74"/>
      <c r="D67" s="74"/>
      <c r="E67" s="73"/>
      <c r="F67" s="73"/>
      <c r="G67" s="73"/>
      <c r="H67" s="73"/>
      <c r="I67" s="74"/>
      <c r="J67" s="73"/>
      <c r="K67" s="73"/>
      <c r="L67" s="73"/>
      <c r="M67" s="73"/>
      <c r="N67" s="74"/>
      <c r="O67" s="73"/>
      <c r="P67" s="73"/>
      <c r="Q67" s="73"/>
      <c r="R67" s="73"/>
    </row>
    <row r="68" spans="1:18" s="4" customFormat="1" ht="42">
      <c r="A68" s="39" t="s">
        <v>180</v>
      </c>
      <c r="B68" s="49" t="s">
        <v>5</v>
      </c>
      <c r="C68" s="74">
        <f>SUM(D68,I68,N68)</f>
        <v>21662000</v>
      </c>
      <c r="D68" s="74">
        <f>SUM(E68:H68)</f>
        <v>21662000</v>
      </c>
      <c r="E68" s="73">
        <v>0</v>
      </c>
      <c r="F68" s="73">
        <v>0</v>
      </c>
      <c r="G68" s="73">
        <v>21662000</v>
      </c>
      <c r="H68" s="73">
        <v>0</v>
      </c>
      <c r="I68" s="74">
        <f>SUM(J68:M68)</f>
        <v>0</v>
      </c>
      <c r="J68" s="73">
        <v>0</v>
      </c>
      <c r="K68" s="73">
        <v>0</v>
      </c>
      <c r="L68" s="73">
        <v>0</v>
      </c>
      <c r="M68" s="73">
        <v>0</v>
      </c>
      <c r="N68" s="74">
        <f>SUM(O68:R68)</f>
        <v>0</v>
      </c>
      <c r="O68" s="73">
        <v>0</v>
      </c>
      <c r="P68" s="73">
        <v>0</v>
      </c>
      <c r="Q68" s="73">
        <v>0</v>
      </c>
      <c r="R68" s="73">
        <v>0</v>
      </c>
    </row>
    <row r="69" spans="1:18" s="4" customFormat="1">
      <c r="A69" s="39"/>
      <c r="B69" s="49" t="s">
        <v>6</v>
      </c>
      <c r="C69" s="74"/>
      <c r="D69" s="74"/>
      <c r="E69" s="73"/>
      <c r="F69" s="73"/>
      <c r="G69" s="73"/>
      <c r="H69" s="73"/>
      <c r="I69" s="74"/>
      <c r="J69" s="73"/>
      <c r="K69" s="73"/>
      <c r="L69" s="73"/>
      <c r="M69" s="73"/>
      <c r="N69" s="74"/>
      <c r="O69" s="73"/>
      <c r="P69" s="73"/>
      <c r="Q69" s="73"/>
      <c r="R69" s="73"/>
    </row>
    <row r="70" spans="1:18" s="4" customFormat="1">
      <c r="A70" s="40" t="s">
        <v>51</v>
      </c>
      <c r="B70" s="48" t="s">
        <v>5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  <c r="H70" s="75">
        <v>0</v>
      </c>
      <c r="I70" s="75">
        <v>0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  <c r="O70" s="75">
        <v>0</v>
      </c>
      <c r="P70" s="75">
        <v>0</v>
      </c>
      <c r="Q70" s="75">
        <v>0</v>
      </c>
      <c r="R70" s="75">
        <v>0</v>
      </c>
    </row>
    <row r="71" spans="1:18" s="4" customFormat="1">
      <c r="A71" s="40"/>
      <c r="B71" s="48" t="s">
        <v>6</v>
      </c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</row>
    <row r="72" spans="1:18" s="4" customFormat="1">
      <c r="A72" s="39"/>
      <c r="B72" s="49" t="s">
        <v>5</v>
      </c>
      <c r="C72" s="73">
        <v>0</v>
      </c>
      <c r="D72" s="73">
        <v>0</v>
      </c>
      <c r="E72" s="73">
        <v>0</v>
      </c>
      <c r="F72" s="73">
        <v>0</v>
      </c>
      <c r="G72" s="73">
        <v>0</v>
      </c>
      <c r="H72" s="73">
        <v>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3">
        <v>0</v>
      </c>
    </row>
    <row r="73" spans="1:18" s="4" customFormat="1">
      <c r="A73" s="39"/>
      <c r="B73" s="49" t="s">
        <v>6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</row>
    <row r="74" spans="1:18" s="4" customFormat="1">
      <c r="A74" s="40" t="s">
        <v>52</v>
      </c>
      <c r="B74" s="48" t="s">
        <v>5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</row>
    <row r="75" spans="1:18" s="4" customFormat="1">
      <c r="A75" s="40"/>
      <c r="B75" s="48" t="s">
        <v>6</v>
      </c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</row>
    <row r="76" spans="1:18" s="4" customFormat="1">
      <c r="A76" s="39"/>
      <c r="B76" s="49" t="s">
        <v>5</v>
      </c>
      <c r="C76" s="73">
        <v>0</v>
      </c>
      <c r="D76" s="73">
        <v>0</v>
      </c>
      <c r="E76" s="73">
        <v>0</v>
      </c>
      <c r="F76" s="73">
        <v>0</v>
      </c>
      <c r="G76" s="73">
        <v>0</v>
      </c>
      <c r="H76" s="73">
        <v>0</v>
      </c>
      <c r="I76" s="73">
        <v>0</v>
      </c>
      <c r="J76" s="73">
        <v>0</v>
      </c>
      <c r="K76" s="73">
        <v>0</v>
      </c>
      <c r="L76" s="73">
        <v>0</v>
      </c>
      <c r="M76" s="73">
        <v>0</v>
      </c>
      <c r="N76" s="73">
        <v>0</v>
      </c>
      <c r="O76" s="73">
        <v>0</v>
      </c>
      <c r="P76" s="73">
        <v>0</v>
      </c>
      <c r="Q76" s="73">
        <v>0</v>
      </c>
      <c r="R76" s="73">
        <v>0</v>
      </c>
    </row>
    <row r="77" spans="1:18" s="4" customFormat="1">
      <c r="A77" s="42"/>
      <c r="B77" s="49" t="s">
        <v>6</v>
      </c>
      <c r="C77" s="73"/>
      <c r="D77" s="74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73"/>
      <c r="R77" s="73"/>
    </row>
    <row r="78" spans="1:18" s="4" customFormat="1">
      <c r="A78" s="43" t="s">
        <v>53</v>
      </c>
      <c r="B78" s="50" t="s">
        <v>5</v>
      </c>
      <c r="C78" s="71">
        <f>SUM(C30,C58)</f>
        <v>45261100</v>
      </c>
      <c r="D78" s="71">
        <f t="shared" ref="D78:R78" si="6">SUM(D30,D58)</f>
        <v>41236100</v>
      </c>
      <c r="E78" s="71">
        <f t="shared" si="6"/>
        <v>0</v>
      </c>
      <c r="F78" s="71">
        <f t="shared" si="6"/>
        <v>1427500</v>
      </c>
      <c r="G78" s="71">
        <f t="shared" si="6"/>
        <v>39308600</v>
      </c>
      <c r="H78" s="71">
        <f t="shared" si="6"/>
        <v>500000</v>
      </c>
      <c r="I78" s="71">
        <f t="shared" si="6"/>
        <v>2625000</v>
      </c>
      <c r="J78" s="71">
        <f t="shared" si="6"/>
        <v>625000</v>
      </c>
      <c r="K78" s="71">
        <f t="shared" si="6"/>
        <v>625000</v>
      </c>
      <c r="L78" s="71">
        <f t="shared" si="6"/>
        <v>625000</v>
      </c>
      <c r="M78" s="71">
        <f t="shared" si="6"/>
        <v>750000</v>
      </c>
      <c r="N78" s="71">
        <f t="shared" si="6"/>
        <v>1400000</v>
      </c>
      <c r="O78" s="71">
        <f t="shared" si="6"/>
        <v>300000</v>
      </c>
      <c r="P78" s="71">
        <f t="shared" si="6"/>
        <v>400000</v>
      </c>
      <c r="Q78" s="71">
        <f t="shared" si="6"/>
        <v>700000</v>
      </c>
      <c r="R78" s="71">
        <f t="shared" si="6"/>
        <v>0</v>
      </c>
    </row>
    <row r="79" spans="1:18" s="4" customFormat="1">
      <c r="A79" s="43"/>
      <c r="B79" s="50" t="s">
        <v>6</v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</row>
    <row r="80" spans="1:18" s="4" customFormat="1" ht="35.1" customHeight="1">
      <c r="A80" s="21" t="s">
        <v>54</v>
      </c>
      <c r="B80" s="8"/>
      <c r="C80" s="105"/>
      <c r="D80" s="23"/>
      <c r="I80" s="23" t="s">
        <v>55</v>
      </c>
      <c r="K80" s="23"/>
      <c r="N80" s="23"/>
    </row>
    <row r="81" spans="1:11">
      <c r="A81" s="45" t="s">
        <v>56</v>
      </c>
      <c r="H81" s="46"/>
      <c r="K81" s="47" t="s">
        <v>57</v>
      </c>
    </row>
    <row r="82" spans="1:11">
      <c r="A82" s="24" t="s">
        <v>58</v>
      </c>
      <c r="I82" s="25" t="s">
        <v>58</v>
      </c>
    </row>
    <row r="83" spans="1:11">
      <c r="A83" s="24" t="s">
        <v>59</v>
      </c>
      <c r="I83" s="27" t="s">
        <v>59</v>
      </c>
    </row>
  </sheetData>
  <mergeCells count="13">
    <mergeCell ref="O10:R10"/>
    <mergeCell ref="A1:P1"/>
    <mergeCell ref="A2:P2"/>
    <mergeCell ref="P3:S3"/>
    <mergeCell ref="P4:R4"/>
    <mergeCell ref="P5:R5"/>
    <mergeCell ref="A7:D7"/>
    <mergeCell ref="F7:G7"/>
    <mergeCell ref="A9:D9"/>
    <mergeCell ref="B10:B11"/>
    <mergeCell ref="C10:C11"/>
    <mergeCell ref="E10:H10"/>
    <mergeCell ref="J10:M10"/>
  </mergeCells>
  <printOptions horizontalCentered="1"/>
  <pageMargins left="0.35" right="0.39370078740157483" top="0.59055118110236227" bottom="0.39370078740157483" header="0.31496062992125984" footer="0.31496062992125984"/>
  <pageSetup paperSize="9" scale="45" fitToHeight="0" orientation="landscape" r:id="rId1"/>
  <rowBreaks count="1" manualBreakCount="1"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CA8B-3426-47D6-B902-EB52864821A9}">
  <sheetPr>
    <tabColor rgb="FF9933FF"/>
    <pageSetUpPr fitToPage="1"/>
  </sheetPr>
  <dimension ref="A1:U89"/>
  <sheetViews>
    <sheetView zoomScale="50" zoomScaleNormal="50" zoomScaleSheetLayoutView="50" workbookViewId="0">
      <pane ySplit="11" topLeftCell="A12" activePane="bottomLeft" state="frozen"/>
      <selection activeCell="H6" sqref="H6"/>
      <selection pane="bottomLeft" activeCell="H6" sqref="H6"/>
    </sheetView>
  </sheetViews>
  <sheetFormatPr defaultRowHeight="21"/>
  <cols>
    <col min="1" max="1" width="59.140625" style="10" customWidth="1"/>
    <col min="2" max="2" width="8.7109375" style="10" bestFit="1" customWidth="1"/>
    <col min="3" max="3" width="15.7109375" style="25" bestFit="1" customWidth="1"/>
    <col min="4" max="4" width="17.28515625" style="25" customWidth="1"/>
    <col min="5" max="8" width="16.7109375" style="10" customWidth="1"/>
    <col min="9" max="9" width="16.7109375" style="25" customWidth="1"/>
    <col min="10" max="13" width="16.7109375" style="10" customWidth="1"/>
    <col min="14" max="14" width="16.7109375" style="25" customWidth="1"/>
    <col min="15" max="18" width="16.7109375" style="10" customWidth="1"/>
    <col min="19" max="20" width="0" style="10" hidden="1" customWidth="1"/>
    <col min="21" max="21" width="9" style="10" hidden="1" customWidth="1"/>
    <col min="22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21" s="4" customFormat="1">
      <c r="A1" s="362" t="s">
        <v>157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21" s="4" customForma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358"/>
      <c r="Q3" s="358"/>
      <c r="R3" s="358"/>
    </row>
    <row r="4" spans="1:21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391" t="s">
        <v>176</v>
      </c>
      <c r="Q4" s="391"/>
      <c r="R4" s="391"/>
    </row>
    <row r="5" spans="1:21" s="4" customFormat="1" ht="21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372" t="s">
        <v>321</v>
      </c>
      <c r="Q5" s="372"/>
      <c r="R5" s="372"/>
    </row>
    <row r="6" spans="1:21" s="4" customFormat="1">
      <c r="A6" s="21" t="s">
        <v>158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21" s="4" customFormat="1">
      <c r="A7" s="363" t="s">
        <v>139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21" s="4" customFormat="1" ht="23.25" customHeight="1">
      <c r="A8" s="21" t="s">
        <v>168</v>
      </c>
      <c r="C8" s="23"/>
      <c r="D8" s="23"/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21" s="4" customFormat="1">
      <c r="A9" s="363"/>
      <c r="B9" s="363"/>
      <c r="C9" s="363"/>
      <c r="D9" s="363"/>
      <c r="I9" s="23"/>
      <c r="N9" s="23"/>
      <c r="P9" s="28"/>
      <c r="Q9" s="28"/>
      <c r="R9" s="29" t="s">
        <v>25</v>
      </c>
    </row>
    <row r="10" spans="1:21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21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21" s="4" customFormat="1">
      <c r="A12" s="35" t="s">
        <v>40</v>
      </c>
      <c r="B12" s="48" t="s">
        <v>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36">
        <v>0</v>
      </c>
      <c r="T12" s="36">
        <v>0</v>
      </c>
      <c r="U12" s="36">
        <v>0</v>
      </c>
    </row>
    <row r="13" spans="1:21" s="4" customFormat="1">
      <c r="A13" s="35"/>
      <c r="B13" s="48" t="s">
        <v>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21" s="4" customFormat="1">
      <c r="A14" s="51" t="s">
        <v>73</v>
      </c>
      <c r="B14" s="52" t="s">
        <v>5</v>
      </c>
      <c r="C14" s="71">
        <v>0</v>
      </c>
      <c r="D14" s="71">
        <v>0</v>
      </c>
      <c r="E14" s="70">
        <f>E16+E72</f>
        <v>0</v>
      </c>
      <c r="F14" s="70">
        <v>0</v>
      </c>
      <c r="G14" s="70">
        <v>0</v>
      </c>
      <c r="H14" s="70">
        <v>0</v>
      </c>
      <c r="I14" s="71">
        <v>0</v>
      </c>
      <c r="J14" s="70">
        <v>0</v>
      </c>
      <c r="K14" s="70">
        <v>0</v>
      </c>
      <c r="L14" s="70">
        <v>0</v>
      </c>
      <c r="M14" s="70">
        <v>0</v>
      </c>
      <c r="N14" s="71">
        <v>0</v>
      </c>
      <c r="O14" s="70">
        <v>0</v>
      </c>
      <c r="P14" s="71">
        <v>0</v>
      </c>
      <c r="Q14" s="70">
        <v>0</v>
      </c>
      <c r="R14" s="70">
        <v>0</v>
      </c>
    </row>
    <row r="15" spans="1:21" s="4" customFormat="1">
      <c r="A15" s="54"/>
      <c r="B15" s="52" t="s">
        <v>6</v>
      </c>
      <c r="C15" s="71"/>
      <c r="D15" s="71"/>
      <c r="E15" s="70"/>
      <c r="F15" s="70"/>
      <c r="G15" s="70"/>
      <c r="H15" s="70"/>
      <c r="I15" s="71"/>
      <c r="J15" s="70"/>
      <c r="K15" s="70"/>
      <c r="L15" s="70"/>
      <c r="M15" s="70"/>
      <c r="N15" s="71"/>
      <c r="O15" s="70"/>
      <c r="P15" s="71"/>
      <c r="Q15" s="70"/>
      <c r="R15" s="70"/>
    </row>
    <row r="16" spans="1:21" s="4" customFormat="1">
      <c r="A16" s="39"/>
      <c r="B16" s="49" t="s">
        <v>5</v>
      </c>
      <c r="C16" s="74">
        <v>0</v>
      </c>
      <c r="D16" s="74">
        <v>0</v>
      </c>
      <c r="E16" s="73">
        <v>0</v>
      </c>
      <c r="F16" s="73">
        <v>0</v>
      </c>
      <c r="G16" s="73">
        <v>0</v>
      </c>
      <c r="H16" s="73">
        <v>0</v>
      </c>
      <c r="I16" s="74">
        <v>0</v>
      </c>
      <c r="J16" s="73">
        <v>0</v>
      </c>
      <c r="K16" s="73">
        <v>0</v>
      </c>
      <c r="L16" s="73">
        <v>0</v>
      </c>
      <c r="M16" s="73">
        <v>0</v>
      </c>
      <c r="N16" s="74">
        <v>0</v>
      </c>
      <c r="O16" s="73">
        <v>0</v>
      </c>
      <c r="P16" s="74">
        <v>0</v>
      </c>
      <c r="Q16" s="73">
        <v>0</v>
      </c>
      <c r="R16" s="73">
        <v>0</v>
      </c>
    </row>
    <row r="17" spans="1:18" s="4" customFormat="1">
      <c r="A17" s="39"/>
      <c r="B17" s="49" t="s">
        <v>6</v>
      </c>
      <c r="C17" s="74"/>
      <c r="D17" s="74"/>
      <c r="E17" s="73"/>
      <c r="F17" s="73"/>
      <c r="G17" s="73"/>
      <c r="H17" s="73"/>
      <c r="I17" s="74"/>
      <c r="J17" s="73"/>
      <c r="K17" s="73"/>
      <c r="L17" s="73"/>
      <c r="M17" s="73"/>
      <c r="N17" s="74"/>
      <c r="O17" s="73"/>
      <c r="P17" s="74"/>
      <c r="Q17" s="73"/>
      <c r="R17" s="73"/>
    </row>
    <row r="18" spans="1:18" s="4" customFormat="1">
      <c r="A18" s="51" t="s">
        <v>74</v>
      </c>
      <c r="B18" s="52" t="s">
        <v>5</v>
      </c>
      <c r="C18" s="71">
        <v>0</v>
      </c>
      <c r="D18" s="71">
        <v>0</v>
      </c>
      <c r="E18" s="70">
        <v>0</v>
      </c>
      <c r="F18" s="70">
        <v>0</v>
      </c>
      <c r="G18" s="70">
        <v>0</v>
      </c>
      <c r="H18" s="70">
        <v>0</v>
      </c>
      <c r="I18" s="71">
        <v>0</v>
      </c>
      <c r="J18" s="70">
        <v>0</v>
      </c>
      <c r="K18" s="70">
        <v>0</v>
      </c>
      <c r="L18" s="70">
        <v>0</v>
      </c>
      <c r="M18" s="70">
        <v>0</v>
      </c>
      <c r="N18" s="71">
        <v>0</v>
      </c>
      <c r="O18" s="70">
        <v>0</v>
      </c>
      <c r="P18" s="71">
        <v>0</v>
      </c>
      <c r="Q18" s="70">
        <v>0</v>
      </c>
      <c r="R18" s="70">
        <v>0</v>
      </c>
    </row>
    <row r="19" spans="1:18" s="4" customFormat="1">
      <c r="A19" s="54"/>
      <c r="B19" s="52" t="s">
        <v>6</v>
      </c>
      <c r="C19" s="71"/>
      <c r="D19" s="71"/>
      <c r="E19" s="70"/>
      <c r="F19" s="70"/>
      <c r="G19" s="70"/>
      <c r="H19" s="70"/>
      <c r="I19" s="71"/>
      <c r="J19" s="70"/>
      <c r="K19" s="70"/>
      <c r="L19" s="70"/>
      <c r="M19" s="70"/>
      <c r="N19" s="71"/>
      <c r="O19" s="70"/>
      <c r="P19" s="71"/>
      <c r="Q19" s="70"/>
      <c r="R19" s="70"/>
    </row>
    <row r="20" spans="1:18" s="4" customFormat="1">
      <c r="A20" s="39"/>
      <c r="B20" s="49" t="s">
        <v>5</v>
      </c>
      <c r="C20" s="74">
        <v>0</v>
      </c>
      <c r="D20" s="74">
        <v>0</v>
      </c>
      <c r="E20" s="73">
        <v>0</v>
      </c>
      <c r="F20" s="73">
        <v>0</v>
      </c>
      <c r="G20" s="73">
        <v>0</v>
      </c>
      <c r="H20" s="73">
        <v>0</v>
      </c>
      <c r="I20" s="74">
        <v>0</v>
      </c>
      <c r="J20" s="73">
        <v>0</v>
      </c>
      <c r="K20" s="73">
        <v>0</v>
      </c>
      <c r="L20" s="73">
        <v>0</v>
      </c>
      <c r="M20" s="73">
        <v>0</v>
      </c>
      <c r="N20" s="74">
        <v>0</v>
      </c>
      <c r="O20" s="73">
        <v>0</v>
      </c>
      <c r="P20" s="74">
        <v>0</v>
      </c>
      <c r="Q20" s="73">
        <v>0</v>
      </c>
      <c r="R20" s="73">
        <v>0</v>
      </c>
    </row>
    <row r="21" spans="1:18" s="4" customFormat="1">
      <c r="A21" s="39"/>
      <c r="B21" s="49" t="s">
        <v>6</v>
      </c>
      <c r="C21" s="74"/>
      <c r="D21" s="74"/>
      <c r="E21" s="73"/>
      <c r="F21" s="73"/>
      <c r="G21" s="73"/>
      <c r="H21" s="73"/>
      <c r="I21" s="74"/>
      <c r="J21" s="73"/>
      <c r="K21" s="73"/>
      <c r="L21" s="73"/>
      <c r="M21" s="73"/>
      <c r="N21" s="74"/>
      <c r="O21" s="73"/>
      <c r="P21" s="74"/>
      <c r="Q21" s="73"/>
      <c r="R21" s="73"/>
    </row>
    <row r="22" spans="1:18" s="4" customFormat="1">
      <c r="A22" s="51" t="s">
        <v>75</v>
      </c>
      <c r="B22" s="52" t="s">
        <v>5</v>
      </c>
      <c r="C22" s="71">
        <v>0</v>
      </c>
      <c r="D22" s="71">
        <v>0</v>
      </c>
      <c r="E22" s="70">
        <v>0</v>
      </c>
      <c r="F22" s="70">
        <v>0</v>
      </c>
      <c r="G22" s="70">
        <v>0</v>
      </c>
      <c r="H22" s="70">
        <v>0</v>
      </c>
      <c r="I22" s="71">
        <v>0</v>
      </c>
      <c r="J22" s="70">
        <v>0</v>
      </c>
      <c r="K22" s="70">
        <v>0</v>
      </c>
      <c r="L22" s="70">
        <v>0</v>
      </c>
      <c r="M22" s="70">
        <v>0</v>
      </c>
      <c r="N22" s="71">
        <v>0</v>
      </c>
      <c r="O22" s="70">
        <v>0</v>
      </c>
      <c r="P22" s="71">
        <v>0</v>
      </c>
      <c r="Q22" s="70">
        <v>0</v>
      </c>
      <c r="R22" s="70">
        <v>0</v>
      </c>
    </row>
    <row r="23" spans="1:18" s="4" customFormat="1">
      <c r="A23" s="54"/>
      <c r="B23" s="52" t="s">
        <v>6</v>
      </c>
      <c r="C23" s="71"/>
      <c r="D23" s="71"/>
      <c r="E23" s="70"/>
      <c r="F23" s="70"/>
      <c r="G23" s="70"/>
      <c r="H23" s="70"/>
      <c r="I23" s="71"/>
      <c r="J23" s="70"/>
      <c r="K23" s="70"/>
      <c r="L23" s="70"/>
      <c r="M23" s="70"/>
      <c r="N23" s="71"/>
      <c r="O23" s="70"/>
      <c r="P23" s="71"/>
      <c r="Q23" s="70"/>
      <c r="R23" s="70"/>
    </row>
    <row r="24" spans="1:18" s="4" customFormat="1">
      <c r="A24" s="39"/>
      <c r="B24" s="49" t="s">
        <v>5</v>
      </c>
      <c r="C24" s="74">
        <v>0</v>
      </c>
      <c r="D24" s="74">
        <v>0</v>
      </c>
      <c r="E24" s="73">
        <v>0</v>
      </c>
      <c r="F24" s="73">
        <v>0</v>
      </c>
      <c r="G24" s="73">
        <v>0</v>
      </c>
      <c r="H24" s="73">
        <v>0</v>
      </c>
      <c r="I24" s="74">
        <v>0</v>
      </c>
      <c r="J24" s="73">
        <v>0</v>
      </c>
      <c r="K24" s="73">
        <v>0</v>
      </c>
      <c r="L24" s="73">
        <v>0</v>
      </c>
      <c r="M24" s="73">
        <v>0</v>
      </c>
      <c r="N24" s="74">
        <v>0</v>
      </c>
      <c r="O24" s="73">
        <v>0</v>
      </c>
      <c r="P24" s="74">
        <v>0</v>
      </c>
      <c r="Q24" s="73">
        <v>0</v>
      </c>
      <c r="R24" s="73">
        <v>0</v>
      </c>
    </row>
    <row r="25" spans="1:18" s="4" customFormat="1">
      <c r="A25" s="39"/>
      <c r="B25" s="49" t="s">
        <v>6</v>
      </c>
      <c r="C25" s="74"/>
      <c r="D25" s="74"/>
      <c r="E25" s="73"/>
      <c r="F25" s="73"/>
      <c r="G25" s="73"/>
      <c r="H25" s="73"/>
      <c r="I25" s="74"/>
      <c r="J25" s="73"/>
      <c r="K25" s="73"/>
      <c r="L25" s="73"/>
      <c r="M25" s="73"/>
      <c r="N25" s="74"/>
      <c r="O25" s="73"/>
      <c r="P25" s="74"/>
      <c r="Q25" s="73"/>
      <c r="R25" s="73"/>
    </row>
    <row r="26" spans="1:18" s="4" customFormat="1">
      <c r="A26" s="51" t="s">
        <v>41</v>
      </c>
      <c r="B26" s="52" t="s">
        <v>5</v>
      </c>
      <c r="C26" s="71">
        <v>0</v>
      </c>
      <c r="D26" s="71">
        <v>0</v>
      </c>
      <c r="E26" s="70">
        <v>0</v>
      </c>
      <c r="F26" s="70">
        <v>0</v>
      </c>
      <c r="G26" s="70">
        <v>0</v>
      </c>
      <c r="H26" s="70">
        <v>0</v>
      </c>
      <c r="I26" s="71">
        <v>0</v>
      </c>
      <c r="J26" s="70">
        <v>0</v>
      </c>
      <c r="K26" s="70">
        <v>0</v>
      </c>
      <c r="L26" s="70">
        <v>0</v>
      </c>
      <c r="M26" s="70">
        <v>0</v>
      </c>
      <c r="N26" s="71">
        <v>0</v>
      </c>
      <c r="O26" s="70">
        <v>0</v>
      </c>
      <c r="P26" s="71">
        <v>0</v>
      </c>
      <c r="Q26" s="70">
        <v>0</v>
      </c>
      <c r="R26" s="70">
        <v>0</v>
      </c>
    </row>
    <row r="27" spans="1:18" s="4" customFormat="1">
      <c r="A27" s="54"/>
      <c r="B27" s="52" t="s">
        <v>6</v>
      </c>
      <c r="C27" s="71"/>
      <c r="D27" s="71"/>
      <c r="E27" s="70"/>
      <c r="F27" s="70"/>
      <c r="G27" s="70"/>
      <c r="H27" s="70"/>
      <c r="I27" s="71"/>
      <c r="J27" s="70"/>
      <c r="K27" s="70"/>
      <c r="L27" s="70"/>
      <c r="M27" s="70"/>
      <c r="N27" s="71"/>
      <c r="O27" s="70"/>
      <c r="P27" s="71"/>
      <c r="Q27" s="70"/>
      <c r="R27" s="70"/>
    </row>
    <row r="28" spans="1:18" s="4" customFormat="1">
      <c r="A28" s="39"/>
      <c r="B28" s="49" t="s">
        <v>5</v>
      </c>
      <c r="C28" s="74">
        <v>0</v>
      </c>
      <c r="D28" s="74">
        <v>0</v>
      </c>
      <c r="E28" s="73">
        <v>0</v>
      </c>
      <c r="F28" s="73">
        <v>0</v>
      </c>
      <c r="G28" s="73">
        <v>0</v>
      </c>
      <c r="H28" s="73">
        <v>0</v>
      </c>
      <c r="I28" s="74">
        <v>0</v>
      </c>
      <c r="J28" s="73">
        <v>0</v>
      </c>
      <c r="K28" s="73">
        <v>0</v>
      </c>
      <c r="L28" s="73">
        <v>0</v>
      </c>
      <c r="M28" s="73">
        <v>0</v>
      </c>
      <c r="N28" s="74">
        <v>0</v>
      </c>
      <c r="O28" s="73">
        <v>0</v>
      </c>
      <c r="P28" s="74">
        <v>0</v>
      </c>
      <c r="Q28" s="73">
        <v>0</v>
      </c>
      <c r="R28" s="73">
        <v>0</v>
      </c>
    </row>
    <row r="29" spans="1:18" s="4" customFormat="1">
      <c r="A29" s="39"/>
      <c r="B29" s="49" t="s">
        <v>6</v>
      </c>
      <c r="C29" s="74"/>
      <c r="D29" s="74"/>
      <c r="E29" s="73"/>
      <c r="F29" s="73"/>
      <c r="G29" s="73"/>
      <c r="H29" s="73"/>
      <c r="I29" s="74"/>
      <c r="J29" s="73"/>
      <c r="K29" s="73"/>
      <c r="L29" s="73"/>
      <c r="M29" s="73"/>
      <c r="N29" s="74"/>
      <c r="O29" s="73"/>
      <c r="P29" s="74"/>
      <c r="Q29" s="73"/>
      <c r="R29" s="73"/>
    </row>
    <row r="30" spans="1:18" s="4" customFormat="1">
      <c r="A30" s="40" t="s">
        <v>42</v>
      </c>
      <c r="B30" s="48" t="s">
        <v>5</v>
      </c>
      <c r="C30" s="75">
        <f>SUM(C32)</f>
        <v>1754800</v>
      </c>
      <c r="D30" s="75">
        <f>SUM(D32)</f>
        <v>1082480</v>
      </c>
      <c r="E30" s="75">
        <f t="shared" ref="E30:R30" si="0">SUM(E32)</f>
        <v>180880</v>
      </c>
      <c r="F30" s="75">
        <f t="shared" si="0"/>
        <v>729800</v>
      </c>
      <c r="G30" s="75">
        <f t="shared" si="0"/>
        <v>121800</v>
      </c>
      <c r="H30" s="75">
        <f t="shared" si="0"/>
        <v>50000</v>
      </c>
      <c r="I30" s="75">
        <f t="shared" si="0"/>
        <v>74300</v>
      </c>
      <c r="J30" s="75">
        <f t="shared" si="0"/>
        <v>53000</v>
      </c>
      <c r="K30" s="75">
        <f t="shared" si="0"/>
        <v>0</v>
      </c>
      <c r="L30" s="75">
        <f t="shared" si="0"/>
        <v>21300</v>
      </c>
      <c r="M30" s="75">
        <f t="shared" si="0"/>
        <v>0</v>
      </c>
      <c r="N30" s="75">
        <f t="shared" si="0"/>
        <v>598020</v>
      </c>
      <c r="O30" s="75">
        <f t="shared" si="0"/>
        <v>0</v>
      </c>
      <c r="P30" s="75">
        <f t="shared" si="0"/>
        <v>261180</v>
      </c>
      <c r="Q30" s="75">
        <f t="shared" si="0"/>
        <v>177420</v>
      </c>
      <c r="R30" s="75">
        <f t="shared" si="0"/>
        <v>159420</v>
      </c>
    </row>
    <row r="31" spans="1:18" s="4" customFormat="1">
      <c r="A31" s="40"/>
      <c r="B31" s="48" t="s">
        <v>6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18" s="4" customFormat="1">
      <c r="A32" s="51" t="s">
        <v>43</v>
      </c>
      <c r="B32" s="52" t="s">
        <v>5</v>
      </c>
      <c r="C32" s="71">
        <f>SUM(C34,C38,C44)</f>
        <v>1754800</v>
      </c>
      <c r="D32" s="71">
        <f t="shared" ref="D32:R32" si="1">SUM(D34,D38,D44)</f>
        <v>1082480</v>
      </c>
      <c r="E32" s="70">
        <f t="shared" si="1"/>
        <v>180880</v>
      </c>
      <c r="F32" s="70">
        <f t="shared" si="1"/>
        <v>729800</v>
      </c>
      <c r="G32" s="70">
        <f t="shared" si="1"/>
        <v>121800</v>
      </c>
      <c r="H32" s="70">
        <f t="shared" si="1"/>
        <v>50000</v>
      </c>
      <c r="I32" s="71">
        <f t="shared" si="1"/>
        <v>74300</v>
      </c>
      <c r="J32" s="70">
        <f t="shared" si="1"/>
        <v>53000</v>
      </c>
      <c r="K32" s="70">
        <f t="shared" si="1"/>
        <v>0</v>
      </c>
      <c r="L32" s="70">
        <f t="shared" si="1"/>
        <v>21300</v>
      </c>
      <c r="M32" s="70">
        <f t="shared" si="1"/>
        <v>0</v>
      </c>
      <c r="N32" s="71">
        <f t="shared" si="1"/>
        <v>598020</v>
      </c>
      <c r="O32" s="70">
        <f t="shared" si="1"/>
        <v>0</v>
      </c>
      <c r="P32" s="71">
        <f t="shared" si="1"/>
        <v>261180</v>
      </c>
      <c r="Q32" s="70">
        <f t="shared" si="1"/>
        <v>177420</v>
      </c>
      <c r="R32" s="70">
        <f t="shared" si="1"/>
        <v>159420</v>
      </c>
    </row>
    <row r="33" spans="1:18" s="4" customFormat="1">
      <c r="A33" s="51"/>
      <c r="B33" s="52" t="s">
        <v>6</v>
      </c>
      <c r="C33" s="71"/>
      <c r="D33" s="71"/>
      <c r="E33" s="70"/>
      <c r="F33" s="70"/>
      <c r="G33" s="70"/>
      <c r="H33" s="70"/>
      <c r="I33" s="71"/>
      <c r="J33" s="70"/>
      <c r="K33" s="70"/>
      <c r="L33" s="70"/>
      <c r="M33" s="70"/>
      <c r="N33" s="71"/>
      <c r="O33" s="70"/>
      <c r="P33" s="71"/>
      <c r="Q33" s="70"/>
      <c r="R33" s="70"/>
    </row>
    <row r="34" spans="1:18" s="4" customFormat="1">
      <c r="A34" s="55" t="s">
        <v>44</v>
      </c>
      <c r="B34" s="52" t="s">
        <v>5</v>
      </c>
      <c r="C34" s="71">
        <f>SUM(C36)</f>
        <v>871300</v>
      </c>
      <c r="D34" s="71">
        <f t="shared" ref="D34:R34" si="2">SUM(D36)</f>
        <v>345280</v>
      </c>
      <c r="E34" s="70">
        <f t="shared" si="2"/>
        <v>180880</v>
      </c>
      <c r="F34" s="70">
        <f t="shared" si="2"/>
        <v>164400</v>
      </c>
      <c r="G34" s="70">
        <f t="shared" si="2"/>
        <v>0</v>
      </c>
      <c r="H34" s="70">
        <f t="shared" si="2"/>
        <v>0</v>
      </c>
      <c r="I34" s="71">
        <f t="shared" si="2"/>
        <v>0</v>
      </c>
      <c r="J34" s="70">
        <f t="shared" si="2"/>
        <v>0</v>
      </c>
      <c r="K34" s="70">
        <f t="shared" si="2"/>
        <v>0</v>
      </c>
      <c r="L34" s="70">
        <f t="shared" si="2"/>
        <v>0</v>
      </c>
      <c r="M34" s="70">
        <f t="shared" si="2"/>
        <v>0</v>
      </c>
      <c r="N34" s="71">
        <f t="shared" si="2"/>
        <v>526020</v>
      </c>
      <c r="O34" s="70">
        <f t="shared" si="2"/>
        <v>0</v>
      </c>
      <c r="P34" s="71">
        <f t="shared" si="2"/>
        <v>189180</v>
      </c>
      <c r="Q34" s="70">
        <f t="shared" si="2"/>
        <v>177420</v>
      </c>
      <c r="R34" s="70">
        <f t="shared" si="2"/>
        <v>159420</v>
      </c>
    </row>
    <row r="35" spans="1:18" s="4" customFormat="1">
      <c r="A35" s="55"/>
      <c r="B35" s="52" t="s">
        <v>6</v>
      </c>
      <c r="C35" s="71"/>
      <c r="D35" s="71"/>
      <c r="E35" s="70"/>
      <c r="F35" s="70"/>
      <c r="G35" s="70"/>
      <c r="H35" s="70"/>
      <c r="I35" s="71"/>
      <c r="J35" s="70"/>
      <c r="K35" s="70"/>
      <c r="L35" s="70"/>
      <c r="M35" s="70"/>
      <c r="N35" s="71"/>
      <c r="O35" s="70"/>
      <c r="P35" s="71"/>
      <c r="Q35" s="70"/>
      <c r="R35" s="70"/>
    </row>
    <row r="36" spans="1:18" s="4" customFormat="1">
      <c r="A36" s="41" t="s">
        <v>106</v>
      </c>
      <c r="B36" s="49" t="s">
        <v>5</v>
      </c>
      <c r="C36" s="74">
        <f>SUM(D36,I36,N36)</f>
        <v>871300</v>
      </c>
      <c r="D36" s="74">
        <f>SUM(E36:H36)</f>
        <v>345280</v>
      </c>
      <c r="E36" s="73">
        <v>180880</v>
      </c>
      <c r="F36" s="73">
        <v>164400</v>
      </c>
      <c r="G36" s="73">
        <v>0</v>
      </c>
      <c r="H36" s="73">
        <v>0</v>
      </c>
      <c r="I36" s="74">
        <f>SUM(J36:M36)</f>
        <v>0</v>
      </c>
      <c r="J36" s="73">
        <v>0</v>
      </c>
      <c r="K36" s="73">
        <v>0</v>
      </c>
      <c r="L36" s="73">
        <v>0</v>
      </c>
      <c r="M36" s="73">
        <v>0</v>
      </c>
      <c r="N36" s="74">
        <f>SUM(O36:R36)</f>
        <v>526020</v>
      </c>
      <c r="O36" s="73">
        <v>0</v>
      </c>
      <c r="P36" s="73">
        <v>189180</v>
      </c>
      <c r="Q36" s="73">
        <v>177420</v>
      </c>
      <c r="R36" s="73">
        <v>159420</v>
      </c>
    </row>
    <row r="37" spans="1:18" s="4" customFormat="1">
      <c r="A37" s="39"/>
      <c r="B37" s="49" t="s">
        <v>6</v>
      </c>
      <c r="C37" s="74"/>
      <c r="D37" s="74"/>
      <c r="E37" s="73"/>
      <c r="F37" s="73"/>
      <c r="G37" s="73"/>
      <c r="H37" s="73"/>
      <c r="I37" s="74"/>
      <c r="J37" s="73"/>
      <c r="K37" s="73"/>
      <c r="L37" s="73"/>
      <c r="M37" s="73"/>
      <c r="N37" s="74"/>
      <c r="O37" s="73"/>
      <c r="P37" s="73"/>
      <c r="Q37" s="73"/>
      <c r="R37" s="73"/>
    </row>
    <row r="38" spans="1:18" s="4" customFormat="1">
      <c r="A38" s="55" t="s">
        <v>45</v>
      </c>
      <c r="B38" s="52" t="s">
        <v>5</v>
      </c>
      <c r="C38" s="71">
        <f>SUM(C40,C42)</f>
        <v>606100</v>
      </c>
      <c r="D38" s="71">
        <f t="shared" ref="D38:R38" si="3">SUM(D40,D42)</f>
        <v>584800</v>
      </c>
      <c r="E38" s="70">
        <f t="shared" si="3"/>
        <v>0</v>
      </c>
      <c r="F38" s="70">
        <f t="shared" si="3"/>
        <v>537800</v>
      </c>
      <c r="G38" s="70">
        <f t="shared" si="3"/>
        <v>47000</v>
      </c>
      <c r="H38" s="70">
        <f t="shared" si="3"/>
        <v>0</v>
      </c>
      <c r="I38" s="71">
        <f t="shared" si="3"/>
        <v>21300</v>
      </c>
      <c r="J38" s="70">
        <f t="shared" si="3"/>
        <v>0</v>
      </c>
      <c r="K38" s="70">
        <f t="shared" si="3"/>
        <v>0</v>
      </c>
      <c r="L38" s="70">
        <f t="shared" si="3"/>
        <v>21300</v>
      </c>
      <c r="M38" s="70">
        <f t="shared" si="3"/>
        <v>0</v>
      </c>
      <c r="N38" s="71">
        <f t="shared" si="3"/>
        <v>0</v>
      </c>
      <c r="O38" s="70">
        <f t="shared" si="3"/>
        <v>0</v>
      </c>
      <c r="P38" s="71">
        <f t="shared" si="3"/>
        <v>0</v>
      </c>
      <c r="Q38" s="70">
        <f t="shared" si="3"/>
        <v>0</v>
      </c>
      <c r="R38" s="70">
        <f t="shared" si="3"/>
        <v>0</v>
      </c>
    </row>
    <row r="39" spans="1:18" s="4" customFormat="1">
      <c r="A39" s="55"/>
      <c r="B39" s="52" t="s">
        <v>6</v>
      </c>
      <c r="C39" s="71"/>
      <c r="D39" s="71"/>
      <c r="E39" s="70"/>
      <c r="F39" s="70"/>
      <c r="G39" s="70"/>
      <c r="H39" s="70"/>
      <c r="I39" s="71"/>
      <c r="J39" s="70"/>
      <c r="K39" s="70"/>
      <c r="L39" s="70"/>
      <c r="M39" s="70"/>
      <c r="N39" s="71"/>
      <c r="O39" s="70"/>
      <c r="P39" s="71"/>
      <c r="Q39" s="70"/>
      <c r="R39" s="70"/>
    </row>
    <row r="40" spans="1:18" s="4" customFormat="1">
      <c r="A40" s="41" t="s">
        <v>108</v>
      </c>
      <c r="B40" s="49" t="s">
        <v>5</v>
      </c>
      <c r="C40" s="74">
        <f>SUM(D40,I40,N40)</f>
        <v>68300</v>
      </c>
      <c r="D40" s="74">
        <f>SUM(E40:H40)</f>
        <v>47000</v>
      </c>
      <c r="E40" s="73">
        <v>0</v>
      </c>
      <c r="F40" s="73">
        <v>0</v>
      </c>
      <c r="G40" s="73">
        <v>47000</v>
      </c>
      <c r="H40" s="73">
        <v>0</v>
      </c>
      <c r="I40" s="74">
        <f>SUM(J40:M40)</f>
        <v>21300</v>
      </c>
      <c r="J40" s="73">
        <v>0</v>
      </c>
      <c r="K40" s="73">
        <v>0</v>
      </c>
      <c r="L40" s="73">
        <v>21300</v>
      </c>
      <c r="M40" s="73">
        <v>0</v>
      </c>
      <c r="N40" s="74">
        <f>SUM(O40:R40)</f>
        <v>0</v>
      </c>
      <c r="O40" s="73">
        <v>0</v>
      </c>
      <c r="P40" s="73">
        <v>0</v>
      </c>
      <c r="Q40" s="73">
        <v>0</v>
      </c>
      <c r="R40" s="73">
        <v>0</v>
      </c>
    </row>
    <row r="41" spans="1:18" s="4" customFormat="1">
      <c r="A41" s="39"/>
      <c r="B41" s="49" t="s">
        <v>6</v>
      </c>
      <c r="C41" s="74"/>
      <c r="D41" s="74"/>
      <c r="E41" s="73"/>
      <c r="F41" s="73"/>
      <c r="G41" s="73"/>
      <c r="H41" s="73"/>
      <c r="I41" s="74"/>
      <c r="J41" s="73"/>
      <c r="K41" s="73"/>
      <c r="L41" s="73"/>
      <c r="M41" s="73"/>
      <c r="N41" s="74"/>
      <c r="O41" s="73"/>
      <c r="P41" s="73"/>
      <c r="Q41" s="73"/>
      <c r="R41" s="73"/>
    </row>
    <row r="42" spans="1:18" s="4" customFormat="1">
      <c r="A42" s="41" t="s">
        <v>169</v>
      </c>
      <c r="B42" s="49" t="s">
        <v>5</v>
      </c>
      <c r="C42" s="74">
        <f>SUM(D42,I42,N42)</f>
        <v>537800</v>
      </c>
      <c r="D42" s="74">
        <f>SUM(E42:H42)</f>
        <v>537800</v>
      </c>
      <c r="E42" s="73">
        <v>0</v>
      </c>
      <c r="F42" s="73">
        <v>537800</v>
      </c>
      <c r="G42" s="73">
        <v>0</v>
      </c>
      <c r="H42" s="73">
        <v>0</v>
      </c>
      <c r="I42" s="74">
        <f>SUM(J42:M42)</f>
        <v>0</v>
      </c>
      <c r="J42" s="73">
        <v>0</v>
      </c>
      <c r="K42" s="73">
        <v>0</v>
      </c>
      <c r="L42" s="73">
        <v>0</v>
      </c>
      <c r="M42" s="73">
        <v>0</v>
      </c>
      <c r="N42" s="74">
        <f>SUM(O42:R42)</f>
        <v>0</v>
      </c>
      <c r="O42" s="73">
        <v>0</v>
      </c>
      <c r="P42" s="73">
        <v>0</v>
      </c>
      <c r="Q42" s="73">
        <v>0</v>
      </c>
      <c r="R42" s="73">
        <v>0</v>
      </c>
    </row>
    <row r="43" spans="1:18" s="4" customFormat="1">
      <c r="A43" s="39"/>
      <c r="B43" s="49" t="s">
        <v>6</v>
      </c>
      <c r="C43" s="74"/>
      <c r="D43" s="74"/>
      <c r="E43" s="73"/>
      <c r="F43" s="73"/>
      <c r="G43" s="73"/>
      <c r="H43" s="73"/>
      <c r="I43" s="74"/>
      <c r="J43" s="73"/>
      <c r="K43" s="73"/>
      <c r="L43" s="73"/>
      <c r="M43" s="73"/>
      <c r="N43" s="74"/>
      <c r="O43" s="73"/>
      <c r="P43" s="73"/>
      <c r="Q43" s="73"/>
      <c r="R43" s="73"/>
    </row>
    <row r="44" spans="1:18" s="4" customFormat="1">
      <c r="A44" s="55" t="s">
        <v>46</v>
      </c>
      <c r="B44" s="52" t="s">
        <v>5</v>
      </c>
      <c r="C44" s="71">
        <f>SUM(C46,C48,C50,C52,C54)</f>
        <v>277400</v>
      </c>
      <c r="D44" s="71">
        <f t="shared" ref="D44:R44" si="4">SUM(D46,D48,D50,D52,D54)</f>
        <v>152400</v>
      </c>
      <c r="E44" s="70">
        <f t="shared" si="4"/>
        <v>0</v>
      </c>
      <c r="F44" s="70">
        <f t="shared" si="4"/>
        <v>27600</v>
      </c>
      <c r="G44" s="70">
        <f t="shared" si="4"/>
        <v>74800</v>
      </c>
      <c r="H44" s="70">
        <f t="shared" si="4"/>
        <v>50000</v>
      </c>
      <c r="I44" s="71">
        <f t="shared" si="4"/>
        <v>53000</v>
      </c>
      <c r="J44" s="70">
        <f t="shared" si="4"/>
        <v>53000</v>
      </c>
      <c r="K44" s="70">
        <f t="shared" si="4"/>
        <v>0</v>
      </c>
      <c r="L44" s="70">
        <f t="shared" si="4"/>
        <v>0</v>
      </c>
      <c r="M44" s="70">
        <f t="shared" si="4"/>
        <v>0</v>
      </c>
      <c r="N44" s="71">
        <f t="shared" si="4"/>
        <v>72000</v>
      </c>
      <c r="O44" s="70">
        <f t="shared" si="4"/>
        <v>0</v>
      </c>
      <c r="P44" s="71">
        <f t="shared" si="4"/>
        <v>72000</v>
      </c>
      <c r="Q44" s="70">
        <f t="shared" si="4"/>
        <v>0</v>
      </c>
      <c r="R44" s="70">
        <f t="shared" si="4"/>
        <v>0</v>
      </c>
    </row>
    <row r="45" spans="1:18" s="4" customFormat="1">
      <c r="A45" s="55"/>
      <c r="B45" s="52" t="s">
        <v>6</v>
      </c>
      <c r="C45" s="71"/>
      <c r="D45" s="71"/>
      <c r="E45" s="70"/>
      <c r="F45" s="70"/>
      <c r="G45" s="70"/>
      <c r="H45" s="70"/>
      <c r="I45" s="71"/>
      <c r="J45" s="70"/>
      <c r="K45" s="70"/>
      <c r="L45" s="70"/>
      <c r="M45" s="70"/>
      <c r="N45" s="71"/>
      <c r="O45" s="70"/>
      <c r="P45" s="71"/>
      <c r="Q45" s="70"/>
      <c r="R45" s="70"/>
    </row>
    <row r="46" spans="1:18" s="4" customFormat="1">
      <c r="A46" s="41" t="s">
        <v>110</v>
      </c>
      <c r="B46" s="49" t="s">
        <v>5</v>
      </c>
      <c r="C46" s="74">
        <f>SUM(D46,I46,N46)</f>
        <v>53000</v>
      </c>
      <c r="D46" s="74">
        <f>SUM(E46:H46)</f>
        <v>0</v>
      </c>
      <c r="E46" s="73">
        <v>0</v>
      </c>
      <c r="F46" s="73">
        <v>0</v>
      </c>
      <c r="G46" s="73">
        <v>0</v>
      </c>
      <c r="H46" s="73">
        <v>0</v>
      </c>
      <c r="I46" s="74">
        <f>SUM(J46:M46)</f>
        <v>53000</v>
      </c>
      <c r="J46" s="73">
        <v>53000</v>
      </c>
      <c r="K46" s="73">
        <v>0</v>
      </c>
      <c r="L46" s="73">
        <v>0</v>
      </c>
      <c r="M46" s="73">
        <v>0</v>
      </c>
      <c r="N46" s="74">
        <f>SUM(O46:R46)</f>
        <v>0</v>
      </c>
      <c r="O46" s="73">
        <v>0</v>
      </c>
      <c r="P46" s="73">
        <v>0</v>
      </c>
      <c r="Q46" s="73">
        <v>0</v>
      </c>
      <c r="R46" s="73">
        <v>0</v>
      </c>
    </row>
    <row r="47" spans="1:18" s="4" customFormat="1">
      <c r="A47" s="39"/>
      <c r="B47" s="49" t="s">
        <v>6</v>
      </c>
      <c r="C47" s="74"/>
      <c r="D47" s="74"/>
      <c r="E47" s="73"/>
      <c r="F47" s="73"/>
      <c r="G47" s="73"/>
      <c r="H47" s="73"/>
      <c r="I47" s="74"/>
      <c r="J47" s="73"/>
      <c r="K47" s="73"/>
      <c r="L47" s="73"/>
      <c r="M47" s="73"/>
      <c r="N47" s="74"/>
      <c r="O47" s="73"/>
      <c r="P47" s="73"/>
      <c r="Q47" s="73"/>
      <c r="R47" s="73"/>
    </row>
    <row r="48" spans="1:18" s="4" customFormat="1">
      <c r="A48" s="41" t="s">
        <v>170</v>
      </c>
      <c r="B48" s="49" t="s">
        <v>5</v>
      </c>
      <c r="C48" s="74">
        <f>SUM(D48,I48,N48)</f>
        <v>72000</v>
      </c>
      <c r="D48" s="74">
        <f>SUM(E48:H48)</f>
        <v>0</v>
      </c>
      <c r="E48" s="73">
        <v>0</v>
      </c>
      <c r="F48" s="73">
        <v>0</v>
      </c>
      <c r="G48" s="73">
        <v>0</v>
      </c>
      <c r="H48" s="73">
        <v>0</v>
      </c>
      <c r="I48" s="74">
        <f>SUM(J48:M48)</f>
        <v>0</v>
      </c>
      <c r="J48" s="73">
        <v>0</v>
      </c>
      <c r="K48" s="73">
        <v>0</v>
      </c>
      <c r="L48" s="73">
        <v>0</v>
      </c>
      <c r="M48" s="73">
        <v>0</v>
      </c>
      <c r="N48" s="74">
        <f>SUM(O48:R48)</f>
        <v>72000</v>
      </c>
      <c r="O48" s="73">
        <v>0</v>
      </c>
      <c r="P48" s="73">
        <v>72000</v>
      </c>
      <c r="Q48" s="73">
        <v>0</v>
      </c>
      <c r="R48" s="73">
        <v>0</v>
      </c>
    </row>
    <row r="49" spans="1:21" s="4" customFormat="1">
      <c r="A49" s="39"/>
      <c r="B49" s="49" t="s">
        <v>6</v>
      </c>
      <c r="C49" s="74"/>
      <c r="D49" s="74"/>
      <c r="E49" s="73"/>
      <c r="F49" s="73"/>
      <c r="G49" s="73"/>
      <c r="H49" s="73"/>
      <c r="I49" s="74"/>
      <c r="J49" s="73"/>
      <c r="K49" s="73"/>
      <c r="L49" s="73"/>
      <c r="M49" s="73"/>
      <c r="N49" s="74"/>
      <c r="O49" s="73"/>
      <c r="P49" s="73"/>
      <c r="Q49" s="73"/>
      <c r="R49" s="73"/>
    </row>
    <row r="50" spans="1:21" s="4" customFormat="1">
      <c r="A50" s="41" t="s">
        <v>171</v>
      </c>
      <c r="B50" s="49" t="s">
        <v>5</v>
      </c>
      <c r="C50" s="74">
        <f>SUM(D50,I50,N50)</f>
        <v>50000</v>
      </c>
      <c r="D50" s="74">
        <f>SUM(E50:H50)</f>
        <v>50000</v>
      </c>
      <c r="E50" s="73">
        <v>0</v>
      </c>
      <c r="F50" s="73">
        <v>0</v>
      </c>
      <c r="G50" s="73">
        <v>0</v>
      </c>
      <c r="H50" s="73">
        <v>50000</v>
      </c>
      <c r="I50" s="74">
        <f>SUM(J50:M50)</f>
        <v>0</v>
      </c>
      <c r="J50" s="73">
        <v>0</v>
      </c>
      <c r="K50" s="73">
        <v>0</v>
      </c>
      <c r="L50" s="73">
        <v>0</v>
      </c>
      <c r="M50" s="73">
        <v>0</v>
      </c>
      <c r="N50" s="74">
        <f>SUM(O50:R50)</f>
        <v>0</v>
      </c>
      <c r="O50" s="73">
        <v>0</v>
      </c>
      <c r="P50" s="73">
        <v>0</v>
      </c>
      <c r="Q50" s="73">
        <v>0</v>
      </c>
      <c r="R50" s="73">
        <v>0</v>
      </c>
    </row>
    <row r="51" spans="1:21" s="4" customFormat="1">
      <c r="A51" s="39"/>
      <c r="B51" s="49" t="s">
        <v>6</v>
      </c>
      <c r="C51" s="74"/>
      <c r="D51" s="74"/>
      <c r="E51" s="73"/>
      <c r="F51" s="73"/>
      <c r="G51" s="73"/>
      <c r="H51" s="73"/>
      <c r="I51" s="74"/>
      <c r="J51" s="73"/>
      <c r="K51" s="73"/>
      <c r="L51" s="73"/>
      <c r="M51" s="73"/>
      <c r="N51" s="74"/>
      <c r="O51" s="73"/>
      <c r="P51" s="73"/>
      <c r="Q51" s="73"/>
      <c r="R51" s="73"/>
    </row>
    <row r="52" spans="1:21" s="4" customFormat="1">
      <c r="A52" s="41" t="s">
        <v>113</v>
      </c>
      <c r="B52" s="49" t="s">
        <v>5</v>
      </c>
      <c r="C52" s="74">
        <f>SUM(D52,I52,N52)</f>
        <v>74800</v>
      </c>
      <c r="D52" s="74">
        <f>SUM(E52:H52)</f>
        <v>74800</v>
      </c>
      <c r="E52" s="73">
        <v>0</v>
      </c>
      <c r="F52" s="73">
        <v>0</v>
      </c>
      <c r="G52" s="73">
        <v>74800</v>
      </c>
      <c r="H52" s="73">
        <v>0</v>
      </c>
      <c r="I52" s="74">
        <f>SUM(J52:M52)</f>
        <v>0</v>
      </c>
      <c r="J52" s="73">
        <v>0</v>
      </c>
      <c r="K52" s="73">
        <v>0</v>
      </c>
      <c r="L52" s="73">
        <v>0</v>
      </c>
      <c r="M52" s="73">
        <v>0</v>
      </c>
      <c r="N52" s="74">
        <f>SUM(O52:R52)</f>
        <v>0</v>
      </c>
      <c r="O52" s="73">
        <v>0</v>
      </c>
      <c r="P52" s="73">
        <v>0</v>
      </c>
      <c r="Q52" s="73">
        <v>0</v>
      </c>
      <c r="R52" s="73">
        <v>0</v>
      </c>
    </row>
    <row r="53" spans="1:21" s="4" customFormat="1">
      <c r="A53" s="39"/>
      <c r="B53" s="49" t="s">
        <v>6</v>
      </c>
      <c r="C53" s="74"/>
      <c r="D53" s="74"/>
      <c r="E53" s="73"/>
      <c r="F53" s="73"/>
      <c r="G53" s="73"/>
      <c r="H53" s="73"/>
      <c r="I53" s="74"/>
      <c r="J53" s="73"/>
      <c r="K53" s="73"/>
      <c r="L53" s="73"/>
      <c r="M53" s="73"/>
      <c r="N53" s="74"/>
      <c r="O53" s="73"/>
      <c r="P53" s="73"/>
      <c r="Q53" s="73"/>
      <c r="R53" s="73"/>
    </row>
    <row r="54" spans="1:21" s="4" customFormat="1">
      <c r="A54" s="41" t="s">
        <v>164</v>
      </c>
      <c r="B54" s="49" t="s">
        <v>5</v>
      </c>
      <c r="C54" s="74">
        <f>SUM(D54,I54,N54)</f>
        <v>27600</v>
      </c>
      <c r="D54" s="74">
        <f>SUM(E54:H54)</f>
        <v>27600</v>
      </c>
      <c r="E54" s="73">
        <v>0</v>
      </c>
      <c r="F54" s="73">
        <v>27600</v>
      </c>
      <c r="G54" s="73">
        <v>0</v>
      </c>
      <c r="H54" s="73">
        <v>0</v>
      </c>
      <c r="I54" s="74">
        <f>SUM(J54:M54)</f>
        <v>0</v>
      </c>
      <c r="J54" s="73">
        <v>0</v>
      </c>
      <c r="K54" s="73">
        <v>0</v>
      </c>
      <c r="L54" s="73">
        <v>0</v>
      </c>
      <c r="M54" s="73">
        <v>0</v>
      </c>
      <c r="N54" s="74">
        <f>SUM(O54:R54)</f>
        <v>0</v>
      </c>
      <c r="O54" s="73">
        <v>0</v>
      </c>
      <c r="P54" s="73">
        <v>0</v>
      </c>
      <c r="Q54" s="73">
        <v>0</v>
      </c>
      <c r="R54" s="73">
        <v>0</v>
      </c>
    </row>
    <row r="55" spans="1:21" s="4" customFormat="1">
      <c r="A55" s="39"/>
      <c r="B55" s="49" t="s">
        <v>6</v>
      </c>
      <c r="C55" s="74"/>
      <c r="D55" s="74"/>
      <c r="E55" s="73"/>
      <c r="F55" s="73"/>
      <c r="G55" s="73"/>
      <c r="H55" s="73"/>
      <c r="I55" s="74"/>
      <c r="J55" s="73"/>
      <c r="K55" s="73"/>
      <c r="L55" s="73"/>
      <c r="M55" s="73"/>
      <c r="N55" s="74"/>
      <c r="O55" s="73"/>
      <c r="P55" s="73"/>
      <c r="Q55" s="73"/>
      <c r="R55" s="73"/>
    </row>
    <row r="56" spans="1:21" s="4" customFormat="1">
      <c r="A56" s="51" t="s">
        <v>47</v>
      </c>
      <c r="B56" s="52" t="s">
        <v>5</v>
      </c>
      <c r="C56" s="70">
        <v>0</v>
      </c>
      <c r="D56" s="70">
        <v>0</v>
      </c>
      <c r="E56" s="70">
        <v>0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0">
        <v>0</v>
      </c>
      <c r="Q56" s="70">
        <v>0</v>
      </c>
      <c r="R56" s="70">
        <v>0</v>
      </c>
      <c r="S56" s="53">
        <v>0</v>
      </c>
      <c r="T56" s="53">
        <v>0</v>
      </c>
      <c r="U56" s="53">
        <v>0</v>
      </c>
    </row>
    <row r="57" spans="1:21" s="4" customFormat="1">
      <c r="A57" s="51"/>
      <c r="B57" s="52" t="s">
        <v>6</v>
      </c>
      <c r="C57" s="70"/>
      <c r="D57" s="71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1"/>
      <c r="Q57" s="70"/>
      <c r="R57" s="70"/>
    </row>
    <row r="58" spans="1:21" s="4" customFormat="1">
      <c r="A58" s="41"/>
      <c r="B58" s="49" t="s">
        <v>5</v>
      </c>
      <c r="C58" s="73">
        <v>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3">
        <v>0</v>
      </c>
    </row>
    <row r="59" spans="1:21" s="4" customFormat="1">
      <c r="A59" s="39"/>
      <c r="B59" s="49" t="s">
        <v>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</row>
    <row r="60" spans="1:21" s="4" customFormat="1">
      <c r="A60" s="40" t="s">
        <v>48</v>
      </c>
      <c r="B60" s="48" t="s">
        <v>5</v>
      </c>
      <c r="C60" s="75">
        <f>SUM(C62,C68)</f>
        <v>7534200</v>
      </c>
      <c r="D60" s="75">
        <f>+D62+D68</f>
        <v>7534200</v>
      </c>
      <c r="E60" s="75">
        <f t="shared" ref="E60:R60" si="5">SUM(E62,E68)</f>
        <v>0</v>
      </c>
      <c r="F60" s="75">
        <f>+F64+F66</f>
        <v>1055200</v>
      </c>
      <c r="G60" s="75">
        <f t="shared" si="5"/>
        <v>6479000</v>
      </c>
      <c r="H60" s="75">
        <f t="shared" si="5"/>
        <v>0</v>
      </c>
      <c r="I60" s="75">
        <f>SUM(J60:M60)</f>
        <v>0</v>
      </c>
      <c r="J60" s="75">
        <f t="shared" si="5"/>
        <v>0</v>
      </c>
      <c r="K60" s="75">
        <f t="shared" si="5"/>
        <v>0</v>
      </c>
      <c r="L60" s="75">
        <f t="shared" si="5"/>
        <v>0</v>
      </c>
      <c r="M60" s="75">
        <f t="shared" si="5"/>
        <v>0</v>
      </c>
      <c r="N60" s="75">
        <f t="shared" si="5"/>
        <v>0</v>
      </c>
      <c r="O60" s="75">
        <f t="shared" si="5"/>
        <v>0</v>
      </c>
      <c r="P60" s="75">
        <f t="shared" si="5"/>
        <v>0</v>
      </c>
      <c r="Q60" s="75">
        <f t="shared" si="5"/>
        <v>0</v>
      </c>
      <c r="R60" s="75">
        <f t="shared" si="5"/>
        <v>0</v>
      </c>
    </row>
    <row r="61" spans="1:21" s="4" customFormat="1">
      <c r="A61" s="40"/>
      <c r="B61" s="48" t="s">
        <v>6</v>
      </c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</row>
    <row r="62" spans="1:21" s="4" customFormat="1">
      <c r="A62" s="51" t="s">
        <v>49</v>
      </c>
      <c r="B62" s="52" t="s">
        <v>5</v>
      </c>
      <c r="C62" s="71">
        <f>SUM(C64,C66)</f>
        <v>1055200</v>
      </c>
      <c r="D62" s="71">
        <f>+D64+D66</f>
        <v>1055200</v>
      </c>
      <c r="E62" s="71">
        <v>0</v>
      </c>
      <c r="F62" s="71">
        <v>0</v>
      </c>
      <c r="G62" s="71">
        <v>0</v>
      </c>
      <c r="H62" s="71">
        <v>0</v>
      </c>
      <c r="I62" s="71">
        <f t="shared" ref="I62:R62" si="6">SUM(I64,I66)</f>
        <v>0</v>
      </c>
      <c r="J62" s="70">
        <f t="shared" si="6"/>
        <v>0</v>
      </c>
      <c r="K62" s="70">
        <f t="shared" si="6"/>
        <v>0</v>
      </c>
      <c r="L62" s="70">
        <f t="shared" si="6"/>
        <v>0</v>
      </c>
      <c r="M62" s="70">
        <f t="shared" si="6"/>
        <v>0</v>
      </c>
      <c r="N62" s="71">
        <f t="shared" si="6"/>
        <v>0</v>
      </c>
      <c r="O62" s="70">
        <f t="shared" si="6"/>
        <v>0</v>
      </c>
      <c r="P62" s="71">
        <f t="shared" si="6"/>
        <v>0</v>
      </c>
      <c r="Q62" s="70">
        <f t="shared" si="6"/>
        <v>0</v>
      </c>
      <c r="R62" s="70">
        <f t="shared" si="6"/>
        <v>0</v>
      </c>
    </row>
    <row r="63" spans="1:21" s="4" customFormat="1">
      <c r="A63" s="51"/>
      <c r="B63" s="52" t="s">
        <v>6</v>
      </c>
      <c r="C63" s="71"/>
      <c r="D63" s="71"/>
      <c r="E63" s="70"/>
      <c r="F63" s="70"/>
      <c r="G63" s="70"/>
      <c r="H63" s="70"/>
      <c r="I63" s="71"/>
      <c r="J63" s="70"/>
      <c r="K63" s="70"/>
      <c r="L63" s="70"/>
      <c r="M63" s="70"/>
      <c r="N63" s="71"/>
      <c r="O63" s="70"/>
      <c r="P63" s="71"/>
      <c r="Q63" s="70"/>
      <c r="R63" s="70"/>
    </row>
    <row r="64" spans="1:21" s="4" customFormat="1">
      <c r="A64" s="41" t="s">
        <v>172</v>
      </c>
      <c r="B64" s="49" t="s">
        <v>5</v>
      </c>
      <c r="C64" s="74">
        <v>120200</v>
      </c>
      <c r="D64" s="74">
        <f>+E64+F64+G64</f>
        <v>120200</v>
      </c>
      <c r="E64" s="74">
        <v>0</v>
      </c>
      <c r="F64" s="74">
        <v>120200</v>
      </c>
      <c r="G64" s="74">
        <v>0</v>
      </c>
      <c r="H64" s="74">
        <v>0</v>
      </c>
      <c r="I64" s="74">
        <f>SUM(J64:M64)</f>
        <v>0</v>
      </c>
      <c r="J64" s="73">
        <v>0</v>
      </c>
      <c r="K64" s="73">
        <v>0</v>
      </c>
      <c r="L64" s="73">
        <v>0</v>
      </c>
      <c r="M64" s="73">
        <v>0</v>
      </c>
      <c r="N64" s="74">
        <f>SUM(O64:R64)</f>
        <v>0</v>
      </c>
      <c r="O64" s="73">
        <v>0</v>
      </c>
      <c r="P64" s="73">
        <v>0</v>
      </c>
      <c r="Q64" s="73">
        <v>0</v>
      </c>
      <c r="R64" s="73">
        <v>0</v>
      </c>
    </row>
    <row r="65" spans="1:18" s="4" customFormat="1">
      <c r="A65" s="39"/>
      <c r="B65" s="49" t="s">
        <v>6</v>
      </c>
      <c r="C65" s="74"/>
      <c r="D65" s="74"/>
      <c r="E65" s="73"/>
      <c r="F65" s="73"/>
      <c r="G65" s="73"/>
      <c r="H65" s="73"/>
      <c r="I65" s="74"/>
      <c r="J65" s="73"/>
      <c r="K65" s="73"/>
      <c r="L65" s="73"/>
      <c r="M65" s="73"/>
      <c r="N65" s="74"/>
      <c r="O65" s="73"/>
      <c r="P65" s="73"/>
      <c r="Q65" s="73"/>
      <c r="R65" s="73"/>
    </row>
    <row r="66" spans="1:18" s="4" customFormat="1" ht="63">
      <c r="A66" s="41" t="s">
        <v>173</v>
      </c>
      <c r="B66" s="49" t="s">
        <v>5</v>
      </c>
      <c r="C66" s="74">
        <f>SUM(D66,I66,N66)</f>
        <v>935000</v>
      </c>
      <c r="D66" s="74">
        <f>SUM(E66:H66)</f>
        <v>935000</v>
      </c>
      <c r="E66" s="73">
        <v>0</v>
      </c>
      <c r="F66" s="73">
        <v>935000</v>
      </c>
      <c r="G66" s="73">
        <v>0</v>
      </c>
      <c r="H66" s="73">
        <v>0</v>
      </c>
      <c r="I66" s="74">
        <f>SUM(J66:M66)</f>
        <v>0</v>
      </c>
      <c r="J66" s="73">
        <v>0</v>
      </c>
      <c r="K66" s="73">
        <v>0</v>
      </c>
      <c r="L66" s="73">
        <v>0</v>
      </c>
      <c r="M66" s="73">
        <v>0</v>
      </c>
      <c r="N66" s="74">
        <f>SUM(O66:R66)</f>
        <v>0</v>
      </c>
      <c r="O66" s="73">
        <v>0</v>
      </c>
      <c r="P66" s="73">
        <v>0</v>
      </c>
      <c r="Q66" s="73">
        <v>0</v>
      </c>
      <c r="R66" s="73">
        <v>0</v>
      </c>
    </row>
    <row r="67" spans="1:18" s="4" customFormat="1">
      <c r="A67" s="39"/>
      <c r="B67" s="49" t="s">
        <v>6</v>
      </c>
      <c r="C67" s="74"/>
      <c r="D67" s="74"/>
      <c r="E67" s="73"/>
      <c r="F67" s="73"/>
      <c r="G67" s="73"/>
      <c r="H67" s="73"/>
      <c r="I67" s="74"/>
      <c r="J67" s="73"/>
      <c r="K67" s="73"/>
      <c r="L67" s="73"/>
      <c r="M67" s="73"/>
      <c r="N67" s="74"/>
      <c r="O67" s="73"/>
      <c r="P67" s="73"/>
      <c r="Q67" s="73"/>
      <c r="R67" s="73"/>
    </row>
    <row r="68" spans="1:18" s="4" customFormat="1">
      <c r="A68" s="51" t="s">
        <v>50</v>
      </c>
      <c r="B68" s="52" t="s">
        <v>5</v>
      </c>
      <c r="C68" s="71">
        <f>SUM(C70,C72,C74)</f>
        <v>6479000</v>
      </c>
      <c r="D68" s="71">
        <f t="shared" ref="D68:R68" si="7">SUM(D70,D72,D74)</f>
        <v>6479000</v>
      </c>
      <c r="E68" s="70">
        <f t="shared" si="7"/>
        <v>0</v>
      </c>
      <c r="F68" s="70">
        <f t="shared" si="7"/>
        <v>0</v>
      </c>
      <c r="G68" s="70">
        <f t="shared" si="7"/>
        <v>6479000</v>
      </c>
      <c r="H68" s="70">
        <f t="shared" si="7"/>
        <v>0</v>
      </c>
      <c r="I68" s="71">
        <f t="shared" si="7"/>
        <v>0</v>
      </c>
      <c r="J68" s="70">
        <f t="shared" si="7"/>
        <v>0</v>
      </c>
      <c r="K68" s="70">
        <f t="shared" si="7"/>
        <v>0</v>
      </c>
      <c r="L68" s="70">
        <f t="shared" si="7"/>
        <v>0</v>
      </c>
      <c r="M68" s="70">
        <f t="shared" si="7"/>
        <v>0</v>
      </c>
      <c r="N68" s="71">
        <f t="shared" si="7"/>
        <v>0</v>
      </c>
      <c r="O68" s="70">
        <f t="shared" si="7"/>
        <v>0</v>
      </c>
      <c r="P68" s="71">
        <f t="shared" si="7"/>
        <v>0</v>
      </c>
      <c r="Q68" s="70">
        <f t="shared" si="7"/>
        <v>0</v>
      </c>
      <c r="R68" s="70">
        <f t="shared" si="7"/>
        <v>0</v>
      </c>
    </row>
    <row r="69" spans="1:18" s="4" customFormat="1">
      <c r="A69" s="51"/>
      <c r="B69" s="52" t="s">
        <v>6</v>
      </c>
      <c r="C69" s="71"/>
      <c r="D69" s="71"/>
      <c r="E69" s="70"/>
      <c r="F69" s="70"/>
      <c r="G69" s="70"/>
      <c r="H69" s="70"/>
      <c r="I69" s="71"/>
      <c r="J69" s="70"/>
      <c r="K69" s="70"/>
      <c r="L69" s="70"/>
      <c r="M69" s="70"/>
      <c r="N69" s="71"/>
      <c r="O69" s="70"/>
      <c r="P69" s="71"/>
      <c r="Q69" s="70"/>
      <c r="R69" s="70"/>
    </row>
    <row r="70" spans="1:18" s="4" customFormat="1">
      <c r="A70" s="39" t="s">
        <v>174</v>
      </c>
      <c r="B70" s="49" t="s">
        <v>5</v>
      </c>
      <c r="C70" s="74">
        <f>SUM(D70,I70,N70)</f>
        <v>1897000</v>
      </c>
      <c r="D70" s="74">
        <f>SUM(E70:H70)</f>
        <v>1897000</v>
      </c>
      <c r="E70" s="73">
        <v>0</v>
      </c>
      <c r="F70" s="73">
        <v>0</v>
      </c>
      <c r="G70" s="73">
        <v>1897000</v>
      </c>
      <c r="H70" s="73">
        <v>0</v>
      </c>
      <c r="I70" s="74">
        <f>SUM(J70:M70)</f>
        <v>0</v>
      </c>
      <c r="J70" s="73">
        <v>0</v>
      </c>
      <c r="K70" s="73">
        <v>0</v>
      </c>
      <c r="L70" s="73">
        <v>0</v>
      </c>
      <c r="M70" s="73">
        <v>0</v>
      </c>
      <c r="N70" s="74">
        <f>SUM(O70:R70)</f>
        <v>0</v>
      </c>
      <c r="O70" s="73">
        <v>0</v>
      </c>
      <c r="P70" s="73">
        <v>0</v>
      </c>
      <c r="Q70" s="73">
        <v>0</v>
      </c>
      <c r="R70" s="73">
        <v>0</v>
      </c>
    </row>
    <row r="71" spans="1:18" s="4" customFormat="1">
      <c r="A71" s="39"/>
      <c r="B71" s="49" t="s">
        <v>6</v>
      </c>
      <c r="C71" s="74"/>
      <c r="D71" s="74"/>
      <c r="E71" s="73"/>
      <c r="F71" s="73"/>
      <c r="G71" s="73"/>
      <c r="H71" s="73"/>
      <c r="I71" s="74"/>
      <c r="J71" s="73"/>
      <c r="K71" s="73"/>
      <c r="L71" s="73"/>
      <c r="M71" s="73"/>
      <c r="N71" s="74"/>
      <c r="O71" s="73"/>
      <c r="P71" s="73"/>
      <c r="Q71" s="73"/>
      <c r="R71" s="73"/>
    </row>
    <row r="72" spans="1:18" s="4" customFormat="1">
      <c r="A72" s="39" t="s">
        <v>175</v>
      </c>
      <c r="B72" s="49" t="s">
        <v>5</v>
      </c>
      <c r="C72" s="74">
        <f>SUM(D72,I72,N72)</f>
        <v>2593000</v>
      </c>
      <c r="D72" s="74">
        <f>SUM(E72:H72)</f>
        <v>2593000</v>
      </c>
      <c r="E72" s="73">
        <v>0</v>
      </c>
      <c r="F72" s="73">
        <v>0</v>
      </c>
      <c r="G72" s="73">
        <v>2593000</v>
      </c>
      <c r="H72" s="73">
        <v>0</v>
      </c>
      <c r="I72" s="74">
        <f>SUM(J72:M72)</f>
        <v>0</v>
      </c>
      <c r="J72" s="73">
        <v>0</v>
      </c>
      <c r="K72" s="73">
        <v>0</v>
      </c>
      <c r="L72" s="73">
        <v>0</v>
      </c>
      <c r="M72" s="73">
        <v>0</v>
      </c>
      <c r="N72" s="74">
        <f>SUM(O72:R72)</f>
        <v>0</v>
      </c>
      <c r="O72" s="73">
        <v>0</v>
      </c>
      <c r="P72" s="73">
        <v>0</v>
      </c>
      <c r="Q72" s="73">
        <v>0</v>
      </c>
      <c r="R72" s="73">
        <v>0</v>
      </c>
    </row>
    <row r="73" spans="1:18" s="4" customFormat="1">
      <c r="A73" s="39"/>
      <c r="B73" s="49" t="s">
        <v>6</v>
      </c>
      <c r="C73" s="74"/>
      <c r="D73" s="74"/>
      <c r="E73" s="73"/>
      <c r="F73" s="73"/>
      <c r="G73" s="73"/>
      <c r="H73" s="73"/>
      <c r="I73" s="74"/>
      <c r="J73" s="73"/>
      <c r="K73" s="73"/>
      <c r="L73" s="73"/>
      <c r="M73" s="73"/>
      <c r="N73" s="74"/>
      <c r="O73" s="73"/>
      <c r="P73" s="73"/>
      <c r="Q73" s="73"/>
      <c r="R73" s="73"/>
    </row>
    <row r="74" spans="1:18" s="4" customFormat="1" ht="42">
      <c r="A74" s="39" t="s">
        <v>182</v>
      </c>
      <c r="B74" s="49" t="s">
        <v>5</v>
      </c>
      <c r="C74" s="74">
        <f>SUM(D74,I74,N74)</f>
        <v>1989000</v>
      </c>
      <c r="D74" s="74">
        <f>SUM(E74:H74)</f>
        <v>1989000</v>
      </c>
      <c r="E74" s="73">
        <v>0</v>
      </c>
      <c r="F74" s="73">
        <v>0</v>
      </c>
      <c r="G74" s="73">
        <v>1989000</v>
      </c>
      <c r="H74" s="73">
        <v>0</v>
      </c>
      <c r="I74" s="74">
        <f>SUM(J74:M74)</f>
        <v>0</v>
      </c>
      <c r="J74" s="73">
        <v>0</v>
      </c>
      <c r="K74" s="73">
        <v>0</v>
      </c>
      <c r="L74" s="73">
        <v>0</v>
      </c>
      <c r="M74" s="73">
        <v>0</v>
      </c>
      <c r="N74" s="74">
        <f>SUM(O74:R74)</f>
        <v>0</v>
      </c>
      <c r="O74" s="73">
        <v>0</v>
      </c>
      <c r="P74" s="73">
        <v>0</v>
      </c>
      <c r="Q74" s="73">
        <v>0</v>
      </c>
      <c r="R74" s="73">
        <v>0</v>
      </c>
    </row>
    <row r="75" spans="1:18" s="4" customFormat="1">
      <c r="A75" s="39"/>
      <c r="B75" s="49" t="s">
        <v>6</v>
      </c>
      <c r="C75" s="74"/>
      <c r="D75" s="74"/>
      <c r="E75" s="73"/>
      <c r="F75" s="73"/>
      <c r="G75" s="73"/>
      <c r="H75" s="73"/>
      <c r="I75" s="74"/>
      <c r="J75" s="73"/>
      <c r="K75" s="73"/>
      <c r="L75" s="73"/>
      <c r="M75" s="73"/>
      <c r="N75" s="74"/>
      <c r="O75" s="73"/>
      <c r="P75" s="73"/>
      <c r="Q75" s="73"/>
      <c r="R75" s="73"/>
    </row>
    <row r="76" spans="1:18" s="4" customFormat="1">
      <c r="A76" s="40" t="s">
        <v>51</v>
      </c>
      <c r="B76" s="48" t="s">
        <v>5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  <c r="H76" s="75">
        <v>0</v>
      </c>
      <c r="I76" s="75">
        <v>0</v>
      </c>
      <c r="J76" s="75">
        <v>0</v>
      </c>
      <c r="K76" s="75">
        <v>0</v>
      </c>
      <c r="L76" s="75">
        <v>0</v>
      </c>
      <c r="M76" s="75">
        <v>0</v>
      </c>
      <c r="N76" s="75">
        <v>0</v>
      </c>
      <c r="O76" s="75">
        <v>0</v>
      </c>
      <c r="P76" s="75">
        <v>0</v>
      </c>
      <c r="Q76" s="75">
        <v>0</v>
      </c>
      <c r="R76" s="75">
        <v>0</v>
      </c>
    </row>
    <row r="77" spans="1:18" s="4" customFormat="1">
      <c r="A77" s="40"/>
      <c r="B77" s="48" t="s">
        <v>6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</row>
    <row r="78" spans="1:18" s="4" customFormat="1">
      <c r="A78" s="39"/>
      <c r="B78" s="49" t="s">
        <v>5</v>
      </c>
      <c r="C78" s="73">
        <v>0</v>
      </c>
      <c r="D78" s="73">
        <v>0</v>
      </c>
      <c r="E78" s="73">
        <v>0</v>
      </c>
      <c r="F78" s="73">
        <v>0</v>
      </c>
      <c r="G78" s="73">
        <v>0</v>
      </c>
      <c r="H78" s="73">
        <v>0</v>
      </c>
      <c r="I78" s="73">
        <v>0</v>
      </c>
      <c r="J78" s="73">
        <v>0</v>
      </c>
      <c r="K78" s="73">
        <v>0</v>
      </c>
      <c r="L78" s="73">
        <v>0</v>
      </c>
      <c r="M78" s="73">
        <v>0</v>
      </c>
      <c r="N78" s="73">
        <v>0</v>
      </c>
      <c r="O78" s="73">
        <v>0</v>
      </c>
      <c r="P78" s="73">
        <v>0</v>
      </c>
      <c r="Q78" s="73">
        <v>0</v>
      </c>
      <c r="R78" s="73">
        <v>0</v>
      </c>
    </row>
    <row r="79" spans="1:18" s="4" customFormat="1">
      <c r="A79" s="39"/>
      <c r="B79" s="49" t="s">
        <v>6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</row>
    <row r="80" spans="1:18" s="4" customFormat="1">
      <c r="A80" s="40" t="s">
        <v>52</v>
      </c>
      <c r="B80" s="48" t="s">
        <v>5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  <c r="H80" s="75">
        <v>0</v>
      </c>
      <c r="I80" s="75">
        <v>0</v>
      </c>
      <c r="J80" s="75">
        <v>0</v>
      </c>
      <c r="K80" s="75">
        <v>0</v>
      </c>
      <c r="L80" s="75">
        <v>0</v>
      </c>
      <c r="M80" s="75">
        <v>0</v>
      </c>
      <c r="N80" s="75">
        <v>0</v>
      </c>
      <c r="O80" s="75">
        <v>0</v>
      </c>
      <c r="P80" s="75">
        <v>0</v>
      </c>
      <c r="Q80" s="75">
        <v>0</v>
      </c>
      <c r="R80" s="75">
        <v>0</v>
      </c>
    </row>
    <row r="81" spans="1:18" s="4" customFormat="1">
      <c r="A81" s="40"/>
      <c r="B81" s="48" t="s">
        <v>6</v>
      </c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</row>
    <row r="82" spans="1:18" s="4" customFormat="1">
      <c r="A82" s="39"/>
      <c r="B82" s="49" t="s">
        <v>5</v>
      </c>
      <c r="C82" s="73">
        <v>0</v>
      </c>
      <c r="D82" s="74">
        <v>0</v>
      </c>
      <c r="E82" s="73">
        <v>0</v>
      </c>
      <c r="F82" s="73">
        <v>0</v>
      </c>
      <c r="G82" s="73">
        <v>0</v>
      </c>
      <c r="H82" s="73">
        <v>0</v>
      </c>
      <c r="I82" s="73">
        <v>0</v>
      </c>
      <c r="J82" s="73">
        <v>0</v>
      </c>
      <c r="K82" s="73">
        <v>0</v>
      </c>
      <c r="L82" s="73">
        <v>0</v>
      </c>
      <c r="M82" s="73">
        <v>0</v>
      </c>
      <c r="N82" s="73">
        <v>0</v>
      </c>
      <c r="O82" s="73">
        <v>0</v>
      </c>
      <c r="P82" s="74">
        <v>0</v>
      </c>
      <c r="Q82" s="73">
        <v>0</v>
      </c>
      <c r="R82" s="73">
        <v>0</v>
      </c>
    </row>
    <row r="83" spans="1:18" s="4" customFormat="1">
      <c r="A83" s="42"/>
      <c r="B83" s="49" t="s">
        <v>6</v>
      </c>
      <c r="C83" s="73"/>
      <c r="D83" s="74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4"/>
      <c r="Q83" s="73"/>
      <c r="R83" s="73"/>
    </row>
    <row r="84" spans="1:18" s="4" customFormat="1">
      <c r="A84" s="43" t="s">
        <v>53</v>
      </c>
      <c r="B84" s="50" t="s">
        <v>5</v>
      </c>
      <c r="C84" s="71">
        <f>SUM(C12,C30,C60,C76,C80)</f>
        <v>9289000</v>
      </c>
      <c r="D84" s="71">
        <f>SUM(D12,D30,D60,D76,D80)</f>
        <v>8616680</v>
      </c>
      <c r="E84" s="71">
        <f t="shared" ref="E84:R84" si="8">SUM(E12,E30,E60,E76,E80)</f>
        <v>180880</v>
      </c>
      <c r="F84" s="71">
        <f>SUM(F12,F30,F60,F76,F80)</f>
        <v>1785000</v>
      </c>
      <c r="G84" s="71">
        <f>SUM(G12,G30,G60,G76,G80)</f>
        <v>6600800</v>
      </c>
      <c r="H84" s="71">
        <f t="shared" si="8"/>
        <v>50000</v>
      </c>
      <c r="I84" s="71">
        <f t="shared" si="8"/>
        <v>74300</v>
      </c>
      <c r="J84" s="71">
        <f t="shared" si="8"/>
        <v>53000</v>
      </c>
      <c r="K84" s="71">
        <f t="shared" si="8"/>
        <v>0</v>
      </c>
      <c r="L84" s="71">
        <f t="shared" si="8"/>
        <v>21300</v>
      </c>
      <c r="M84" s="71">
        <f t="shared" si="8"/>
        <v>0</v>
      </c>
      <c r="N84" s="71">
        <f t="shared" si="8"/>
        <v>598020</v>
      </c>
      <c r="O84" s="71">
        <f t="shared" si="8"/>
        <v>0</v>
      </c>
      <c r="P84" s="71">
        <f t="shared" si="8"/>
        <v>261180</v>
      </c>
      <c r="Q84" s="71">
        <f t="shared" si="8"/>
        <v>177420</v>
      </c>
      <c r="R84" s="71">
        <f t="shared" si="8"/>
        <v>159420</v>
      </c>
    </row>
    <row r="85" spans="1:18" s="4" customFormat="1">
      <c r="A85" s="43"/>
      <c r="B85" s="50" t="s">
        <v>6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</row>
    <row r="86" spans="1:18" s="4" customFormat="1" ht="35.1" customHeight="1">
      <c r="A86" s="21" t="s">
        <v>54</v>
      </c>
      <c r="B86" s="8"/>
      <c r="C86" s="105"/>
      <c r="D86" s="23"/>
      <c r="I86" s="23" t="s">
        <v>55</v>
      </c>
      <c r="K86" s="23"/>
      <c r="N86" s="23"/>
    </row>
    <row r="87" spans="1:18">
      <c r="A87" s="45" t="s">
        <v>56</v>
      </c>
      <c r="H87" s="46"/>
      <c r="K87" s="47" t="s">
        <v>57</v>
      </c>
    </row>
    <row r="88" spans="1:18">
      <c r="A88" s="24" t="s">
        <v>58</v>
      </c>
      <c r="I88" s="25" t="s">
        <v>58</v>
      </c>
    </row>
    <row r="89" spans="1:18">
      <c r="A89" s="24" t="s">
        <v>59</v>
      </c>
      <c r="I89" s="27" t="s">
        <v>59</v>
      </c>
    </row>
  </sheetData>
  <mergeCells count="13">
    <mergeCell ref="O10:R10"/>
    <mergeCell ref="A1:P1"/>
    <mergeCell ref="A2:P2"/>
    <mergeCell ref="P3:R3"/>
    <mergeCell ref="P4:R4"/>
    <mergeCell ref="P5:R5"/>
    <mergeCell ref="A7:D7"/>
    <mergeCell ref="F7:G7"/>
    <mergeCell ref="A9:D9"/>
    <mergeCell ref="B10:B11"/>
    <mergeCell ref="C10:C11"/>
    <mergeCell ref="E10:H10"/>
    <mergeCell ref="J10:M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1" fitToHeight="0" orientation="landscape" r:id="rId1"/>
  <rowBreaks count="1" manualBreakCount="1">
    <brk id="5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4564A-2996-4730-B05C-86D505D8DE46}">
  <sheetPr>
    <tabColor rgb="FF9933FF"/>
    <pageSetUpPr fitToPage="1"/>
  </sheetPr>
  <dimension ref="A1:V89"/>
  <sheetViews>
    <sheetView view="pageBreakPreview" zoomScale="60" zoomScaleNormal="70" workbookViewId="0">
      <selection activeCell="A63" sqref="A63"/>
    </sheetView>
  </sheetViews>
  <sheetFormatPr defaultRowHeight="21"/>
  <cols>
    <col min="1" max="1" width="55.5703125" style="10" customWidth="1"/>
    <col min="2" max="2" width="8.7109375" style="10" bestFit="1" customWidth="1"/>
    <col min="3" max="3" width="15.28515625" style="10" bestFit="1" customWidth="1"/>
    <col min="4" max="4" width="17.28515625" style="10" customWidth="1"/>
    <col min="5" max="13" width="14.7109375" style="10" customWidth="1"/>
    <col min="14" max="14" width="16.7109375" style="10" customWidth="1"/>
    <col min="15" max="18" width="14.7109375" style="10" customWidth="1"/>
    <col min="19" max="19" width="14.140625" style="10" hidden="1" customWidth="1"/>
    <col min="20" max="20" width="9.28515625" style="10" hidden="1" customWidth="1"/>
    <col min="21" max="21" width="9" style="10" hidden="1" customWidth="1"/>
    <col min="22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21" s="4" customFormat="1">
      <c r="A1" s="362" t="s">
        <v>232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21" s="4" customFormat="1">
      <c r="A2" s="358" t="s">
        <v>102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6"/>
      <c r="Q3" s="26"/>
      <c r="R3" s="26"/>
    </row>
    <row r="4" spans="1:21" s="4" customFormat="1" ht="21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391" t="s">
        <v>176</v>
      </c>
      <c r="Q4" s="391"/>
      <c r="R4" s="391"/>
    </row>
    <row r="5" spans="1:21" s="4" customForma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27" t="s">
        <v>322</v>
      </c>
      <c r="Q5" s="25"/>
      <c r="R5" s="26"/>
    </row>
    <row r="6" spans="1:21" s="4" customFormat="1">
      <c r="A6" s="21" t="s">
        <v>158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21" s="4" customFormat="1">
      <c r="A7" s="363" t="s">
        <v>317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21" s="4" customFormat="1" ht="23.25" customHeight="1">
      <c r="A8" s="21" t="s">
        <v>233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21" s="4" customFormat="1">
      <c r="A9" s="363"/>
      <c r="B9" s="363"/>
      <c r="C9" s="363"/>
      <c r="D9" s="363"/>
      <c r="P9" s="28"/>
      <c r="Q9" s="28"/>
      <c r="R9" s="29" t="s">
        <v>25</v>
      </c>
    </row>
    <row r="10" spans="1:21" s="4" customFormat="1" ht="24.95" customHeigh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21" s="4" customFormat="1" ht="24.95" customHeigh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21" s="4" customFormat="1" ht="24.95" customHeight="1">
      <c r="A12" s="35" t="s">
        <v>40</v>
      </c>
      <c r="B12" s="48" t="s">
        <v>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36">
        <v>0</v>
      </c>
      <c r="T12" s="36">
        <v>0</v>
      </c>
      <c r="U12" s="36">
        <v>0</v>
      </c>
    </row>
    <row r="13" spans="1:21" s="4" customFormat="1" ht="24.95" customHeight="1">
      <c r="A13" s="35"/>
      <c r="B13" s="48" t="s">
        <v>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21" s="4" customFormat="1" ht="24.95" customHeight="1">
      <c r="A14" s="51" t="s">
        <v>73</v>
      </c>
      <c r="B14" s="52" t="s">
        <v>5</v>
      </c>
      <c r="C14" s="71">
        <v>0</v>
      </c>
      <c r="D14" s="71">
        <v>0</v>
      </c>
      <c r="E14" s="70">
        <f>E16+E76</f>
        <v>0</v>
      </c>
      <c r="F14" s="70">
        <v>0</v>
      </c>
      <c r="G14" s="70">
        <v>0</v>
      </c>
      <c r="H14" s="70">
        <v>0</v>
      </c>
      <c r="I14" s="71">
        <v>0</v>
      </c>
      <c r="J14" s="70">
        <v>0</v>
      </c>
      <c r="K14" s="70">
        <v>0</v>
      </c>
      <c r="L14" s="70">
        <v>0</v>
      </c>
      <c r="M14" s="70">
        <v>0</v>
      </c>
      <c r="N14" s="71">
        <v>0</v>
      </c>
      <c r="O14" s="70">
        <v>0</v>
      </c>
      <c r="P14" s="71">
        <v>0</v>
      </c>
      <c r="Q14" s="70">
        <v>0</v>
      </c>
      <c r="R14" s="70">
        <v>0</v>
      </c>
    </row>
    <row r="15" spans="1:21" s="81" customFormat="1" ht="24.95" customHeight="1">
      <c r="A15" s="54"/>
      <c r="B15" s="52" t="s">
        <v>6</v>
      </c>
      <c r="C15" s="71"/>
      <c r="D15" s="71"/>
      <c r="E15" s="70"/>
      <c r="F15" s="70"/>
      <c r="G15" s="70"/>
      <c r="H15" s="70"/>
      <c r="I15" s="71"/>
      <c r="J15" s="70"/>
      <c r="K15" s="70"/>
      <c r="L15" s="70"/>
      <c r="M15" s="70"/>
      <c r="N15" s="71"/>
      <c r="O15" s="70"/>
      <c r="P15" s="71"/>
      <c r="Q15" s="70"/>
      <c r="R15" s="70"/>
    </row>
    <row r="16" spans="1:21" s="81" customFormat="1" ht="24.95" customHeight="1">
      <c r="A16" s="39"/>
      <c r="B16" s="49" t="s">
        <v>5</v>
      </c>
      <c r="C16" s="74">
        <v>0</v>
      </c>
      <c r="D16" s="74">
        <v>0</v>
      </c>
      <c r="E16" s="73">
        <v>0</v>
      </c>
      <c r="F16" s="73">
        <v>0</v>
      </c>
      <c r="G16" s="73">
        <v>0</v>
      </c>
      <c r="H16" s="73">
        <v>0</v>
      </c>
      <c r="I16" s="74">
        <v>0</v>
      </c>
      <c r="J16" s="73">
        <v>0</v>
      </c>
      <c r="K16" s="73">
        <v>0</v>
      </c>
      <c r="L16" s="73">
        <v>0</v>
      </c>
      <c r="M16" s="73">
        <v>0</v>
      </c>
      <c r="N16" s="74">
        <v>0</v>
      </c>
      <c r="O16" s="73">
        <v>0</v>
      </c>
      <c r="P16" s="74">
        <v>0</v>
      </c>
      <c r="Q16" s="73">
        <v>0</v>
      </c>
      <c r="R16" s="73">
        <v>0</v>
      </c>
    </row>
    <row r="17" spans="1:19" s="81" customFormat="1" ht="24.95" customHeight="1">
      <c r="A17" s="39"/>
      <c r="B17" s="49" t="s">
        <v>6</v>
      </c>
      <c r="C17" s="74"/>
      <c r="D17" s="74"/>
      <c r="E17" s="73"/>
      <c r="F17" s="73"/>
      <c r="G17" s="73"/>
      <c r="H17" s="73"/>
      <c r="I17" s="74"/>
      <c r="J17" s="73"/>
      <c r="K17" s="73"/>
      <c r="L17" s="73"/>
      <c r="M17" s="73"/>
      <c r="N17" s="74"/>
      <c r="O17" s="73"/>
      <c r="P17" s="74"/>
      <c r="Q17" s="73"/>
      <c r="R17" s="73"/>
    </row>
    <row r="18" spans="1:19" s="81" customFormat="1" ht="24.95" customHeight="1">
      <c r="A18" s="51" t="s">
        <v>74</v>
      </c>
      <c r="B18" s="52" t="s">
        <v>5</v>
      </c>
      <c r="C18" s="71">
        <v>0</v>
      </c>
      <c r="D18" s="71">
        <v>0</v>
      </c>
      <c r="E18" s="70">
        <v>0</v>
      </c>
      <c r="F18" s="70">
        <v>0</v>
      </c>
      <c r="G18" s="70">
        <v>0</v>
      </c>
      <c r="H18" s="70">
        <v>0</v>
      </c>
      <c r="I18" s="71">
        <v>0</v>
      </c>
      <c r="J18" s="70">
        <v>0</v>
      </c>
      <c r="K18" s="70">
        <v>0</v>
      </c>
      <c r="L18" s="70">
        <v>0</v>
      </c>
      <c r="M18" s="70">
        <v>0</v>
      </c>
      <c r="N18" s="71">
        <v>0</v>
      </c>
      <c r="O18" s="70">
        <v>0</v>
      </c>
      <c r="P18" s="71">
        <v>0</v>
      </c>
      <c r="Q18" s="70">
        <v>0</v>
      </c>
      <c r="R18" s="70">
        <v>0</v>
      </c>
    </row>
    <row r="19" spans="1:19" s="81" customFormat="1" ht="24.95" customHeight="1">
      <c r="A19" s="54"/>
      <c r="B19" s="52" t="s">
        <v>6</v>
      </c>
      <c r="C19" s="71"/>
      <c r="D19" s="71"/>
      <c r="E19" s="70"/>
      <c r="F19" s="70"/>
      <c r="G19" s="70"/>
      <c r="H19" s="70"/>
      <c r="I19" s="71"/>
      <c r="J19" s="70"/>
      <c r="K19" s="70"/>
      <c r="L19" s="70"/>
      <c r="M19" s="70"/>
      <c r="N19" s="71"/>
      <c r="O19" s="70"/>
      <c r="P19" s="71"/>
      <c r="Q19" s="70"/>
      <c r="R19" s="70"/>
    </row>
    <row r="20" spans="1:19" s="81" customFormat="1" ht="24.95" customHeight="1">
      <c r="A20" s="39"/>
      <c r="B20" s="49" t="s">
        <v>5</v>
      </c>
      <c r="C20" s="74">
        <v>0</v>
      </c>
      <c r="D20" s="74">
        <v>0</v>
      </c>
      <c r="E20" s="73">
        <v>0</v>
      </c>
      <c r="F20" s="73">
        <v>0</v>
      </c>
      <c r="G20" s="73">
        <v>0</v>
      </c>
      <c r="H20" s="73">
        <v>0</v>
      </c>
      <c r="I20" s="74">
        <v>0</v>
      </c>
      <c r="J20" s="73">
        <v>0</v>
      </c>
      <c r="K20" s="73">
        <v>0</v>
      </c>
      <c r="L20" s="73">
        <v>0</v>
      </c>
      <c r="M20" s="73">
        <v>0</v>
      </c>
      <c r="N20" s="74">
        <v>0</v>
      </c>
      <c r="O20" s="73">
        <v>0</v>
      </c>
      <c r="P20" s="74">
        <v>0</v>
      </c>
      <c r="Q20" s="73">
        <v>0</v>
      </c>
      <c r="R20" s="73">
        <v>0</v>
      </c>
    </row>
    <row r="21" spans="1:19" s="81" customFormat="1" ht="24.95" customHeight="1">
      <c r="A21" s="39"/>
      <c r="B21" s="49" t="s">
        <v>6</v>
      </c>
      <c r="C21" s="74"/>
      <c r="D21" s="74"/>
      <c r="E21" s="73"/>
      <c r="F21" s="73"/>
      <c r="G21" s="73"/>
      <c r="H21" s="73"/>
      <c r="I21" s="74"/>
      <c r="J21" s="73"/>
      <c r="K21" s="73"/>
      <c r="L21" s="73"/>
      <c r="M21" s="73"/>
      <c r="N21" s="74"/>
      <c r="O21" s="73"/>
      <c r="P21" s="74"/>
      <c r="Q21" s="73"/>
      <c r="R21" s="73"/>
    </row>
    <row r="22" spans="1:19" s="81" customFormat="1" ht="24.95" customHeight="1">
      <c r="A22" s="51" t="s">
        <v>75</v>
      </c>
      <c r="B22" s="52" t="s">
        <v>5</v>
      </c>
      <c r="C22" s="71">
        <v>0</v>
      </c>
      <c r="D22" s="71">
        <v>0</v>
      </c>
      <c r="E22" s="70">
        <v>0</v>
      </c>
      <c r="F22" s="70">
        <v>0</v>
      </c>
      <c r="G22" s="70">
        <v>0</v>
      </c>
      <c r="H22" s="70">
        <v>0</v>
      </c>
      <c r="I22" s="71">
        <v>0</v>
      </c>
      <c r="J22" s="70">
        <v>0</v>
      </c>
      <c r="K22" s="70">
        <v>0</v>
      </c>
      <c r="L22" s="70">
        <v>0</v>
      </c>
      <c r="M22" s="70">
        <v>0</v>
      </c>
      <c r="N22" s="71">
        <v>0</v>
      </c>
      <c r="O22" s="70">
        <v>0</v>
      </c>
      <c r="P22" s="71">
        <v>0</v>
      </c>
      <c r="Q22" s="70">
        <v>0</v>
      </c>
      <c r="R22" s="70">
        <v>0</v>
      </c>
    </row>
    <row r="23" spans="1:19" s="81" customFormat="1" ht="24.95" customHeight="1">
      <c r="A23" s="54"/>
      <c r="B23" s="52" t="s">
        <v>6</v>
      </c>
      <c r="C23" s="71"/>
      <c r="D23" s="71"/>
      <c r="E23" s="70"/>
      <c r="F23" s="70"/>
      <c r="G23" s="70"/>
      <c r="H23" s="70"/>
      <c r="I23" s="71"/>
      <c r="J23" s="70"/>
      <c r="K23" s="70"/>
      <c r="L23" s="70"/>
      <c r="M23" s="70"/>
      <c r="N23" s="71"/>
      <c r="O23" s="70"/>
      <c r="P23" s="71"/>
      <c r="Q23" s="70"/>
      <c r="R23" s="70"/>
    </row>
    <row r="24" spans="1:19" s="81" customFormat="1" ht="24.95" customHeight="1">
      <c r="A24" s="39"/>
      <c r="B24" s="49" t="s">
        <v>5</v>
      </c>
      <c r="C24" s="74">
        <v>0</v>
      </c>
      <c r="D24" s="74">
        <v>0</v>
      </c>
      <c r="E24" s="73">
        <v>0</v>
      </c>
      <c r="F24" s="73">
        <v>0</v>
      </c>
      <c r="G24" s="73">
        <v>0</v>
      </c>
      <c r="H24" s="73">
        <v>0</v>
      </c>
      <c r="I24" s="74">
        <v>0</v>
      </c>
      <c r="J24" s="73">
        <v>0</v>
      </c>
      <c r="K24" s="73">
        <v>0</v>
      </c>
      <c r="L24" s="73">
        <v>0</v>
      </c>
      <c r="M24" s="73">
        <v>0</v>
      </c>
      <c r="N24" s="74">
        <v>0</v>
      </c>
      <c r="O24" s="73">
        <v>0</v>
      </c>
      <c r="P24" s="74">
        <v>0</v>
      </c>
      <c r="Q24" s="73">
        <v>0</v>
      </c>
      <c r="R24" s="73">
        <v>0</v>
      </c>
    </row>
    <row r="25" spans="1:19" s="4" customFormat="1" ht="24.6" customHeight="1">
      <c r="A25" s="39"/>
      <c r="B25" s="49" t="s">
        <v>6</v>
      </c>
      <c r="C25" s="74"/>
      <c r="D25" s="74"/>
      <c r="E25" s="73"/>
      <c r="F25" s="73"/>
      <c r="G25" s="73"/>
      <c r="H25" s="73"/>
      <c r="I25" s="74"/>
      <c r="J25" s="73"/>
      <c r="K25" s="73"/>
      <c r="L25" s="73"/>
      <c r="M25" s="73"/>
      <c r="N25" s="74"/>
      <c r="O25" s="73"/>
      <c r="P25" s="74"/>
      <c r="Q25" s="73"/>
      <c r="R25" s="73"/>
    </row>
    <row r="26" spans="1:19" s="4" customFormat="1" ht="24.6" customHeight="1">
      <c r="A26" s="51" t="s">
        <v>41</v>
      </c>
      <c r="B26" s="52" t="s">
        <v>5</v>
      </c>
      <c r="C26" s="71">
        <v>0</v>
      </c>
      <c r="D26" s="71">
        <v>0</v>
      </c>
      <c r="E26" s="70">
        <v>0</v>
      </c>
      <c r="F26" s="70">
        <v>0</v>
      </c>
      <c r="G26" s="70">
        <v>0</v>
      </c>
      <c r="H26" s="70">
        <v>0</v>
      </c>
      <c r="I26" s="71">
        <v>0</v>
      </c>
      <c r="J26" s="70">
        <v>0</v>
      </c>
      <c r="K26" s="70">
        <v>0</v>
      </c>
      <c r="L26" s="70">
        <v>0</v>
      </c>
      <c r="M26" s="70">
        <v>0</v>
      </c>
      <c r="N26" s="71">
        <v>0</v>
      </c>
      <c r="O26" s="70">
        <v>0</v>
      </c>
      <c r="P26" s="71">
        <v>0</v>
      </c>
      <c r="Q26" s="70">
        <v>0</v>
      </c>
      <c r="R26" s="70">
        <v>0</v>
      </c>
    </row>
    <row r="27" spans="1:19" s="4" customFormat="1" ht="24.6" customHeight="1">
      <c r="A27" s="54"/>
      <c r="B27" s="52" t="s">
        <v>6</v>
      </c>
      <c r="C27" s="71"/>
      <c r="D27" s="71"/>
      <c r="E27" s="70"/>
      <c r="F27" s="70"/>
      <c r="G27" s="70"/>
      <c r="H27" s="70"/>
      <c r="I27" s="71"/>
      <c r="J27" s="70"/>
      <c r="K27" s="70"/>
      <c r="L27" s="70"/>
      <c r="M27" s="70"/>
      <c r="N27" s="71"/>
      <c r="O27" s="70"/>
      <c r="P27" s="71"/>
      <c r="Q27" s="70"/>
      <c r="R27" s="70"/>
    </row>
    <row r="28" spans="1:19" s="4" customFormat="1" ht="24.95" customHeight="1">
      <c r="A28" s="39"/>
      <c r="B28" s="49" t="s">
        <v>5</v>
      </c>
      <c r="C28" s="74">
        <v>0</v>
      </c>
      <c r="D28" s="74">
        <v>0</v>
      </c>
      <c r="E28" s="73">
        <v>0</v>
      </c>
      <c r="F28" s="73">
        <v>0</v>
      </c>
      <c r="G28" s="73">
        <v>0</v>
      </c>
      <c r="H28" s="73">
        <v>0</v>
      </c>
      <c r="I28" s="74">
        <v>0</v>
      </c>
      <c r="J28" s="73">
        <v>0</v>
      </c>
      <c r="K28" s="73">
        <v>0</v>
      </c>
      <c r="L28" s="73">
        <v>0</v>
      </c>
      <c r="M28" s="73">
        <v>0</v>
      </c>
      <c r="N28" s="74">
        <v>0</v>
      </c>
      <c r="O28" s="73">
        <v>0</v>
      </c>
      <c r="P28" s="74">
        <v>0</v>
      </c>
      <c r="Q28" s="73">
        <v>0</v>
      </c>
      <c r="R28" s="73">
        <v>0</v>
      </c>
    </row>
    <row r="29" spans="1:19" s="4" customFormat="1" ht="24.95" customHeight="1">
      <c r="A29" s="39"/>
      <c r="B29" s="49" t="s">
        <v>6</v>
      </c>
      <c r="C29" s="74"/>
      <c r="D29" s="74"/>
      <c r="E29" s="73"/>
      <c r="F29" s="73"/>
      <c r="G29" s="73"/>
      <c r="H29" s="73"/>
      <c r="I29" s="74"/>
      <c r="J29" s="73"/>
      <c r="K29" s="73"/>
      <c r="L29" s="73"/>
      <c r="M29" s="73"/>
      <c r="N29" s="74"/>
      <c r="O29" s="73"/>
      <c r="P29" s="74"/>
      <c r="Q29" s="73"/>
      <c r="R29" s="73"/>
    </row>
    <row r="30" spans="1:19" s="4" customFormat="1" ht="24.95" customHeight="1">
      <c r="A30" s="40" t="s">
        <v>42</v>
      </c>
      <c r="B30" s="48" t="s">
        <v>5</v>
      </c>
      <c r="C30" s="75">
        <f>C32+C58</f>
        <v>2695800</v>
      </c>
      <c r="D30" s="75">
        <f>+D32+D58</f>
        <v>1059300</v>
      </c>
      <c r="E30" s="75">
        <f>+E32+E58</f>
        <v>494700</v>
      </c>
      <c r="F30" s="75">
        <f t="shared" ref="F30:R30" si="0">+F32+F58</f>
        <v>186480</v>
      </c>
      <c r="G30" s="75">
        <f t="shared" si="0"/>
        <v>187800</v>
      </c>
      <c r="H30" s="75">
        <f t="shared" si="0"/>
        <v>190320</v>
      </c>
      <c r="I30" s="75">
        <f t="shared" si="0"/>
        <v>750240</v>
      </c>
      <c r="J30" s="75">
        <f t="shared" si="0"/>
        <v>199320</v>
      </c>
      <c r="K30" s="75">
        <f t="shared" si="0"/>
        <v>169800</v>
      </c>
      <c r="L30" s="75">
        <f t="shared" si="0"/>
        <v>188160</v>
      </c>
      <c r="M30" s="75">
        <f t="shared" si="0"/>
        <v>192960</v>
      </c>
      <c r="N30" s="75">
        <f t="shared" si="0"/>
        <v>886260</v>
      </c>
      <c r="O30" s="75">
        <f t="shared" si="0"/>
        <v>208580</v>
      </c>
      <c r="P30" s="75">
        <f t="shared" si="0"/>
        <v>185280</v>
      </c>
      <c r="Q30" s="75">
        <f t="shared" si="0"/>
        <v>190320</v>
      </c>
      <c r="R30" s="75">
        <f t="shared" si="0"/>
        <v>302080</v>
      </c>
      <c r="S30" s="237">
        <f t="shared" ref="S30:S32" si="1">D30+I30+N30</f>
        <v>2695800</v>
      </c>
    </row>
    <row r="31" spans="1:19" s="4" customFormat="1" ht="24.95" customHeight="1">
      <c r="A31" s="40"/>
      <c r="B31" s="48" t="s">
        <v>6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237"/>
    </row>
    <row r="32" spans="1:19" s="4" customFormat="1" ht="24.95" customHeight="1">
      <c r="A32" s="51" t="s">
        <v>43</v>
      </c>
      <c r="B32" s="52" t="s">
        <v>5</v>
      </c>
      <c r="C32" s="71">
        <f t="shared" ref="C32:R32" si="2">C34+C42+C48</f>
        <v>2290800</v>
      </c>
      <c r="D32" s="71">
        <f>+D34+D42+D48</f>
        <v>654300</v>
      </c>
      <c r="E32" s="71">
        <f t="shared" si="2"/>
        <v>89700</v>
      </c>
      <c r="F32" s="71">
        <f t="shared" si="2"/>
        <v>186480</v>
      </c>
      <c r="G32" s="71">
        <f t="shared" si="2"/>
        <v>187800</v>
      </c>
      <c r="H32" s="71">
        <f t="shared" si="2"/>
        <v>190320</v>
      </c>
      <c r="I32" s="71">
        <f t="shared" si="2"/>
        <v>750240</v>
      </c>
      <c r="J32" s="71">
        <f t="shared" si="2"/>
        <v>199320</v>
      </c>
      <c r="K32" s="71">
        <f t="shared" si="2"/>
        <v>169800</v>
      </c>
      <c r="L32" s="71">
        <f t="shared" si="2"/>
        <v>188160</v>
      </c>
      <c r="M32" s="71">
        <f t="shared" si="2"/>
        <v>192960</v>
      </c>
      <c r="N32" s="71">
        <f t="shared" si="2"/>
        <v>886260</v>
      </c>
      <c r="O32" s="71">
        <f t="shared" si="2"/>
        <v>208580</v>
      </c>
      <c r="P32" s="71">
        <f t="shared" si="2"/>
        <v>185280</v>
      </c>
      <c r="Q32" s="71">
        <f t="shared" si="2"/>
        <v>190320</v>
      </c>
      <c r="R32" s="71">
        <f t="shared" si="2"/>
        <v>302080</v>
      </c>
      <c r="S32" s="237">
        <f t="shared" si="1"/>
        <v>2290800</v>
      </c>
    </row>
    <row r="33" spans="1:21" s="4" customFormat="1" ht="24.95" customHeight="1">
      <c r="A33" s="51"/>
      <c r="B33" s="52" t="s">
        <v>6</v>
      </c>
      <c r="C33" s="71"/>
      <c r="D33" s="71"/>
      <c r="E33" s="70"/>
      <c r="F33" s="70"/>
      <c r="G33" s="70"/>
      <c r="H33" s="70"/>
      <c r="I33" s="71"/>
      <c r="J33" s="70"/>
      <c r="K33" s="70"/>
      <c r="L33" s="70"/>
      <c r="M33" s="70"/>
      <c r="N33" s="71"/>
      <c r="O33" s="70"/>
      <c r="P33" s="71"/>
      <c r="Q33" s="70"/>
      <c r="R33" s="70"/>
      <c r="S33" s="237"/>
    </row>
    <row r="34" spans="1:21" s="4" customFormat="1" ht="24.95" customHeight="1">
      <c r="A34" s="55" t="s">
        <v>44</v>
      </c>
      <c r="B34" s="52" t="s">
        <v>5</v>
      </c>
      <c r="C34" s="71">
        <f>SUM(C36:C41)</f>
        <v>2177200</v>
      </c>
      <c r="D34" s="71">
        <f>SUM(D36:D41)</f>
        <v>564600</v>
      </c>
      <c r="E34" s="71">
        <f t="shared" ref="E34:R34" si="3">SUM(E36:E41)</f>
        <v>0</v>
      </c>
      <c r="F34" s="71">
        <f>SUM(F36:F41)</f>
        <v>186480</v>
      </c>
      <c r="G34" s="71">
        <f>SUM(G36:G41)</f>
        <v>187800</v>
      </c>
      <c r="H34" s="71">
        <f>SUM(H36:H41)</f>
        <v>190320</v>
      </c>
      <c r="I34" s="71">
        <f>SUM(I36:I41)</f>
        <v>738240</v>
      </c>
      <c r="J34" s="71">
        <f t="shared" si="3"/>
        <v>187320</v>
      </c>
      <c r="K34" s="71">
        <f t="shared" si="3"/>
        <v>169800</v>
      </c>
      <c r="L34" s="71">
        <f t="shared" si="3"/>
        <v>188160</v>
      </c>
      <c r="M34" s="71">
        <f t="shared" si="3"/>
        <v>192960</v>
      </c>
      <c r="N34" s="71">
        <f t="shared" si="3"/>
        <v>874360</v>
      </c>
      <c r="O34" s="71">
        <f t="shared" si="3"/>
        <v>196680</v>
      </c>
      <c r="P34" s="71">
        <f t="shared" si="3"/>
        <v>185280</v>
      </c>
      <c r="Q34" s="71">
        <f t="shared" si="3"/>
        <v>190320</v>
      </c>
      <c r="R34" s="71">
        <f t="shared" si="3"/>
        <v>302080</v>
      </c>
      <c r="S34" s="237">
        <f>D34+I34+N34</f>
        <v>2177200</v>
      </c>
    </row>
    <row r="35" spans="1:21" s="4" customFormat="1" ht="24.95" customHeight="1">
      <c r="A35" s="55"/>
      <c r="B35" s="52" t="s">
        <v>6</v>
      </c>
      <c r="C35" s="71"/>
      <c r="D35" s="71"/>
      <c r="E35" s="70"/>
      <c r="F35" s="70"/>
      <c r="G35" s="70"/>
      <c r="H35" s="70"/>
      <c r="I35" s="71"/>
      <c r="J35" s="70"/>
      <c r="K35" s="70"/>
      <c r="L35" s="70"/>
      <c r="M35" s="70"/>
      <c r="N35" s="71"/>
      <c r="O35" s="70"/>
      <c r="P35" s="71"/>
      <c r="Q35" s="70"/>
      <c r="R35" s="70"/>
      <c r="S35" s="237"/>
    </row>
    <row r="36" spans="1:21" s="4" customFormat="1" ht="24.95" customHeight="1">
      <c r="A36" s="41" t="s">
        <v>106</v>
      </c>
      <c r="B36" s="49" t="s">
        <v>5</v>
      </c>
      <c r="C36" s="74">
        <v>1026000</v>
      </c>
      <c r="D36" s="74">
        <f>SUM(E36:H36)</f>
        <v>262200</v>
      </c>
      <c r="E36" s="329">
        <v>0</v>
      </c>
      <c r="F36" s="73">
        <v>85680</v>
      </c>
      <c r="G36" s="73">
        <v>87000</v>
      </c>
      <c r="H36" s="73">
        <v>89520</v>
      </c>
      <c r="I36" s="74">
        <f>SUM(J36:M36)</f>
        <v>335040</v>
      </c>
      <c r="J36" s="73">
        <v>86520</v>
      </c>
      <c r="K36" s="73">
        <v>69000</v>
      </c>
      <c r="L36" s="73">
        <v>87360</v>
      </c>
      <c r="M36" s="73">
        <v>92160</v>
      </c>
      <c r="N36" s="74">
        <f>SUM(O36:R36)</f>
        <v>428760</v>
      </c>
      <c r="O36" s="73">
        <v>95880</v>
      </c>
      <c r="P36" s="73">
        <v>84480</v>
      </c>
      <c r="Q36" s="73">
        <v>89520</v>
      </c>
      <c r="R36" s="73">
        <f>92040+66840</f>
        <v>158880</v>
      </c>
      <c r="S36" s="237">
        <f>D36+I36+N36</f>
        <v>1026000</v>
      </c>
      <c r="T36" s="4">
        <v>66840</v>
      </c>
      <c r="U36" s="4" t="s">
        <v>234</v>
      </c>
    </row>
    <row r="37" spans="1:21" s="4" customFormat="1" ht="24.95" customHeight="1">
      <c r="A37" s="39"/>
      <c r="B37" s="49" t="s">
        <v>6</v>
      </c>
      <c r="C37" s="74"/>
      <c r="D37" s="74"/>
      <c r="E37" s="73"/>
      <c r="F37" s="73"/>
      <c r="G37" s="73"/>
      <c r="H37" s="73"/>
      <c r="I37" s="74"/>
      <c r="J37" s="73"/>
      <c r="K37" s="73"/>
      <c r="L37" s="73"/>
      <c r="M37" s="73"/>
      <c r="N37" s="74"/>
      <c r="O37" s="73"/>
      <c r="P37" s="73"/>
      <c r="Q37" s="73"/>
      <c r="R37" s="73"/>
      <c r="S37" s="237"/>
    </row>
    <row r="38" spans="1:21" s="4" customFormat="1" ht="42">
      <c r="A38" s="41" t="s">
        <v>338</v>
      </c>
      <c r="B38" s="49" t="s">
        <v>5</v>
      </c>
      <c r="C38" s="74">
        <v>540300</v>
      </c>
      <c r="D38" s="74">
        <f>SUM(E38:H38)</f>
        <v>142380</v>
      </c>
      <c r="E38" s="329">
        <v>0</v>
      </c>
      <c r="F38" s="73">
        <v>47460</v>
      </c>
      <c r="G38" s="73">
        <v>47460</v>
      </c>
      <c r="H38" s="73">
        <v>47460</v>
      </c>
      <c r="I38" s="74">
        <f>SUM(J38:M38)</f>
        <v>189840</v>
      </c>
      <c r="J38" s="73">
        <v>47460</v>
      </c>
      <c r="K38" s="73">
        <v>47460</v>
      </c>
      <c r="L38" s="73">
        <v>47460</v>
      </c>
      <c r="M38" s="73">
        <v>47460</v>
      </c>
      <c r="N38" s="74">
        <f>SUM(O38:R38)</f>
        <v>208080</v>
      </c>
      <c r="O38" s="73">
        <v>47460</v>
      </c>
      <c r="P38" s="73">
        <v>47460</v>
      </c>
      <c r="Q38" s="73">
        <v>47460</v>
      </c>
      <c r="R38" s="73">
        <f>18240+47460</f>
        <v>65700</v>
      </c>
      <c r="S38" s="237">
        <f>D38+I38+N38</f>
        <v>540300</v>
      </c>
      <c r="T38" s="4">
        <v>18240</v>
      </c>
      <c r="U38" s="4" t="s">
        <v>234</v>
      </c>
    </row>
    <row r="39" spans="1:21" s="4" customFormat="1" ht="21.95" customHeight="1">
      <c r="A39" s="39"/>
      <c r="B39" s="49" t="s">
        <v>6</v>
      </c>
      <c r="C39" s="74"/>
      <c r="D39" s="74"/>
      <c r="E39" s="73"/>
      <c r="F39" s="73"/>
      <c r="G39" s="73"/>
      <c r="H39" s="73"/>
      <c r="I39" s="74"/>
      <c r="J39" s="73"/>
      <c r="K39" s="73"/>
      <c r="L39" s="73"/>
      <c r="M39" s="73"/>
      <c r="N39" s="74"/>
      <c r="O39" s="73"/>
      <c r="P39" s="73"/>
      <c r="Q39" s="73"/>
      <c r="R39" s="73"/>
      <c r="S39" s="237"/>
    </row>
    <row r="40" spans="1:21" s="4" customFormat="1" ht="21.95" customHeight="1">
      <c r="A40" s="41" t="s">
        <v>235</v>
      </c>
      <c r="B40" s="49" t="s">
        <v>5</v>
      </c>
      <c r="C40" s="74">
        <v>610900</v>
      </c>
      <c r="D40" s="74">
        <f>SUM(E40:H40)</f>
        <v>160020</v>
      </c>
      <c r="E40" s="329">
        <v>0</v>
      </c>
      <c r="F40" s="73">
        <v>53340</v>
      </c>
      <c r="G40" s="73">
        <v>53340</v>
      </c>
      <c r="H40" s="73">
        <v>53340</v>
      </c>
      <c r="I40" s="74">
        <f>SUM(J40:M40)</f>
        <v>213360</v>
      </c>
      <c r="J40" s="73">
        <v>53340</v>
      </c>
      <c r="K40" s="73">
        <v>53340</v>
      </c>
      <c r="L40" s="73">
        <v>53340</v>
      </c>
      <c r="M40" s="73">
        <v>53340</v>
      </c>
      <c r="N40" s="74">
        <f>SUM(O40:R40)</f>
        <v>237520</v>
      </c>
      <c r="O40" s="73">
        <v>53340</v>
      </c>
      <c r="P40" s="73">
        <v>53340</v>
      </c>
      <c r="Q40" s="73">
        <v>53340</v>
      </c>
      <c r="R40" s="73">
        <f>24160+53340</f>
        <v>77500</v>
      </c>
      <c r="S40" s="237">
        <f>D40+I40+N40</f>
        <v>610900</v>
      </c>
      <c r="T40" s="4">
        <v>24160</v>
      </c>
    </row>
    <row r="41" spans="1:21" s="4" customFormat="1" ht="21.95" customHeight="1">
      <c r="A41" s="39"/>
      <c r="B41" s="49" t="s">
        <v>6</v>
      </c>
      <c r="C41" s="74"/>
      <c r="D41" s="74"/>
      <c r="E41" s="73"/>
      <c r="F41" s="73"/>
      <c r="G41" s="73"/>
      <c r="H41" s="73"/>
      <c r="I41" s="74"/>
      <c r="J41" s="73"/>
      <c r="K41" s="73"/>
      <c r="L41" s="73"/>
      <c r="M41" s="73"/>
      <c r="N41" s="74"/>
      <c r="O41" s="73"/>
      <c r="P41" s="73"/>
      <c r="Q41" s="73"/>
      <c r="R41" s="73"/>
      <c r="S41" s="237"/>
    </row>
    <row r="42" spans="1:21" s="4" customFormat="1" ht="24.95" customHeight="1">
      <c r="A42" s="55" t="s">
        <v>45</v>
      </c>
      <c r="B42" s="52" t="s">
        <v>5</v>
      </c>
      <c r="C42" s="71">
        <f>SUM(C44:C47)</f>
        <v>41700</v>
      </c>
      <c r="D42" s="71">
        <f>SUM(D44:D47)</f>
        <v>21700</v>
      </c>
      <c r="E42" s="71">
        <f t="shared" ref="E42:R42" si="4">SUM(E44:E47)</f>
        <v>21700</v>
      </c>
      <c r="F42" s="71">
        <f t="shared" si="4"/>
        <v>0</v>
      </c>
      <c r="G42" s="71">
        <f t="shared" si="4"/>
        <v>0</v>
      </c>
      <c r="H42" s="71">
        <f t="shared" si="4"/>
        <v>0</v>
      </c>
      <c r="I42" s="71">
        <f t="shared" si="4"/>
        <v>10000</v>
      </c>
      <c r="J42" s="71">
        <f t="shared" si="4"/>
        <v>10000</v>
      </c>
      <c r="K42" s="71">
        <f t="shared" si="4"/>
        <v>0</v>
      </c>
      <c r="L42" s="71">
        <f t="shared" si="4"/>
        <v>0</v>
      </c>
      <c r="M42" s="71">
        <f t="shared" si="4"/>
        <v>0</v>
      </c>
      <c r="N42" s="71">
        <f t="shared" si="4"/>
        <v>10000</v>
      </c>
      <c r="O42" s="71">
        <f t="shared" si="4"/>
        <v>10000</v>
      </c>
      <c r="P42" s="71">
        <f t="shared" si="4"/>
        <v>0</v>
      </c>
      <c r="Q42" s="71">
        <f t="shared" si="4"/>
        <v>0</v>
      </c>
      <c r="R42" s="71">
        <f t="shared" si="4"/>
        <v>0</v>
      </c>
      <c r="S42" s="237">
        <f t="shared" ref="S42" si="5">D42+I42+N42</f>
        <v>41700</v>
      </c>
    </row>
    <row r="43" spans="1:21" s="4" customFormat="1" ht="24.95" customHeight="1">
      <c r="A43" s="55"/>
      <c r="B43" s="52" t="s">
        <v>6</v>
      </c>
      <c r="C43" s="71"/>
      <c r="D43" s="71"/>
      <c r="E43" s="70"/>
      <c r="F43" s="70"/>
      <c r="G43" s="70"/>
      <c r="H43" s="70"/>
      <c r="I43" s="71"/>
      <c r="J43" s="70"/>
      <c r="K43" s="70"/>
      <c r="L43" s="70"/>
      <c r="M43" s="70"/>
      <c r="N43" s="71"/>
      <c r="O43" s="70"/>
      <c r="P43" s="71"/>
      <c r="Q43" s="70"/>
      <c r="R43" s="70"/>
      <c r="S43" s="237"/>
    </row>
    <row r="44" spans="1:21" s="4" customFormat="1" ht="24.95" customHeight="1">
      <c r="A44" s="41" t="s">
        <v>108</v>
      </c>
      <c r="B44" s="49" t="s">
        <v>5</v>
      </c>
      <c r="C44" s="74">
        <v>20900</v>
      </c>
      <c r="D44" s="74">
        <f>SUM(E44:H44)</f>
        <v>10900</v>
      </c>
      <c r="E44" s="73">
        <v>10900</v>
      </c>
      <c r="F44" s="329">
        <v>0</v>
      </c>
      <c r="G44" s="329">
        <v>0</v>
      </c>
      <c r="H44" s="329">
        <v>0</v>
      </c>
      <c r="I44" s="74">
        <f>SUM(J44:M44)</f>
        <v>5000</v>
      </c>
      <c r="J44" s="73">
        <v>5000</v>
      </c>
      <c r="K44" s="329">
        <v>0</v>
      </c>
      <c r="L44" s="329">
        <v>0</v>
      </c>
      <c r="M44" s="329">
        <v>0</v>
      </c>
      <c r="N44" s="74">
        <f>SUM(O44:R44)</f>
        <v>5000</v>
      </c>
      <c r="O44" s="73">
        <v>5000</v>
      </c>
      <c r="P44" s="329">
        <v>0</v>
      </c>
      <c r="Q44" s="329">
        <v>0</v>
      </c>
      <c r="R44" s="329">
        <v>0</v>
      </c>
      <c r="S44" s="237">
        <f>D44+I44+N44</f>
        <v>20900</v>
      </c>
    </row>
    <row r="45" spans="1:21" s="4" customFormat="1" ht="24.95" customHeight="1">
      <c r="A45" s="39"/>
      <c r="B45" s="49" t="s">
        <v>6</v>
      </c>
      <c r="C45" s="74"/>
      <c r="D45" s="74"/>
      <c r="E45" s="73"/>
      <c r="F45" s="73"/>
      <c r="G45" s="73"/>
      <c r="H45" s="73"/>
      <c r="I45" s="74"/>
      <c r="J45" s="73"/>
      <c r="K45" s="73"/>
      <c r="L45" s="73"/>
      <c r="M45" s="73"/>
      <c r="N45" s="74"/>
      <c r="O45" s="73"/>
      <c r="P45" s="74"/>
      <c r="Q45" s="73"/>
      <c r="R45" s="73"/>
      <c r="S45" s="237"/>
    </row>
    <row r="46" spans="1:21" s="4" customFormat="1" ht="24.95" customHeight="1">
      <c r="A46" s="41" t="s">
        <v>109</v>
      </c>
      <c r="B46" s="49" t="s">
        <v>5</v>
      </c>
      <c r="C46" s="74">
        <v>20800</v>
      </c>
      <c r="D46" s="74">
        <f>SUM(E46:H46)</f>
        <v>10800</v>
      </c>
      <c r="E46" s="73">
        <v>10800</v>
      </c>
      <c r="F46" s="329">
        <v>0</v>
      </c>
      <c r="G46" s="329">
        <v>0</v>
      </c>
      <c r="H46" s="329">
        <v>0</v>
      </c>
      <c r="I46" s="74">
        <f>SUM(J46:M46)</f>
        <v>5000</v>
      </c>
      <c r="J46" s="73">
        <v>5000</v>
      </c>
      <c r="K46" s="329">
        <v>0</v>
      </c>
      <c r="L46" s="329">
        <v>0</v>
      </c>
      <c r="M46" s="329">
        <v>0</v>
      </c>
      <c r="N46" s="74">
        <f>SUM(O46:R46)</f>
        <v>5000</v>
      </c>
      <c r="O46" s="73">
        <v>5000</v>
      </c>
      <c r="P46" s="330">
        <v>0</v>
      </c>
      <c r="Q46" s="329">
        <v>0</v>
      </c>
      <c r="R46" s="329">
        <v>0</v>
      </c>
      <c r="S46" s="237">
        <f t="shared" ref="S46:S64" si="6">D46+I46+N46</f>
        <v>20800</v>
      </c>
    </row>
    <row r="47" spans="1:21" s="4" customFormat="1" ht="24.95" customHeight="1">
      <c r="A47" s="39"/>
      <c r="B47" s="49" t="s">
        <v>6</v>
      </c>
      <c r="C47" s="74"/>
      <c r="D47" s="74"/>
      <c r="E47" s="73"/>
      <c r="F47" s="73"/>
      <c r="G47" s="73"/>
      <c r="H47" s="73"/>
      <c r="I47" s="74"/>
      <c r="J47" s="73"/>
      <c r="K47" s="73"/>
      <c r="L47" s="73"/>
      <c r="M47" s="73"/>
      <c r="N47" s="74"/>
      <c r="O47" s="73"/>
      <c r="P47" s="74"/>
      <c r="Q47" s="73"/>
      <c r="R47" s="73"/>
      <c r="S47" s="237"/>
    </row>
    <row r="48" spans="1:21" s="4" customFormat="1" ht="21.95" customHeight="1">
      <c r="A48" s="55" t="s">
        <v>46</v>
      </c>
      <c r="B48" s="52" t="s">
        <v>5</v>
      </c>
      <c r="C48" s="71">
        <f>SUM(C50:C56)</f>
        <v>71900</v>
      </c>
      <c r="D48" s="71">
        <f>SUM(D50:D56)</f>
        <v>68000</v>
      </c>
      <c r="E48" s="71">
        <f t="shared" ref="E48:R48" si="7">SUM(E50:E56)</f>
        <v>68000</v>
      </c>
      <c r="F48" s="71">
        <f t="shared" si="7"/>
        <v>0</v>
      </c>
      <c r="G48" s="71">
        <f t="shared" si="7"/>
        <v>0</v>
      </c>
      <c r="H48" s="71">
        <f t="shared" si="7"/>
        <v>0</v>
      </c>
      <c r="I48" s="71">
        <f t="shared" si="7"/>
        <v>2000</v>
      </c>
      <c r="J48" s="71">
        <f t="shared" si="7"/>
        <v>2000</v>
      </c>
      <c r="K48" s="71">
        <f t="shared" si="7"/>
        <v>0</v>
      </c>
      <c r="L48" s="71">
        <f t="shared" si="7"/>
        <v>0</v>
      </c>
      <c r="M48" s="71">
        <f t="shared" si="7"/>
        <v>0</v>
      </c>
      <c r="N48" s="71">
        <f t="shared" si="7"/>
        <v>1900</v>
      </c>
      <c r="O48" s="71">
        <f t="shared" si="7"/>
        <v>1900</v>
      </c>
      <c r="P48" s="71">
        <f t="shared" si="7"/>
        <v>0</v>
      </c>
      <c r="Q48" s="71">
        <f t="shared" si="7"/>
        <v>0</v>
      </c>
      <c r="R48" s="71">
        <f t="shared" si="7"/>
        <v>0</v>
      </c>
      <c r="S48" s="237">
        <f t="shared" si="6"/>
        <v>71900</v>
      </c>
    </row>
    <row r="49" spans="1:19" s="4" customFormat="1" ht="21.95" customHeight="1">
      <c r="A49" s="55"/>
      <c r="B49" s="52" t="s">
        <v>6</v>
      </c>
      <c r="C49" s="71"/>
      <c r="D49" s="71"/>
      <c r="E49" s="70"/>
      <c r="F49" s="70"/>
      <c r="G49" s="70"/>
      <c r="H49" s="70"/>
      <c r="I49" s="71"/>
      <c r="J49" s="70"/>
      <c r="K49" s="70"/>
      <c r="L49" s="70"/>
      <c r="M49" s="70"/>
      <c r="N49" s="71"/>
      <c r="O49" s="70"/>
      <c r="P49" s="71"/>
      <c r="Q49" s="70"/>
      <c r="R49" s="70"/>
      <c r="S49" s="237"/>
    </row>
    <row r="50" spans="1:19" s="4" customFormat="1" ht="21.95" customHeight="1">
      <c r="A50" s="82" t="s">
        <v>110</v>
      </c>
      <c r="B50" s="49" t="s">
        <v>5</v>
      </c>
      <c r="C50" s="74">
        <v>39000</v>
      </c>
      <c r="D50" s="74">
        <f>SUM(E50:H50)</f>
        <v>39000</v>
      </c>
      <c r="E50" s="73">
        <v>39000</v>
      </c>
      <c r="F50" s="329">
        <v>0</v>
      </c>
      <c r="G50" s="329">
        <v>0</v>
      </c>
      <c r="H50" s="329">
        <v>0</v>
      </c>
      <c r="I50" s="330">
        <f>SUM(J50:M50)</f>
        <v>0</v>
      </c>
      <c r="J50" s="329">
        <v>0</v>
      </c>
      <c r="K50" s="329">
        <v>0</v>
      </c>
      <c r="L50" s="329">
        <v>0</v>
      </c>
      <c r="M50" s="329">
        <v>0</v>
      </c>
      <c r="N50" s="330">
        <f>SUM(O50:R50)</f>
        <v>0</v>
      </c>
      <c r="O50" s="329">
        <v>0</v>
      </c>
      <c r="P50" s="329">
        <v>0</v>
      </c>
      <c r="Q50" s="329">
        <v>0</v>
      </c>
      <c r="R50" s="329">
        <v>0</v>
      </c>
      <c r="S50" s="237">
        <f t="shared" si="6"/>
        <v>39000</v>
      </c>
    </row>
    <row r="51" spans="1:19" s="4" customFormat="1" ht="21.95" customHeight="1">
      <c r="A51" s="82"/>
      <c r="B51" s="49" t="s">
        <v>6</v>
      </c>
      <c r="C51" s="74"/>
      <c r="D51" s="74"/>
      <c r="E51" s="73"/>
      <c r="F51" s="329"/>
      <c r="G51" s="329"/>
      <c r="H51" s="329"/>
      <c r="I51" s="74"/>
      <c r="J51" s="73"/>
      <c r="K51" s="73"/>
      <c r="L51" s="73"/>
      <c r="M51" s="73"/>
      <c r="N51" s="74"/>
      <c r="O51" s="73"/>
      <c r="P51" s="73"/>
      <c r="Q51" s="73"/>
      <c r="R51" s="73"/>
      <c r="S51" s="237"/>
    </row>
    <row r="52" spans="1:19" s="4" customFormat="1" ht="21.95" customHeight="1">
      <c r="A52" s="82" t="s">
        <v>111</v>
      </c>
      <c r="B52" s="49" t="s">
        <v>5</v>
      </c>
      <c r="C52" s="74">
        <v>14600</v>
      </c>
      <c r="D52" s="74">
        <f t="shared" ref="D52:D56" si="8">SUM(E52:H52)</f>
        <v>14600</v>
      </c>
      <c r="E52" s="73">
        <v>14600</v>
      </c>
      <c r="F52" s="329">
        <v>0</v>
      </c>
      <c r="G52" s="329">
        <v>0</v>
      </c>
      <c r="H52" s="329">
        <v>0</v>
      </c>
      <c r="I52" s="330">
        <f>SUM(J52:M52)</f>
        <v>0</v>
      </c>
      <c r="J52" s="329">
        <v>0</v>
      </c>
      <c r="K52" s="329">
        <v>0</v>
      </c>
      <c r="L52" s="329">
        <v>0</v>
      </c>
      <c r="M52" s="329">
        <v>0</v>
      </c>
      <c r="N52" s="330">
        <f>SUM(O52:R52)</f>
        <v>0</v>
      </c>
      <c r="O52" s="329">
        <v>0</v>
      </c>
      <c r="P52" s="329">
        <v>0</v>
      </c>
      <c r="Q52" s="329">
        <v>0</v>
      </c>
      <c r="R52" s="329">
        <v>0</v>
      </c>
      <c r="S52" s="237">
        <f t="shared" si="6"/>
        <v>14600</v>
      </c>
    </row>
    <row r="53" spans="1:19" s="4" customFormat="1" ht="21.95" customHeight="1">
      <c r="A53" s="82"/>
      <c r="B53" s="49" t="s">
        <v>6</v>
      </c>
      <c r="C53" s="74"/>
      <c r="D53" s="74"/>
      <c r="E53" s="73"/>
      <c r="F53" s="329"/>
      <c r="G53" s="329"/>
      <c r="H53" s="329"/>
      <c r="I53" s="330"/>
      <c r="J53" s="73"/>
      <c r="K53" s="73"/>
      <c r="L53" s="73"/>
      <c r="M53" s="73"/>
      <c r="N53" s="330"/>
      <c r="O53" s="73"/>
      <c r="P53" s="73"/>
      <c r="Q53" s="73"/>
      <c r="R53" s="73"/>
      <c r="S53" s="237"/>
    </row>
    <row r="54" spans="1:19" s="4" customFormat="1" ht="21.95" customHeight="1">
      <c r="A54" s="82" t="s">
        <v>112</v>
      </c>
      <c r="B54" s="49" t="s">
        <v>5</v>
      </c>
      <c r="C54" s="74">
        <v>13900</v>
      </c>
      <c r="D54" s="74">
        <f t="shared" si="8"/>
        <v>10000</v>
      </c>
      <c r="E54" s="73">
        <v>10000</v>
      </c>
      <c r="F54" s="329">
        <v>0</v>
      </c>
      <c r="G54" s="329">
        <v>0</v>
      </c>
      <c r="H54" s="329">
        <v>0</v>
      </c>
      <c r="I54" s="330">
        <f t="shared" ref="I54:I56" si="9">SUM(J54:M54)</f>
        <v>2000</v>
      </c>
      <c r="J54" s="73">
        <v>2000</v>
      </c>
      <c r="K54" s="329">
        <v>0</v>
      </c>
      <c r="L54" s="329">
        <v>0</v>
      </c>
      <c r="M54" s="329">
        <v>0</v>
      </c>
      <c r="N54" s="330">
        <f t="shared" ref="N54:N56" si="10">SUM(O54:R54)</f>
        <v>1900</v>
      </c>
      <c r="O54" s="73">
        <v>1900</v>
      </c>
      <c r="P54" s="329">
        <v>0</v>
      </c>
      <c r="Q54" s="329">
        <v>0</v>
      </c>
      <c r="R54" s="329">
        <v>0</v>
      </c>
      <c r="S54" s="237">
        <f t="shared" si="6"/>
        <v>13900</v>
      </c>
    </row>
    <row r="55" spans="1:19" s="4" customFormat="1" ht="21.95" customHeight="1">
      <c r="A55" s="82"/>
      <c r="B55" s="49" t="s">
        <v>6</v>
      </c>
      <c r="C55" s="74"/>
      <c r="D55" s="74"/>
      <c r="E55" s="73"/>
      <c r="F55" s="329"/>
      <c r="G55" s="329"/>
      <c r="H55" s="329"/>
      <c r="I55" s="330"/>
      <c r="J55" s="73"/>
      <c r="K55" s="73"/>
      <c r="L55" s="73"/>
      <c r="M55" s="73"/>
      <c r="N55" s="330"/>
      <c r="O55" s="73"/>
      <c r="P55" s="73"/>
      <c r="Q55" s="73"/>
      <c r="R55" s="73"/>
      <c r="S55" s="237"/>
    </row>
    <row r="56" spans="1:19" s="4" customFormat="1" ht="21.95" customHeight="1">
      <c r="A56" s="41" t="s">
        <v>113</v>
      </c>
      <c r="B56" s="239"/>
      <c r="C56" s="74">
        <v>4400</v>
      </c>
      <c r="D56" s="74">
        <f t="shared" si="8"/>
        <v>4400</v>
      </c>
      <c r="E56" s="73">
        <v>4400</v>
      </c>
      <c r="F56" s="329">
        <v>0</v>
      </c>
      <c r="G56" s="329">
        <v>0</v>
      </c>
      <c r="H56" s="329">
        <v>0</v>
      </c>
      <c r="I56" s="330">
        <f t="shared" si="9"/>
        <v>0</v>
      </c>
      <c r="J56" s="329">
        <v>0</v>
      </c>
      <c r="K56" s="329">
        <v>0</v>
      </c>
      <c r="L56" s="329">
        <v>0</v>
      </c>
      <c r="M56" s="329">
        <v>0</v>
      </c>
      <c r="N56" s="330">
        <f t="shared" si="10"/>
        <v>0</v>
      </c>
      <c r="O56" s="329">
        <v>0</v>
      </c>
      <c r="P56" s="329">
        <v>0</v>
      </c>
      <c r="Q56" s="329">
        <v>0</v>
      </c>
      <c r="R56" s="329">
        <v>0</v>
      </c>
      <c r="S56" s="237">
        <f t="shared" si="6"/>
        <v>4400</v>
      </c>
    </row>
    <row r="57" spans="1:19" s="4" customFormat="1" ht="21.95" customHeight="1">
      <c r="A57" s="39"/>
      <c r="C57" s="74"/>
      <c r="D57" s="74"/>
      <c r="E57" s="73"/>
      <c r="F57" s="73"/>
      <c r="G57" s="73"/>
      <c r="H57" s="73"/>
      <c r="I57" s="74"/>
      <c r="J57" s="73"/>
      <c r="K57" s="73"/>
      <c r="L57" s="73"/>
      <c r="M57" s="73"/>
      <c r="N57" s="74"/>
      <c r="O57" s="73"/>
      <c r="P57" s="73"/>
      <c r="Q57" s="73"/>
      <c r="R57" s="73"/>
      <c r="S57" s="237"/>
    </row>
    <row r="58" spans="1:19" s="4" customFormat="1" ht="21.95" customHeight="1">
      <c r="A58" s="51" t="s">
        <v>47</v>
      </c>
      <c r="B58" s="52" t="s">
        <v>5</v>
      </c>
      <c r="C58" s="71">
        <f>SUM(C60:C64)</f>
        <v>405000</v>
      </c>
      <c r="D58" s="71">
        <f>SUM(D60:D64)</f>
        <v>405000</v>
      </c>
      <c r="E58" s="71">
        <f>SUM(E60:E64)</f>
        <v>405000</v>
      </c>
      <c r="F58" s="71">
        <f t="shared" ref="F58:R58" si="11">SUM(F60:F64)</f>
        <v>0</v>
      </c>
      <c r="G58" s="71">
        <f t="shared" si="11"/>
        <v>0</v>
      </c>
      <c r="H58" s="71">
        <f t="shared" si="11"/>
        <v>0</v>
      </c>
      <c r="I58" s="71">
        <f t="shared" si="11"/>
        <v>0</v>
      </c>
      <c r="J58" s="71">
        <f t="shared" si="11"/>
        <v>0</v>
      </c>
      <c r="K58" s="71">
        <f t="shared" si="11"/>
        <v>0</v>
      </c>
      <c r="L58" s="71">
        <f t="shared" si="11"/>
        <v>0</v>
      </c>
      <c r="M58" s="71">
        <f t="shared" si="11"/>
        <v>0</v>
      </c>
      <c r="N58" s="71">
        <f t="shared" si="11"/>
        <v>0</v>
      </c>
      <c r="O58" s="71">
        <f t="shared" si="11"/>
        <v>0</v>
      </c>
      <c r="P58" s="71">
        <f t="shared" si="11"/>
        <v>0</v>
      </c>
      <c r="Q58" s="71">
        <f t="shared" si="11"/>
        <v>0</v>
      </c>
      <c r="R58" s="71">
        <f t="shared" si="11"/>
        <v>0</v>
      </c>
      <c r="S58" s="237"/>
    </row>
    <row r="59" spans="1:19" s="4" customFormat="1" ht="21.95" customHeight="1">
      <c r="A59" s="51"/>
      <c r="B59" s="52" t="s">
        <v>6</v>
      </c>
      <c r="C59" s="71"/>
      <c r="D59" s="71"/>
      <c r="E59" s="70"/>
      <c r="F59" s="70"/>
      <c r="G59" s="70"/>
      <c r="H59" s="70"/>
      <c r="I59" s="71"/>
      <c r="J59" s="70"/>
      <c r="K59" s="70"/>
      <c r="L59" s="70"/>
      <c r="M59" s="70"/>
      <c r="N59" s="71"/>
      <c r="O59" s="70"/>
      <c r="P59" s="71"/>
      <c r="Q59" s="70"/>
      <c r="R59" s="70"/>
      <c r="S59" s="237"/>
    </row>
    <row r="60" spans="1:19" s="4" customFormat="1" ht="21.95" customHeight="1">
      <c r="A60" s="67" t="s">
        <v>188</v>
      </c>
      <c r="B60" s="49" t="s">
        <v>5</v>
      </c>
      <c r="C60" s="69">
        <v>300000</v>
      </c>
      <c r="D60" s="69">
        <f>SUM(E60:H60)</f>
        <v>300000</v>
      </c>
      <c r="E60" s="68">
        <f>C60</f>
        <v>300000</v>
      </c>
      <c r="F60" s="329">
        <v>0</v>
      </c>
      <c r="G60" s="329">
        <v>0</v>
      </c>
      <c r="H60" s="329">
        <v>0</v>
      </c>
      <c r="I60" s="330">
        <f t="shared" ref="I60" si="12">SUM(J60:M60)</f>
        <v>0</v>
      </c>
      <c r="J60" s="329">
        <v>0</v>
      </c>
      <c r="K60" s="329">
        <v>0</v>
      </c>
      <c r="L60" s="329">
        <v>0</v>
      </c>
      <c r="M60" s="329">
        <v>0</v>
      </c>
      <c r="N60" s="330">
        <f t="shared" ref="N60" si="13">SUM(O60:R60)</f>
        <v>0</v>
      </c>
      <c r="O60" s="329">
        <v>0</v>
      </c>
      <c r="P60" s="329">
        <v>0</v>
      </c>
      <c r="Q60" s="329">
        <v>0</v>
      </c>
      <c r="R60" s="329">
        <v>0</v>
      </c>
      <c r="S60" s="237">
        <f t="shared" si="6"/>
        <v>300000</v>
      </c>
    </row>
    <row r="61" spans="1:19" s="4" customFormat="1" ht="21.95" customHeight="1">
      <c r="A61" s="67"/>
      <c r="B61" s="49" t="s">
        <v>6</v>
      </c>
      <c r="C61" s="69"/>
      <c r="D61" s="69"/>
      <c r="E61" s="68"/>
      <c r="F61" s="68"/>
      <c r="G61" s="68"/>
      <c r="H61" s="68"/>
      <c r="I61" s="69"/>
      <c r="J61" s="68"/>
      <c r="K61" s="68"/>
      <c r="L61" s="68"/>
      <c r="M61" s="68"/>
      <c r="N61" s="69"/>
      <c r="O61" s="68"/>
      <c r="P61" s="69"/>
      <c r="Q61" s="68"/>
      <c r="R61" s="68"/>
      <c r="S61" s="237"/>
    </row>
    <row r="62" spans="1:19" s="4" customFormat="1" ht="21.95" customHeight="1">
      <c r="A62" s="67" t="s">
        <v>149</v>
      </c>
      <c r="B62" s="49" t="s">
        <v>5</v>
      </c>
      <c r="C62" s="69">
        <v>100000</v>
      </c>
      <c r="D62" s="69">
        <f t="shared" ref="D62:D64" si="14">SUM(E62:H62)</f>
        <v>100000</v>
      </c>
      <c r="E62" s="68">
        <f t="shared" ref="E62:E64" si="15">C62</f>
        <v>100000</v>
      </c>
      <c r="F62" s="329">
        <v>0</v>
      </c>
      <c r="G62" s="329">
        <v>0</v>
      </c>
      <c r="H62" s="329">
        <v>0</v>
      </c>
      <c r="I62" s="330">
        <f t="shared" ref="I62" si="16">SUM(J62:M62)</f>
        <v>0</v>
      </c>
      <c r="J62" s="329">
        <v>0</v>
      </c>
      <c r="K62" s="329">
        <v>0</v>
      </c>
      <c r="L62" s="329">
        <v>0</v>
      </c>
      <c r="M62" s="329">
        <v>0</v>
      </c>
      <c r="N62" s="330">
        <f t="shared" ref="N62" si="17">SUM(O62:R62)</f>
        <v>0</v>
      </c>
      <c r="O62" s="329">
        <v>0</v>
      </c>
      <c r="P62" s="329">
        <v>0</v>
      </c>
      <c r="Q62" s="329">
        <v>0</v>
      </c>
      <c r="R62" s="329">
        <v>0</v>
      </c>
      <c r="S62" s="237">
        <f t="shared" si="6"/>
        <v>100000</v>
      </c>
    </row>
    <row r="63" spans="1:19" s="4" customFormat="1" ht="21.95" customHeight="1">
      <c r="A63" s="67"/>
      <c r="B63" s="49" t="s">
        <v>6</v>
      </c>
      <c r="C63" s="69"/>
      <c r="D63" s="69"/>
      <c r="E63" s="68"/>
      <c r="F63" s="68"/>
      <c r="G63" s="68"/>
      <c r="H63" s="68"/>
      <c r="I63" s="69"/>
      <c r="J63" s="68"/>
      <c r="K63" s="68"/>
      <c r="L63" s="68"/>
      <c r="M63" s="68"/>
      <c r="N63" s="69"/>
      <c r="O63" s="68"/>
      <c r="P63" s="69"/>
      <c r="Q63" s="68"/>
      <c r="R63" s="68"/>
      <c r="S63" s="237"/>
    </row>
    <row r="64" spans="1:19" s="4" customFormat="1" ht="21.95" customHeight="1">
      <c r="A64" s="67" t="s">
        <v>355</v>
      </c>
      <c r="B64" s="49" t="s">
        <v>5</v>
      </c>
      <c r="C64" s="69">
        <v>5000</v>
      </c>
      <c r="D64" s="69">
        <f t="shared" si="14"/>
        <v>5000</v>
      </c>
      <c r="E64" s="68">
        <f t="shared" si="15"/>
        <v>5000</v>
      </c>
      <c r="F64" s="329">
        <v>0</v>
      </c>
      <c r="G64" s="329">
        <v>0</v>
      </c>
      <c r="H64" s="329">
        <v>0</v>
      </c>
      <c r="I64" s="330">
        <f t="shared" ref="I64" si="18">SUM(J64:M64)</f>
        <v>0</v>
      </c>
      <c r="J64" s="329">
        <v>0</v>
      </c>
      <c r="K64" s="329">
        <v>0</v>
      </c>
      <c r="L64" s="329">
        <v>0</v>
      </c>
      <c r="M64" s="329">
        <v>0</v>
      </c>
      <c r="N64" s="330">
        <f t="shared" ref="N64" si="19">SUM(O64:R64)</f>
        <v>0</v>
      </c>
      <c r="O64" s="329">
        <v>0</v>
      </c>
      <c r="P64" s="329">
        <v>0</v>
      </c>
      <c r="Q64" s="329">
        <v>0</v>
      </c>
      <c r="R64" s="329">
        <v>0</v>
      </c>
      <c r="S64" s="237">
        <f t="shared" si="6"/>
        <v>5000</v>
      </c>
    </row>
    <row r="65" spans="1:21" s="4" customFormat="1" ht="21.95" customHeight="1">
      <c r="A65" s="67"/>
      <c r="B65" s="49" t="s">
        <v>6</v>
      </c>
      <c r="C65" s="69"/>
      <c r="D65" s="69"/>
      <c r="E65" s="68"/>
      <c r="F65" s="68"/>
      <c r="G65" s="68"/>
      <c r="H65" s="68"/>
      <c r="I65" s="69"/>
      <c r="J65" s="68"/>
      <c r="K65" s="68"/>
      <c r="L65" s="68"/>
      <c r="M65" s="68"/>
      <c r="N65" s="69"/>
      <c r="O65" s="68"/>
      <c r="P65" s="69"/>
      <c r="Q65" s="68"/>
      <c r="R65" s="68"/>
    </row>
    <row r="66" spans="1:21" s="4" customFormat="1" ht="21.95" customHeight="1">
      <c r="A66" s="40" t="s">
        <v>48</v>
      </c>
      <c r="B66" s="48" t="s">
        <v>5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</row>
    <row r="67" spans="1:21" s="4" customFormat="1" ht="21.95" customHeight="1">
      <c r="A67" s="40"/>
      <c r="B67" s="48" t="s">
        <v>6</v>
      </c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</row>
    <row r="68" spans="1:21" s="4" customFormat="1" ht="21.95" customHeight="1">
      <c r="A68" s="51" t="s">
        <v>49</v>
      </c>
      <c r="B68" s="52" t="s">
        <v>5</v>
      </c>
      <c r="C68" s="71">
        <v>0</v>
      </c>
      <c r="D68" s="71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  <c r="R68" s="71">
        <v>0</v>
      </c>
    </row>
    <row r="69" spans="1:21" s="4" customFormat="1" ht="21.95" customHeight="1">
      <c r="A69" s="51"/>
      <c r="B69" s="52" t="s">
        <v>6</v>
      </c>
      <c r="C69" s="71"/>
      <c r="D69" s="71"/>
      <c r="E69" s="70"/>
      <c r="F69" s="70"/>
      <c r="G69" s="70"/>
      <c r="H69" s="70"/>
      <c r="I69" s="71"/>
      <c r="J69" s="70"/>
      <c r="K69" s="70"/>
      <c r="L69" s="70"/>
      <c r="M69" s="70"/>
      <c r="N69" s="71"/>
      <c r="O69" s="70"/>
      <c r="P69" s="71"/>
      <c r="Q69" s="70"/>
      <c r="R69" s="70"/>
    </row>
    <row r="70" spans="1:21" s="4" customFormat="1" ht="21.95" customHeight="1">
      <c r="A70" s="86"/>
      <c r="B70" s="49" t="s">
        <v>5</v>
      </c>
      <c r="C70" s="69">
        <v>0</v>
      </c>
      <c r="D70" s="69">
        <v>0</v>
      </c>
      <c r="E70" s="69">
        <v>0</v>
      </c>
      <c r="F70" s="69">
        <v>0</v>
      </c>
      <c r="G70" s="69">
        <v>0</v>
      </c>
      <c r="H70" s="69">
        <v>0</v>
      </c>
      <c r="I70" s="69">
        <v>0</v>
      </c>
      <c r="J70" s="69">
        <v>0</v>
      </c>
      <c r="K70" s="69">
        <v>0</v>
      </c>
      <c r="L70" s="69">
        <v>0</v>
      </c>
      <c r="M70" s="69">
        <v>0</v>
      </c>
      <c r="N70" s="69">
        <v>0</v>
      </c>
      <c r="O70" s="69">
        <v>0</v>
      </c>
      <c r="P70" s="69">
        <v>0</v>
      </c>
      <c r="Q70" s="69">
        <v>0</v>
      </c>
      <c r="R70" s="69">
        <v>0</v>
      </c>
      <c r="S70" s="80">
        <v>0</v>
      </c>
      <c r="T70" s="80">
        <v>0</v>
      </c>
      <c r="U70" s="80">
        <v>0</v>
      </c>
    </row>
    <row r="71" spans="1:21" s="4" customFormat="1" ht="21.95" customHeight="1">
      <c r="A71" s="86"/>
      <c r="B71" s="49" t="s">
        <v>6</v>
      </c>
      <c r="C71" s="69"/>
      <c r="D71" s="69"/>
      <c r="E71" s="68"/>
      <c r="F71" s="68"/>
      <c r="G71" s="68"/>
      <c r="H71" s="68"/>
      <c r="I71" s="69"/>
      <c r="J71" s="68"/>
      <c r="K71" s="68"/>
      <c r="L71" s="68"/>
      <c r="M71" s="68"/>
      <c r="N71" s="69"/>
      <c r="O71" s="68"/>
      <c r="P71" s="69"/>
      <c r="Q71" s="68"/>
      <c r="R71" s="68"/>
    </row>
    <row r="72" spans="1:21" s="4" customFormat="1" ht="21.95" customHeight="1">
      <c r="A72" s="51" t="s">
        <v>50</v>
      </c>
      <c r="B72" s="52" t="s">
        <v>5</v>
      </c>
      <c r="C72" s="71">
        <v>0</v>
      </c>
      <c r="D72" s="71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  <c r="R72" s="71">
        <v>0</v>
      </c>
    </row>
    <row r="73" spans="1:21" s="4" customFormat="1" ht="21" customHeight="1">
      <c r="A73" s="51"/>
      <c r="B73" s="52" t="s">
        <v>6</v>
      </c>
      <c r="C73" s="71"/>
      <c r="D73" s="71"/>
      <c r="E73" s="70"/>
      <c r="F73" s="70"/>
      <c r="G73" s="70"/>
      <c r="H73" s="70"/>
      <c r="I73" s="71"/>
      <c r="J73" s="70"/>
      <c r="K73" s="70"/>
      <c r="L73" s="70"/>
      <c r="M73" s="70"/>
      <c r="N73" s="71"/>
      <c r="O73" s="70"/>
      <c r="P73" s="71"/>
      <c r="Q73" s="70"/>
      <c r="R73" s="70"/>
    </row>
    <row r="74" spans="1:21" s="4" customFormat="1" ht="21" customHeight="1">
      <c r="A74" s="86"/>
      <c r="B74" s="49" t="s">
        <v>5</v>
      </c>
      <c r="C74" s="69">
        <v>0</v>
      </c>
      <c r="D74" s="69">
        <v>0</v>
      </c>
      <c r="E74" s="69">
        <v>0</v>
      </c>
      <c r="F74" s="69">
        <v>0</v>
      </c>
      <c r="G74" s="69">
        <v>0</v>
      </c>
      <c r="H74" s="69">
        <v>0</v>
      </c>
      <c r="I74" s="69">
        <v>0</v>
      </c>
      <c r="J74" s="69">
        <v>0</v>
      </c>
      <c r="K74" s="69">
        <v>0</v>
      </c>
      <c r="L74" s="69">
        <v>0</v>
      </c>
      <c r="M74" s="69">
        <v>0</v>
      </c>
      <c r="N74" s="69">
        <v>0</v>
      </c>
      <c r="O74" s="69">
        <v>0</v>
      </c>
      <c r="P74" s="69">
        <v>0</v>
      </c>
      <c r="Q74" s="69">
        <v>0</v>
      </c>
      <c r="R74" s="69">
        <v>0</v>
      </c>
    </row>
    <row r="75" spans="1:21" s="4" customFormat="1" ht="21" customHeight="1">
      <c r="A75" s="86"/>
      <c r="B75" s="49" t="s">
        <v>6</v>
      </c>
      <c r="C75" s="69"/>
      <c r="D75" s="69"/>
      <c r="E75" s="68"/>
      <c r="F75" s="68"/>
      <c r="G75" s="68"/>
      <c r="H75" s="68"/>
      <c r="I75" s="69"/>
      <c r="J75" s="68"/>
      <c r="K75" s="68"/>
      <c r="L75" s="68"/>
      <c r="M75" s="68"/>
      <c r="N75" s="69"/>
      <c r="O75" s="68"/>
      <c r="P75" s="69"/>
      <c r="Q75" s="68"/>
      <c r="R75" s="68"/>
    </row>
    <row r="76" spans="1:21" s="4" customFormat="1" ht="21.95" customHeight="1">
      <c r="A76" s="40" t="s">
        <v>51</v>
      </c>
      <c r="B76" s="48" t="s">
        <v>5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  <c r="H76" s="75">
        <v>0</v>
      </c>
      <c r="I76" s="75">
        <v>0</v>
      </c>
      <c r="J76" s="75">
        <v>0</v>
      </c>
      <c r="K76" s="75">
        <v>0</v>
      </c>
      <c r="L76" s="75">
        <v>0</v>
      </c>
      <c r="M76" s="75">
        <v>0</v>
      </c>
      <c r="N76" s="75">
        <v>0</v>
      </c>
      <c r="O76" s="75">
        <v>0</v>
      </c>
      <c r="P76" s="75">
        <v>0</v>
      </c>
      <c r="Q76" s="75">
        <v>0</v>
      </c>
      <c r="R76" s="75">
        <v>0</v>
      </c>
    </row>
    <row r="77" spans="1:21" s="4" customFormat="1" ht="21.95" customHeight="1">
      <c r="A77" s="40"/>
      <c r="B77" s="48" t="s">
        <v>6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</row>
    <row r="78" spans="1:21" s="4" customFormat="1" ht="21.95" customHeight="1">
      <c r="A78" s="86"/>
      <c r="B78" s="49" t="s">
        <v>5</v>
      </c>
      <c r="C78" s="69">
        <v>0</v>
      </c>
      <c r="D78" s="69">
        <v>0</v>
      </c>
      <c r="E78" s="69">
        <v>0</v>
      </c>
      <c r="F78" s="69">
        <v>0</v>
      </c>
      <c r="G78" s="69">
        <v>0</v>
      </c>
      <c r="H78" s="69">
        <v>0</v>
      </c>
      <c r="I78" s="69">
        <v>0</v>
      </c>
      <c r="J78" s="69">
        <v>0</v>
      </c>
      <c r="K78" s="69">
        <v>0</v>
      </c>
      <c r="L78" s="69">
        <v>0</v>
      </c>
      <c r="M78" s="69">
        <v>0</v>
      </c>
      <c r="N78" s="69">
        <v>0</v>
      </c>
      <c r="O78" s="69">
        <v>0</v>
      </c>
      <c r="P78" s="69">
        <v>0</v>
      </c>
      <c r="Q78" s="69">
        <v>0</v>
      </c>
      <c r="R78" s="69">
        <v>0</v>
      </c>
    </row>
    <row r="79" spans="1:21" s="4" customFormat="1" ht="21.95" customHeight="1">
      <c r="A79" s="86"/>
      <c r="B79" s="49" t="s">
        <v>6</v>
      </c>
      <c r="C79" s="69"/>
      <c r="D79" s="69"/>
      <c r="E79" s="68"/>
      <c r="F79" s="68"/>
      <c r="G79" s="68"/>
      <c r="H79" s="68"/>
      <c r="I79" s="69"/>
      <c r="J79" s="68"/>
      <c r="K79" s="68"/>
      <c r="L79" s="68"/>
      <c r="M79" s="68"/>
      <c r="N79" s="69"/>
      <c r="O79" s="68"/>
      <c r="P79" s="69"/>
      <c r="Q79" s="68"/>
      <c r="R79" s="68"/>
    </row>
    <row r="80" spans="1:21" s="4" customFormat="1" ht="21.95" customHeight="1">
      <c r="A80" s="40" t="s">
        <v>52</v>
      </c>
      <c r="B80" s="48" t="s">
        <v>5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  <c r="H80" s="75">
        <v>0</v>
      </c>
      <c r="I80" s="75">
        <v>0</v>
      </c>
      <c r="J80" s="75">
        <v>0</v>
      </c>
      <c r="K80" s="75">
        <v>0</v>
      </c>
      <c r="L80" s="75">
        <v>0</v>
      </c>
      <c r="M80" s="75">
        <v>0</v>
      </c>
      <c r="N80" s="75">
        <v>0</v>
      </c>
      <c r="O80" s="75">
        <v>0</v>
      </c>
      <c r="P80" s="75">
        <v>0</v>
      </c>
      <c r="Q80" s="75">
        <v>0</v>
      </c>
      <c r="R80" s="75">
        <v>0</v>
      </c>
      <c r="S80" s="36">
        <v>0</v>
      </c>
      <c r="T80" s="36">
        <v>0</v>
      </c>
      <c r="U80" s="36">
        <v>0</v>
      </c>
    </row>
    <row r="81" spans="1:22" s="4" customFormat="1" ht="21.95" customHeight="1">
      <c r="A81" s="40"/>
      <c r="B81" s="48" t="s">
        <v>6</v>
      </c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237">
        <f>SUM(S36:S80)</f>
        <v>2809400</v>
      </c>
    </row>
    <row r="82" spans="1:22" s="4" customFormat="1" ht="21.95" customHeight="1">
      <c r="A82" s="86"/>
      <c r="B82" s="49" t="s">
        <v>5</v>
      </c>
      <c r="C82" s="69">
        <v>0</v>
      </c>
      <c r="D82" s="69">
        <v>0</v>
      </c>
      <c r="E82" s="69">
        <v>0</v>
      </c>
      <c r="F82" s="69">
        <v>0</v>
      </c>
      <c r="G82" s="69">
        <v>0</v>
      </c>
      <c r="H82" s="69">
        <v>0</v>
      </c>
      <c r="I82" s="69">
        <v>0</v>
      </c>
      <c r="J82" s="69">
        <v>0</v>
      </c>
      <c r="K82" s="69">
        <v>0</v>
      </c>
      <c r="L82" s="69">
        <v>0</v>
      </c>
      <c r="M82" s="69">
        <v>0</v>
      </c>
      <c r="N82" s="69">
        <v>0</v>
      </c>
      <c r="O82" s="69">
        <v>0</v>
      </c>
      <c r="P82" s="69">
        <v>0</v>
      </c>
      <c r="Q82" s="69">
        <v>0</v>
      </c>
      <c r="R82" s="69">
        <v>0</v>
      </c>
      <c r="S82" s="237"/>
    </row>
    <row r="83" spans="1:22" s="4" customFormat="1" ht="21.95" customHeight="1">
      <c r="A83" s="86"/>
      <c r="B83" s="49" t="s">
        <v>6</v>
      </c>
      <c r="C83" s="69"/>
      <c r="D83" s="69"/>
      <c r="E83" s="68"/>
      <c r="F83" s="68"/>
      <c r="G83" s="68"/>
      <c r="H83" s="68"/>
      <c r="I83" s="69"/>
      <c r="J83" s="68"/>
      <c r="K83" s="68"/>
      <c r="L83" s="68"/>
      <c r="M83" s="68"/>
      <c r="N83" s="69"/>
      <c r="O83" s="68"/>
      <c r="P83" s="69"/>
      <c r="Q83" s="68"/>
      <c r="R83" s="68"/>
      <c r="S83" s="237"/>
    </row>
    <row r="84" spans="1:22" s="4" customFormat="1" ht="21.95" customHeight="1">
      <c r="A84" s="43" t="s">
        <v>53</v>
      </c>
      <c r="B84" s="50" t="s">
        <v>5</v>
      </c>
      <c r="C84" s="71">
        <f>C32+C58</f>
        <v>2695800</v>
      </c>
      <c r="D84" s="71">
        <f t="shared" ref="D84:R84" si="20">D32+D58</f>
        <v>1059300</v>
      </c>
      <c r="E84" s="71">
        <f t="shared" si="20"/>
        <v>494700</v>
      </c>
      <c r="F84" s="71">
        <v>0</v>
      </c>
      <c r="G84" s="71">
        <f t="shared" si="20"/>
        <v>187800</v>
      </c>
      <c r="H84" s="71">
        <f t="shared" si="20"/>
        <v>190320</v>
      </c>
      <c r="I84" s="71">
        <f>SUM(J84:M84)</f>
        <v>750240</v>
      </c>
      <c r="J84" s="71">
        <f t="shared" si="20"/>
        <v>199320</v>
      </c>
      <c r="K84" s="71">
        <f t="shared" si="20"/>
        <v>169800</v>
      </c>
      <c r="L84" s="71">
        <f t="shared" si="20"/>
        <v>188160</v>
      </c>
      <c r="M84" s="71">
        <f t="shared" si="20"/>
        <v>192960</v>
      </c>
      <c r="N84" s="71">
        <f t="shared" si="20"/>
        <v>886260</v>
      </c>
      <c r="O84" s="71">
        <f t="shared" si="20"/>
        <v>208580</v>
      </c>
      <c r="P84" s="71">
        <f t="shared" si="20"/>
        <v>185280</v>
      </c>
      <c r="Q84" s="71">
        <f t="shared" si="20"/>
        <v>190320</v>
      </c>
      <c r="R84" s="71">
        <f t="shared" si="20"/>
        <v>302080</v>
      </c>
      <c r="S84" s="240">
        <f>D84+I84+N84</f>
        <v>2695800</v>
      </c>
      <c r="V84" s="237"/>
    </row>
    <row r="85" spans="1:22" s="4" customFormat="1" ht="21.95" customHeight="1">
      <c r="A85" s="43"/>
      <c r="B85" s="50" t="s">
        <v>6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</row>
    <row r="86" spans="1:22" s="4" customFormat="1" ht="34.5" customHeight="1">
      <c r="A86" s="21" t="s">
        <v>54</v>
      </c>
      <c r="B86" s="8"/>
      <c r="C86" s="8"/>
      <c r="I86" s="23" t="s">
        <v>55</v>
      </c>
      <c r="K86" s="23"/>
    </row>
    <row r="87" spans="1:22">
      <c r="A87" s="45" t="s">
        <v>56</v>
      </c>
      <c r="H87" s="46"/>
      <c r="K87" s="47" t="s">
        <v>57</v>
      </c>
    </row>
    <row r="88" spans="1:22">
      <c r="A88" s="24" t="s">
        <v>58</v>
      </c>
      <c r="I88" s="25" t="s">
        <v>58</v>
      </c>
    </row>
    <row r="89" spans="1:22">
      <c r="A89" s="24" t="s">
        <v>59</v>
      </c>
      <c r="I89" s="27" t="s">
        <v>59</v>
      </c>
    </row>
  </sheetData>
  <mergeCells count="11">
    <mergeCell ref="O10:R10"/>
    <mergeCell ref="A1:P1"/>
    <mergeCell ref="A2:P2"/>
    <mergeCell ref="A7:D7"/>
    <mergeCell ref="F7:G7"/>
    <mergeCell ref="P4:R4"/>
    <mergeCell ref="A9:D9"/>
    <mergeCell ref="B10:B11"/>
    <mergeCell ref="C10:C11"/>
    <mergeCell ref="E10:H10"/>
    <mergeCell ref="J10:M10"/>
  </mergeCells>
  <printOptions horizontalCentered="1"/>
  <pageMargins left="0.39370078740157499" right="0.39370078740157499" top="0.3" bottom="0.3" header="0.31496062992126" footer="0.31496062992126"/>
  <pageSetup paperSize="9" scale="45" fitToHeight="0" orientation="landscape" r:id="rId1"/>
  <rowBreaks count="1" manualBreakCount="1">
    <brk id="47" max="17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F73C6-FB04-48A3-B1A5-0CFC913E364B}">
  <sheetPr>
    <tabColor rgb="FF9933FF"/>
    <pageSetUpPr fitToPage="1"/>
  </sheetPr>
  <dimension ref="A1:U137"/>
  <sheetViews>
    <sheetView view="pageBreakPreview" zoomScale="60" zoomScaleNormal="60" workbookViewId="0">
      <selection activeCell="H6" sqref="H6"/>
    </sheetView>
  </sheetViews>
  <sheetFormatPr defaultRowHeight="21"/>
  <cols>
    <col min="1" max="1" width="47.28515625" style="10" customWidth="1"/>
    <col min="2" max="2" width="8.7109375" style="10" bestFit="1" customWidth="1"/>
    <col min="3" max="3" width="16.7109375" style="10" customWidth="1"/>
    <col min="4" max="4" width="17.28515625" style="10" customWidth="1"/>
    <col min="5" max="5" width="16.85546875" style="10" bestFit="1" customWidth="1"/>
    <col min="6" max="8" width="15.7109375" style="10" customWidth="1"/>
    <col min="9" max="9" width="18" style="10" customWidth="1"/>
    <col min="10" max="13" width="15.7109375" style="10" customWidth="1"/>
    <col min="14" max="14" width="16.7109375" style="10" customWidth="1"/>
    <col min="15" max="17" width="15.7109375" style="10" customWidth="1"/>
    <col min="18" max="18" width="17.140625" style="10" customWidth="1"/>
    <col min="19" max="19" width="15" style="10" hidden="1" customWidth="1"/>
    <col min="20" max="20" width="10.140625" style="10" hidden="1" customWidth="1"/>
    <col min="21" max="21" width="9" style="10" hidden="1" customWidth="1"/>
    <col min="22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21" s="4" customFormat="1">
      <c r="A1" s="362" t="s">
        <v>232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21" s="4" customFormat="1" ht="24.6" customHeight="1">
      <c r="A2" s="358" t="s">
        <v>102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41"/>
      <c r="Q3" s="26"/>
      <c r="R3" s="26"/>
    </row>
    <row r="4" spans="1:21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391" t="s">
        <v>176</v>
      </c>
      <c r="Q4" s="391"/>
      <c r="R4" s="391"/>
    </row>
    <row r="5" spans="1:21" s="4" customForma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372" t="s">
        <v>322</v>
      </c>
      <c r="Q5" s="372"/>
      <c r="R5" s="26"/>
    </row>
    <row r="6" spans="1:21" s="4" customFormat="1">
      <c r="A6" s="21" t="s">
        <v>158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21" s="4" customFormat="1">
      <c r="A7" s="363" t="s">
        <v>139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21" s="4" customFormat="1" ht="23.25" customHeight="1">
      <c r="A8" s="21" t="s">
        <v>236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21" s="4" customFormat="1">
      <c r="A9" s="363"/>
      <c r="B9" s="363"/>
      <c r="C9" s="363"/>
      <c r="D9" s="363"/>
      <c r="P9" s="28"/>
      <c r="Q9" s="28"/>
      <c r="R9" s="29" t="s">
        <v>25</v>
      </c>
    </row>
    <row r="10" spans="1:21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21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21" s="4" customFormat="1">
      <c r="A12" s="35" t="s">
        <v>40</v>
      </c>
      <c r="B12" s="48" t="s">
        <v>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36">
        <v>0</v>
      </c>
      <c r="T12" s="36">
        <v>0</v>
      </c>
      <c r="U12" s="36">
        <v>0</v>
      </c>
    </row>
    <row r="13" spans="1:21" s="4" customFormat="1">
      <c r="A13" s="35"/>
      <c r="B13" s="48" t="s">
        <v>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21" s="4" customFormat="1">
      <c r="A14" s="51" t="s">
        <v>73</v>
      </c>
      <c r="B14" s="52" t="s">
        <v>5</v>
      </c>
      <c r="C14" s="71">
        <v>0</v>
      </c>
      <c r="D14" s="71">
        <v>0</v>
      </c>
      <c r="E14" s="71">
        <v>0</v>
      </c>
      <c r="F14" s="70">
        <v>0</v>
      </c>
      <c r="G14" s="70">
        <v>0</v>
      </c>
      <c r="H14" s="70">
        <v>0</v>
      </c>
      <c r="I14" s="71">
        <v>0</v>
      </c>
      <c r="J14" s="70">
        <v>0</v>
      </c>
      <c r="K14" s="70">
        <v>0</v>
      </c>
      <c r="L14" s="70">
        <v>0</v>
      </c>
      <c r="M14" s="70">
        <v>0</v>
      </c>
      <c r="N14" s="71">
        <v>0</v>
      </c>
      <c r="O14" s="70">
        <v>0</v>
      </c>
      <c r="P14" s="71">
        <v>0</v>
      </c>
      <c r="Q14" s="70">
        <v>0</v>
      </c>
      <c r="R14" s="70">
        <v>0</v>
      </c>
    </row>
    <row r="15" spans="1:21" s="4" customFormat="1">
      <c r="A15" s="54"/>
      <c r="B15" s="52" t="s">
        <v>6</v>
      </c>
      <c r="C15" s="71"/>
      <c r="D15" s="71"/>
      <c r="E15" s="70"/>
      <c r="F15" s="70"/>
      <c r="G15" s="70"/>
      <c r="H15" s="70"/>
      <c r="I15" s="71"/>
      <c r="J15" s="70"/>
      <c r="K15" s="70"/>
      <c r="L15" s="70"/>
      <c r="M15" s="70"/>
      <c r="N15" s="71"/>
      <c r="O15" s="70"/>
      <c r="P15" s="71"/>
      <c r="Q15" s="70"/>
      <c r="R15" s="70"/>
    </row>
    <row r="16" spans="1:21" s="4" customFormat="1">
      <c r="A16" s="39"/>
      <c r="B16" s="49" t="s">
        <v>5</v>
      </c>
      <c r="C16" s="74">
        <v>0</v>
      </c>
      <c r="D16" s="74">
        <v>0</v>
      </c>
      <c r="E16" s="73">
        <v>0</v>
      </c>
      <c r="F16" s="73">
        <v>0</v>
      </c>
      <c r="G16" s="73">
        <v>0</v>
      </c>
      <c r="H16" s="73">
        <v>0</v>
      </c>
      <c r="I16" s="74">
        <v>0</v>
      </c>
      <c r="J16" s="73">
        <v>0</v>
      </c>
      <c r="K16" s="73">
        <v>0</v>
      </c>
      <c r="L16" s="73">
        <v>0</v>
      </c>
      <c r="M16" s="73">
        <v>0</v>
      </c>
      <c r="N16" s="74">
        <v>0</v>
      </c>
      <c r="O16" s="73">
        <v>0</v>
      </c>
      <c r="P16" s="74">
        <v>0</v>
      </c>
      <c r="Q16" s="73">
        <v>0</v>
      </c>
      <c r="R16" s="73">
        <v>0</v>
      </c>
    </row>
    <row r="17" spans="1:19" s="4" customFormat="1">
      <c r="A17" s="39"/>
      <c r="B17" s="49" t="s">
        <v>6</v>
      </c>
      <c r="C17" s="74"/>
      <c r="D17" s="74"/>
      <c r="E17" s="73"/>
      <c r="F17" s="73"/>
      <c r="G17" s="73"/>
      <c r="H17" s="73"/>
      <c r="I17" s="74"/>
      <c r="J17" s="73"/>
      <c r="K17" s="73"/>
      <c r="L17" s="73"/>
      <c r="M17" s="73"/>
      <c r="N17" s="74"/>
      <c r="O17" s="73"/>
      <c r="P17" s="74"/>
      <c r="Q17" s="73"/>
      <c r="R17" s="73"/>
    </row>
    <row r="18" spans="1:19" s="4" customFormat="1">
      <c r="A18" s="51" t="s">
        <v>74</v>
      </c>
      <c r="B18" s="52" t="s">
        <v>5</v>
      </c>
      <c r="C18" s="71">
        <v>0</v>
      </c>
      <c r="D18" s="71">
        <v>0</v>
      </c>
      <c r="E18" s="70">
        <v>0</v>
      </c>
      <c r="F18" s="70">
        <v>0</v>
      </c>
      <c r="G18" s="70">
        <v>0</v>
      </c>
      <c r="H18" s="70">
        <v>0</v>
      </c>
      <c r="I18" s="71">
        <v>0</v>
      </c>
      <c r="J18" s="70">
        <v>0</v>
      </c>
      <c r="K18" s="70">
        <v>0</v>
      </c>
      <c r="L18" s="70">
        <v>0</v>
      </c>
      <c r="M18" s="70">
        <v>0</v>
      </c>
      <c r="N18" s="71">
        <v>0</v>
      </c>
      <c r="O18" s="70">
        <v>0</v>
      </c>
      <c r="P18" s="71">
        <v>0</v>
      </c>
      <c r="Q18" s="70">
        <v>0</v>
      </c>
      <c r="R18" s="70">
        <v>0</v>
      </c>
    </row>
    <row r="19" spans="1:19" s="4" customFormat="1">
      <c r="A19" s="54"/>
      <c r="B19" s="52" t="s">
        <v>6</v>
      </c>
      <c r="C19" s="71"/>
      <c r="D19" s="71"/>
      <c r="E19" s="70"/>
      <c r="F19" s="70"/>
      <c r="G19" s="70"/>
      <c r="H19" s="70"/>
      <c r="I19" s="71"/>
      <c r="J19" s="70"/>
      <c r="K19" s="70"/>
      <c r="L19" s="70"/>
      <c r="M19" s="70"/>
      <c r="N19" s="71"/>
      <c r="O19" s="70"/>
      <c r="P19" s="71"/>
      <c r="Q19" s="70"/>
      <c r="R19" s="70"/>
    </row>
    <row r="20" spans="1:19" s="4" customFormat="1">
      <c r="A20" s="39"/>
      <c r="B20" s="49" t="s">
        <v>5</v>
      </c>
      <c r="C20" s="74">
        <v>0</v>
      </c>
      <c r="D20" s="74">
        <v>0</v>
      </c>
      <c r="E20" s="73">
        <v>0</v>
      </c>
      <c r="F20" s="73">
        <v>0</v>
      </c>
      <c r="G20" s="73">
        <v>0</v>
      </c>
      <c r="H20" s="73">
        <v>0</v>
      </c>
      <c r="I20" s="74">
        <v>0</v>
      </c>
      <c r="J20" s="73">
        <v>0</v>
      </c>
      <c r="K20" s="73">
        <v>0</v>
      </c>
      <c r="L20" s="73">
        <v>0</v>
      </c>
      <c r="M20" s="73">
        <v>0</v>
      </c>
      <c r="N20" s="74">
        <v>0</v>
      </c>
      <c r="O20" s="73">
        <v>0</v>
      </c>
      <c r="P20" s="74">
        <v>0</v>
      </c>
      <c r="Q20" s="73">
        <v>0</v>
      </c>
      <c r="R20" s="73">
        <v>0</v>
      </c>
    </row>
    <row r="21" spans="1:19" s="4" customFormat="1">
      <c r="A21" s="39"/>
      <c r="B21" s="49" t="s">
        <v>6</v>
      </c>
      <c r="C21" s="74"/>
      <c r="D21" s="74"/>
      <c r="E21" s="73"/>
      <c r="F21" s="73"/>
      <c r="G21" s="73"/>
      <c r="H21" s="73"/>
      <c r="I21" s="74"/>
      <c r="J21" s="73"/>
      <c r="K21" s="73"/>
      <c r="L21" s="73"/>
      <c r="M21" s="73"/>
      <c r="N21" s="74"/>
      <c r="O21" s="73"/>
      <c r="P21" s="74"/>
      <c r="Q21" s="73"/>
      <c r="R21" s="73"/>
    </row>
    <row r="22" spans="1:19" s="4" customFormat="1">
      <c r="A22" s="51" t="s">
        <v>75</v>
      </c>
      <c r="B22" s="52" t="s">
        <v>5</v>
      </c>
      <c r="C22" s="71">
        <v>0</v>
      </c>
      <c r="D22" s="71">
        <v>0</v>
      </c>
      <c r="E22" s="70">
        <v>0</v>
      </c>
      <c r="F22" s="70">
        <v>0</v>
      </c>
      <c r="G22" s="70">
        <v>0</v>
      </c>
      <c r="H22" s="70">
        <v>0</v>
      </c>
      <c r="I22" s="71">
        <v>0</v>
      </c>
      <c r="J22" s="70">
        <v>0</v>
      </c>
      <c r="K22" s="70">
        <v>0</v>
      </c>
      <c r="L22" s="70">
        <v>0</v>
      </c>
      <c r="M22" s="70">
        <v>0</v>
      </c>
      <c r="N22" s="71">
        <v>0</v>
      </c>
      <c r="O22" s="70">
        <v>0</v>
      </c>
      <c r="P22" s="71">
        <v>0</v>
      </c>
      <c r="Q22" s="70">
        <v>0</v>
      </c>
      <c r="R22" s="70">
        <v>0</v>
      </c>
    </row>
    <row r="23" spans="1:19" s="4" customFormat="1">
      <c r="A23" s="54"/>
      <c r="B23" s="52" t="s">
        <v>6</v>
      </c>
      <c r="C23" s="71"/>
      <c r="D23" s="71"/>
      <c r="E23" s="70"/>
      <c r="F23" s="70"/>
      <c r="G23" s="70"/>
      <c r="H23" s="70"/>
      <c r="I23" s="71"/>
      <c r="J23" s="70"/>
      <c r="K23" s="70"/>
      <c r="L23" s="70"/>
      <c r="M23" s="70"/>
      <c r="N23" s="71"/>
      <c r="O23" s="70"/>
      <c r="P23" s="71"/>
      <c r="Q23" s="70"/>
      <c r="R23" s="70"/>
    </row>
    <row r="24" spans="1:19" s="4" customFormat="1">
      <c r="A24" s="39"/>
      <c r="B24" s="49" t="s">
        <v>5</v>
      </c>
      <c r="C24" s="74">
        <v>0</v>
      </c>
      <c r="D24" s="74">
        <v>0</v>
      </c>
      <c r="E24" s="73">
        <v>0</v>
      </c>
      <c r="F24" s="73">
        <v>0</v>
      </c>
      <c r="G24" s="73">
        <v>0</v>
      </c>
      <c r="H24" s="73">
        <v>0</v>
      </c>
      <c r="I24" s="74">
        <v>0</v>
      </c>
      <c r="J24" s="73">
        <v>0</v>
      </c>
      <c r="K24" s="73">
        <v>0</v>
      </c>
      <c r="L24" s="73">
        <v>0</v>
      </c>
      <c r="M24" s="73">
        <v>0</v>
      </c>
      <c r="N24" s="74">
        <v>0</v>
      </c>
      <c r="O24" s="73">
        <v>0</v>
      </c>
      <c r="P24" s="74">
        <v>0</v>
      </c>
      <c r="Q24" s="73">
        <v>0</v>
      </c>
      <c r="R24" s="73">
        <v>0</v>
      </c>
    </row>
    <row r="25" spans="1:19" s="4" customFormat="1">
      <c r="A25" s="39"/>
      <c r="B25" s="49" t="s">
        <v>6</v>
      </c>
      <c r="C25" s="74"/>
      <c r="D25" s="74"/>
      <c r="E25" s="73"/>
      <c r="F25" s="73"/>
      <c r="G25" s="73"/>
      <c r="H25" s="73"/>
      <c r="I25" s="74"/>
      <c r="J25" s="73"/>
      <c r="K25" s="73"/>
      <c r="L25" s="73"/>
      <c r="M25" s="73"/>
      <c r="N25" s="74"/>
      <c r="O25" s="73"/>
      <c r="P25" s="74"/>
      <c r="Q25" s="73"/>
      <c r="R25" s="73"/>
    </row>
    <row r="26" spans="1:19" s="4" customFormat="1">
      <c r="A26" s="51" t="s">
        <v>41</v>
      </c>
      <c r="B26" s="52" t="s">
        <v>5</v>
      </c>
      <c r="C26" s="71">
        <v>0</v>
      </c>
      <c r="D26" s="71">
        <v>0</v>
      </c>
      <c r="E26" s="70">
        <v>0</v>
      </c>
      <c r="F26" s="70">
        <v>0</v>
      </c>
      <c r="G26" s="70">
        <v>0</v>
      </c>
      <c r="H26" s="70">
        <v>0</v>
      </c>
      <c r="I26" s="71">
        <v>0</v>
      </c>
      <c r="J26" s="70">
        <v>0</v>
      </c>
      <c r="K26" s="70">
        <v>0</v>
      </c>
      <c r="L26" s="70">
        <v>0</v>
      </c>
      <c r="M26" s="70">
        <v>0</v>
      </c>
      <c r="N26" s="71">
        <v>0</v>
      </c>
      <c r="O26" s="70">
        <v>0</v>
      </c>
      <c r="P26" s="71">
        <v>0</v>
      </c>
      <c r="Q26" s="70">
        <v>0</v>
      </c>
      <c r="R26" s="70">
        <v>0</v>
      </c>
    </row>
    <row r="27" spans="1:19" s="4" customFormat="1">
      <c r="A27" s="54"/>
      <c r="B27" s="52" t="s">
        <v>6</v>
      </c>
      <c r="C27" s="71"/>
      <c r="D27" s="71"/>
      <c r="E27" s="70"/>
      <c r="F27" s="70"/>
      <c r="G27" s="70"/>
      <c r="H27" s="70"/>
      <c r="I27" s="71"/>
      <c r="J27" s="70"/>
      <c r="K27" s="70"/>
      <c r="L27" s="70"/>
      <c r="M27" s="70"/>
      <c r="N27" s="71"/>
      <c r="O27" s="70"/>
      <c r="P27" s="71"/>
      <c r="Q27" s="70"/>
      <c r="R27" s="70"/>
    </row>
    <row r="28" spans="1:19" s="4" customFormat="1">
      <c r="A28" s="39"/>
      <c r="B28" s="49" t="s">
        <v>5</v>
      </c>
      <c r="C28" s="74">
        <v>0</v>
      </c>
      <c r="D28" s="74">
        <v>0</v>
      </c>
      <c r="E28" s="73">
        <v>0</v>
      </c>
      <c r="F28" s="73">
        <v>0</v>
      </c>
      <c r="G28" s="73">
        <v>0</v>
      </c>
      <c r="H28" s="73">
        <v>0</v>
      </c>
      <c r="I28" s="74">
        <v>0</v>
      </c>
      <c r="J28" s="73">
        <v>0</v>
      </c>
      <c r="K28" s="73">
        <v>0</v>
      </c>
      <c r="L28" s="73">
        <v>0</v>
      </c>
      <c r="M28" s="73">
        <v>0</v>
      </c>
      <c r="N28" s="74">
        <v>0</v>
      </c>
      <c r="O28" s="73">
        <v>0</v>
      </c>
      <c r="P28" s="74">
        <v>0</v>
      </c>
      <c r="Q28" s="73">
        <v>0</v>
      </c>
      <c r="R28" s="73">
        <v>0</v>
      </c>
    </row>
    <row r="29" spans="1:19" s="4" customFormat="1">
      <c r="A29" s="39"/>
      <c r="B29" s="49" t="s">
        <v>6</v>
      </c>
      <c r="C29" s="74"/>
      <c r="D29" s="74"/>
      <c r="E29" s="73"/>
      <c r="F29" s="73"/>
      <c r="G29" s="73"/>
      <c r="H29" s="73"/>
      <c r="I29" s="74"/>
      <c r="J29" s="73"/>
      <c r="K29" s="73"/>
      <c r="L29" s="73"/>
      <c r="M29" s="73"/>
      <c r="N29" s="74"/>
      <c r="O29" s="73"/>
      <c r="P29" s="74"/>
      <c r="Q29" s="73"/>
      <c r="R29" s="73"/>
    </row>
    <row r="30" spans="1:19" s="4" customFormat="1">
      <c r="A30" s="40" t="s">
        <v>42</v>
      </c>
      <c r="B30" s="48" t="s">
        <v>5</v>
      </c>
      <c r="C30" s="75">
        <f>C32+C88</f>
        <v>29661900</v>
      </c>
      <c r="D30" s="75">
        <f>D32+D88</f>
        <v>9450899</v>
      </c>
      <c r="E30" s="75">
        <f>E32+E88</f>
        <v>2365494</v>
      </c>
      <c r="F30" s="75">
        <f t="shared" ref="F30:R30" si="0">F32+F88</f>
        <v>2252175</v>
      </c>
      <c r="G30" s="75">
        <f t="shared" si="0"/>
        <v>2599651</v>
      </c>
      <c r="H30" s="75">
        <f t="shared" si="0"/>
        <v>2233579</v>
      </c>
      <c r="I30" s="75">
        <f t="shared" si="0"/>
        <v>9693193</v>
      </c>
      <c r="J30" s="75">
        <f t="shared" si="0"/>
        <v>2629080</v>
      </c>
      <c r="K30" s="75">
        <f t="shared" si="0"/>
        <v>2237603</v>
      </c>
      <c r="L30" s="75">
        <f t="shared" si="0"/>
        <v>2248627</v>
      </c>
      <c r="M30" s="75">
        <f t="shared" si="0"/>
        <v>2577883</v>
      </c>
      <c r="N30" s="75">
        <f t="shared" si="0"/>
        <v>10517808</v>
      </c>
      <c r="O30" s="75">
        <f t="shared" si="0"/>
        <v>2489424</v>
      </c>
      <c r="P30" s="75">
        <f t="shared" si="0"/>
        <v>2237133</v>
      </c>
      <c r="Q30" s="75">
        <f t="shared" si="0"/>
        <v>2238453</v>
      </c>
      <c r="R30" s="75">
        <f t="shared" si="0"/>
        <v>3552798</v>
      </c>
      <c r="S30" s="237">
        <f t="shared" ref="S30:S34" si="1">D30+I30+N30</f>
        <v>29661900</v>
      </c>
    </row>
    <row r="31" spans="1:19" s="4" customFormat="1">
      <c r="A31" s="40"/>
      <c r="B31" s="48" t="s">
        <v>6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237"/>
    </row>
    <row r="32" spans="1:19" s="4" customFormat="1">
      <c r="A32" s="51" t="s">
        <v>43</v>
      </c>
      <c r="B32" s="52" t="s">
        <v>5</v>
      </c>
      <c r="C32" s="71">
        <f>C34+C48+C60</f>
        <v>29661900</v>
      </c>
      <c r="D32" s="71">
        <f t="shared" ref="D32:R32" si="2">D34+D48+D60</f>
        <v>9450899</v>
      </c>
      <c r="E32" s="71">
        <f t="shared" si="2"/>
        <v>2365494</v>
      </c>
      <c r="F32" s="71">
        <f t="shared" si="2"/>
        <v>2252175</v>
      </c>
      <c r="G32" s="71">
        <f t="shared" si="2"/>
        <v>2599651</v>
      </c>
      <c r="H32" s="71">
        <f t="shared" si="2"/>
        <v>2233579</v>
      </c>
      <c r="I32" s="71">
        <f t="shared" si="2"/>
        <v>9693193</v>
      </c>
      <c r="J32" s="71">
        <f t="shared" si="2"/>
        <v>2629080</v>
      </c>
      <c r="K32" s="71">
        <f t="shared" si="2"/>
        <v>2237603</v>
      </c>
      <c r="L32" s="71">
        <f t="shared" si="2"/>
        <v>2248627</v>
      </c>
      <c r="M32" s="71">
        <f t="shared" si="2"/>
        <v>2577883</v>
      </c>
      <c r="N32" s="71">
        <f t="shared" si="2"/>
        <v>10517808</v>
      </c>
      <c r="O32" s="71">
        <f t="shared" si="2"/>
        <v>2489424</v>
      </c>
      <c r="P32" s="71">
        <f t="shared" si="2"/>
        <v>2237133</v>
      </c>
      <c r="Q32" s="71">
        <f t="shared" si="2"/>
        <v>2238453</v>
      </c>
      <c r="R32" s="71">
        <f t="shared" si="2"/>
        <v>3552798</v>
      </c>
      <c r="S32" s="237">
        <f t="shared" si="1"/>
        <v>29661900</v>
      </c>
    </row>
    <row r="33" spans="1:19" s="4" customFormat="1">
      <c r="A33" s="51"/>
      <c r="B33" s="52" t="s">
        <v>6</v>
      </c>
      <c r="C33" s="70"/>
      <c r="D33" s="71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1"/>
      <c r="Q33" s="70"/>
      <c r="R33" s="70"/>
      <c r="S33" s="237"/>
    </row>
    <row r="34" spans="1:19" s="4" customFormat="1">
      <c r="A34" s="55" t="s">
        <v>44</v>
      </c>
      <c r="B34" s="52" t="s">
        <v>5</v>
      </c>
      <c r="C34" s="71">
        <f>SUM(C36:C47)</f>
        <v>22539000</v>
      </c>
      <c r="D34" s="71">
        <f t="shared" ref="D34:R34" si="3">SUM(D36:D47)</f>
        <v>6223525</v>
      </c>
      <c r="E34" s="71">
        <f t="shared" si="3"/>
        <v>580000</v>
      </c>
      <c r="F34" s="71">
        <f t="shared" si="3"/>
        <v>1888215</v>
      </c>
      <c r="G34" s="71">
        <f t="shared" si="3"/>
        <v>1885691</v>
      </c>
      <c r="H34" s="71">
        <f t="shared" si="3"/>
        <v>1869619</v>
      </c>
      <c r="I34" s="71">
        <f t="shared" si="3"/>
        <v>7501620</v>
      </c>
      <c r="J34" s="71">
        <f t="shared" si="3"/>
        <v>1879667</v>
      </c>
      <c r="K34" s="71">
        <f t="shared" si="3"/>
        <v>1873643</v>
      </c>
      <c r="L34" s="71">
        <f t="shared" si="3"/>
        <v>1884667</v>
      </c>
      <c r="M34" s="71">
        <f t="shared" si="3"/>
        <v>1863643</v>
      </c>
      <c r="N34" s="71">
        <f t="shared" si="3"/>
        <v>8813855</v>
      </c>
      <c r="O34" s="71">
        <f t="shared" si="3"/>
        <v>1878191</v>
      </c>
      <c r="P34" s="71">
        <f t="shared" si="3"/>
        <v>1872893</v>
      </c>
      <c r="Q34" s="71">
        <f t="shared" si="3"/>
        <v>1874393</v>
      </c>
      <c r="R34" s="71">
        <f t="shared" si="3"/>
        <v>3188378</v>
      </c>
      <c r="S34" s="237">
        <f t="shared" si="1"/>
        <v>22539000</v>
      </c>
    </row>
    <row r="35" spans="1:19" s="4" customFormat="1">
      <c r="A35" s="55"/>
      <c r="B35" s="52" t="s">
        <v>6</v>
      </c>
      <c r="C35" s="70"/>
      <c r="D35" s="71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70"/>
      <c r="R35" s="70"/>
      <c r="S35" s="237"/>
    </row>
    <row r="36" spans="1:19" s="4" customFormat="1">
      <c r="A36" s="41" t="s">
        <v>237</v>
      </c>
      <c r="B36" s="49" t="s">
        <v>5</v>
      </c>
      <c r="C36" s="74">
        <v>9570800</v>
      </c>
      <c r="D36" s="74">
        <f>SUM(E36:H36)</f>
        <v>2392701</v>
      </c>
      <c r="E36" s="73">
        <v>0</v>
      </c>
      <c r="F36" s="73">
        <v>797567</v>
      </c>
      <c r="G36" s="73">
        <v>797567</v>
      </c>
      <c r="H36" s="73">
        <v>797567</v>
      </c>
      <c r="I36" s="74">
        <f>SUM(J36:M36)</f>
        <v>3190268</v>
      </c>
      <c r="J36" s="73">
        <v>797567</v>
      </c>
      <c r="K36" s="73">
        <v>797567</v>
      </c>
      <c r="L36" s="73">
        <v>797567</v>
      </c>
      <c r="M36" s="73">
        <v>797567</v>
      </c>
      <c r="N36" s="74">
        <f>SUM(O36:R36)</f>
        <v>3987831</v>
      </c>
      <c r="O36" s="73">
        <v>797567</v>
      </c>
      <c r="P36" s="73">
        <v>797567</v>
      </c>
      <c r="Q36" s="73">
        <v>797567</v>
      </c>
      <c r="R36" s="73">
        <f>797567+797563</f>
        <v>1595130</v>
      </c>
      <c r="S36" s="237">
        <f>D36+I36+N36</f>
        <v>9570800</v>
      </c>
    </row>
    <row r="37" spans="1:19" s="4" customFormat="1">
      <c r="A37" s="39"/>
      <c r="B37" s="49" t="s">
        <v>6</v>
      </c>
      <c r="C37" s="74"/>
      <c r="D37" s="74"/>
      <c r="E37" s="73"/>
      <c r="F37" s="73"/>
      <c r="G37" s="73"/>
      <c r="H37" s="73"/>
      <c r="I37" s="74"/>
      <c r="J37" s="73"/>
      <c r="K37" s="73"/>
      <c r="L37" s="73"/>
      <c r="M37" s="73"/>
      <c r="N37" s="74"/>
      <c r="O37" s="73"/>
      <c r="P37" s="73"/>
      <c r="Q37" s="73"/>
      <c r="R37" s="73"/>
      <c r="S37" s="237"/>
    </row>
    <row r="38" spans="1:19" s="4" customFormat="1">
      <c r="A38" s="41" t="s">
        <v>238</v>
      </c>
      <c r="B38" s="49" t="s">
        <v>5</v>
      </c>
      <c r="C38" s="74">
        <v>901200</v>
      </c>
      <c r="D38" s="74">
        <f>SUM(E38:H38)</f>
        <v>229824</v>
      </c>
      <c r="E38" s="329">
        <v>0</v>
      </c>
      <c r="F38" s="73">
        <v>81648</v>
      </c>
      <c r="G38" s="73">
        <v>78624</v>
      </c>
      <c r="H38" s="73">
        <v>69552</v>
      </c>
      <c r="I38" s="74">
        <f>SUM(J38:M38)</f>
        <v>296352</v>
      </c>
      <c r="J38" s="73">
        <v>75600</v>
      </c>
      <c r="K38" s="73">
        <v>72576</v>
      </c>
      <c r="L38" s="73">
        <v>75600</v>
      </c>
      <c r="M38" s="73">
        <v>72576</v>
      </c>
      <c r="N38" s="74">
        <f>SUM(O38:R38)</f>
        <v>375024</v>
      </c>
      <c r="O38" s="73">
        <v>78624</v>
      </c>
      <c r="P38" s="73">
        <v>72576</v>
      </c>
      <c r="Q38" s="73">
        <v>72576</v>
      </c>
      <c r="R38" s="73">
        <f>154224-2976</f>
        <v>151248</v>
      </c>
      <c r="S38" s="237">
        <f t="shared" ref="S38:S48" si="4">D38+I38+N38</f>
        <v>901200</v>
      </c>
    </row>
    <row r="39" spans="1:19" s="4" customFormat="1">
      <c r="A39" s="39"/>
      <c r="B39" s="49" t="s">
        <v>6</v>
      </c>
      <c r="C39" s="74"/>
      <c r="D39" s="74"/>
      <c r="E39" s="329"/>
      <c r="F39" s="73"/>
      <c r="G39" s="73"/>
      <c r="H39" s="73"/>
      <c r="I39" s="74"/>
      <c r="J39" s="73"/>
      <c r="K39" s="73"/>
      <c r="L39" s="73"/>
      <c r="M39" s="73"/>
      <c r="N39" s="74"/>
      <c r="O39" s="73"/>
      <c r="P39" s="73"/>
      <c r="Q39" s="73"/>
      <c r="R39" s="73"/>
      <c r="S39" s="237"/>
    </row>
    <row r="40" spans="1:19" s="4" customFormat="1">
      <c r="A40" s="41" t="s">
        <v>239</v>
      </c>
      <c r="B40" s="49" t="s">
        <v>5</v>
      </c>
      <c r="C40" s="74">
        <v>864000</v>
      </c>
      <c r="D40" s="74">
        <f t="shared" ref="D40:D42" si="5">SUM(E40:H40)</f>
        <v>216000</v>
      </c>
      <c r="E40" s="329">
        <v>0</v>
      </c>
      <c r="F40" s="73">
        <v>72000</v>
      </c>
      <c r="G40" s="73">
        <v>72000</v>
      </c>
      <c r="H40" s="73">
        <v>72000</v>
      </c>
      <c r="I40" s="74">
        <f t="shared" ref="I40:I42" si="6">SUM(J40:M40)</f>
        <v>288000</v>
      </c>
      <c r="J40" s="73">
        <v>72000</v>
      </c>
      <c r="K40" s="73">
        <v>72000</v>
      </c>
      <c r="L40" s="73">
        <v>72000</v>
      </c>
      <c r="M40" s="73">
        <v>72000</v>
      </c>
      <c r="N40" s="74">
        <f t="shared" ref="N40:N42" si="7">SUM(O40:R40)</f>
        <v>360000</v>
      </c>
      <c r="O40" s="73">
        <v>72000</v>
      </c>
      <c r="P40" s="73">
        <v>72000</v>
      </c>
      <c r="Q40" s="73">
        <v>72000</v>
      </c>
      <c r="R40" s="73">
        <f>72000+72000</f>
        <v>144000</v>
      </c>
      <c r="S40" s="237">
        <f t="shared" si="4"/>
        <v>864000</v>
      </c>
    </row>
    <row r="41" spans="1:19" s="4" customFormat="1">
      <c r="A41" s="39"/>
      <c r="B41" s="49" t="s">
        <v>6</v>
      </c>
      <c r="C41" s="74"/>
      <c r="D41" s="74"/>
      <c r="E41" s="329"/>
      <c r="F41" s="73"/>
      <c r="G41" s="73"/>
      <c r="H41" s="73"/>
      <c r="I41" s="74"/>
      <c r="J41" s="73"/>
      <c r="K41" s="73"/>
      <c r="L41" s="73"/>
      <c r="M41" s="73"/>
      <c r="N41" s="74"/>
      <c r="O41" s="73"/>
      <c r="P41" s="73"/>
      <c r="Q41" s="73"/>
      <c r="R41" s="73"/>
      <c r="S41" s="237"/>
    </row>
    <row r="42" spans="1:19" s="4" customFormat="1">
      <c r="A42" s="41" t="s">
        <v>240</v>
      </c>
      <c r="B42" s="49" t="s">
        <v>5</v>
      </c>
      <c r="C42" s="74">
        <v>2418000</v>
      </c>
      <c r="D42" s="74">
        <f t="shared" si="5"/>
        <v>604500</v>
      </c>
      <c r="E42" s="329">
        <v>0</v>
      </c>
      <c r="F42" s="73">
        <v>201500</v>
      </c>
      <c r="G42" s="73">
        <v>201500</v>
      </c>
      <c r="H42" s="73">
        <v>201500</v>
      </c>
      <c r="I42" s="74">
        <f t="shared" si="6"/>
        <v>806000</v>
      </c>
      <c r="J42" s="73">
        <v>201500</v>
      </c>
      <c r="K42" s="73">
        <v>201500</v>
      </c>
      <c r="L42" s="73">
        <v>201500</v>
      </c>
      <c r="M42" s="73">
        <v>201500</v>
      </c>
      <c r="N42" s="74">
        <f t="shared" si="7"/>
        <v>1007500</v>
      </c>
      <c r="O42" s="73">
        <v>201500</v>
      </c>
      <c r="P42" s="73">
        <v>201500</v>
      </c>
      <c r="Q42" s="73">
        <v>201500</v>
      </c>
      <c r="R42" s="73">
        <f>201500+201500</f>
        <v>403000</v>
      </c>
      <c r="S42" s="237">
        <f t="shared" si="4"/>
        <v>2418000</v>
      </c>
    </row>
    <row r="43" spans="1:19" s="4" customFormat="1">
      <c r="A43" s="39"/>
      <c r="B43" s="49" t="s">
        <v>6</v>
      </c>
      <c r="C43" s="74"/>
      <c r="D43" s="74"/>
      <c r="E43" s="329"/>
      <c r="F43" s="73"/>
      <c r="G43" s="73"/>
      <c r="H43" s="73"/>
      <c r="I43" s="74"/>
      <c r="J43" s="73"/>
      <c r="K43" s="73"/>
      <c r="L43" s="73"/>
      <c r="M43" s="73"/>
      <c r="N43" s="74"/>
      <c r="O43" s="73"/>
      <c r="P43" s="73"/>
      <c r="Q43" s="73"/>
      <c r="R43" s="73"/>
      <c r="S43" s="237"/>
    </row>
    <row r="44" spans="1:19" s="4" customFormat="1" ht="42">
      <c r="A44" s="41" t="s">
        <v>339</v>
      </c>
      <c r="B44" s="49" t="s">
        <v>5</v>
      </c>
      <c r="C44" s="74">
        <v>1825000</v>
      </c>
      <c r="D44" s="74">
        <f>SUM(E44:H44)</f>
        <v>460500</v>
      </c>
      <c r="E44" s="329">
        <v>0</v>
      </c>
      <c r="F44" s="73">
        <v>155500</v>
      </c>
      <c r="G44" s="73">
        <v>156000</v>
      </c>
      <c r="H44" s="73">
        <v>149000</v>
      </c>
      <c r="I44" s="74">
        <f>SUM(J44:M44)</f>
        <v>601000</v>
      </c>
      <c r="J44" s="73">
        <v>153000</v>
      </c>
      <c r="K44" s="73">
        <v>150000</v>
      </c>
      <c r="L44" s="73">
        <v>158000</v>
      </c>
      <c r="M44" s="73">
        <v>140000</v>
      </c>
      <c r="N44" s="74">
        <f>SUM(O44:R44)</f>
        <v>763500</v>
      </c>
      <c r="O44" s="73">
        <v>148500</v>
      </c>
      <c r="P44" s="73">
        <v>149250</v>
      </c>
      <c r="Q44" s="73">
        <v>150750</v>
      </c>
      <c r="R44" s="73">
        <f>155750+159250</f>
        <v>315000</v>
      </c>
      <c r="S44" s="237">
        <f t="shared" si="4"/>
        <v>1825000</v>
      </c>
    </row>
    <row r="45" spans="1:19" s="4" customFormat="1">
      <c r="A45" s="39"/>
      <c r="B45" s="49" t="s">
        <v>6</v>
      </c>
      <c r="C45" s="74"/>
      <c r="D45" s="74"/>
      <c r="E45" s="73"/>
      <c r="F45" s="73"/>
      <c r="G45" s="73"/>
      <c r="H45" s="73"/>
      <c r="I45" s="74"/>
      <c r="J45" s="73"/>
      <c r="K45" s="73"/>
      <c r="L45" s="73"/>
      <c r="M45" s="73"/>
      <c r="N45" s="74"/>
      <c r="O45" s="73"/>
      <c r="P45" s="73"/>
      <c r="Q45" s="73"/>
      <c r="R45" s="73"/>
      <c r="S45" s="237"/>
    </row>
    <row r="46" spans="1:19" s="4" customFormat="1">
      <c r="A46" s="41" t="s">
        <v>241</v>
      </c>
      <c r="B46" s="49" t="s">
        <v>5</v>
      </c>
      <c r="C46" s="74">
        <v>6960000</v>
      </c>
      <c r="D46" s="74">
        <f>SUM(E46:H46)</f>
        <v>2320000</v>
      </c>
      <c r="E46" s="73">
        <f>C46/12</f>
        <v>580000</v>
      </c>
      <c r="F46" s="73">
        <f>C46/12</f>
        <v>580000</v>
      </c>
      <c r="G46" s="73">
        <f>C46/12</f>
        <v>580000</v>
      </c>
      <c r="H46" s="73">
        <f>C46/12</f>
        <v>580000</v>
      </c>
      <c r="I46" s="74">
        <f>SUM(J46:M46)</f>
        <v>2320000</v>
      </c>
      <c r="J46" s="73">
        <f>C46/12</f>
        <v>580000</v>
      </c>
      <c r="K46" s="73">
        <f>C46/12</f>
        <v>580000</v>
      </c>
      <c r="L46" s="73">
        <f>C46/12</f>
        <v>580000</v>
      </c>
      <c r="M46" s="73">
        <f>C46/12</f>
        <v>580000</v>
      </c>
      <c r="N46" s="74">
        <f>SUM(O46:R46)</f>
        <v>2320000</v>
      </c>
      <c r="O46" s="73">
        <f>C46/12</f>
        <v>580000</v>
      </c>
      <c r="P46" s="73">
        <f>C46/12</f>
        <v>580000</v>
      </c>
      <c r="Q46" s="73">
        <f>C46/12</f>
        <v>580000</v>
      </c>
      <c r="R46" s="73">
        <f>C46/12</f>
        <v>580000</v>
      </c>
      <c r="S46" s="237">
        <f t="shared" si="4"/>
        <v>6960000</v>
      </c>
    </row>
    <row r="47" spans="1:19" s="4" customFormat="1">
      <c r="A47" s="39"/>
      <c r="B47" s="49" t="s">
        <v>6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4"/>
      <c r="O47" s="73"/>
      <c r="P47" s="73"/>
      <c r="Q47" s="73"/>
      <c r="R47" s="73"/>
      <c r="S47" s="237"/>
    </row>
    <row r="48" spans="1:19" s="4" customFormat="1">
      <c r="A48" s="55" t="s">
        <v>45</v>
      </c>
      <c r="B48" s="52" t="s">
        <v>5</v>
      </c>
      <c r="C48" s="71">
        <f>SUM(C49:C59)</f>
        <v>1257500</v>
      </c>
      <c r="D48" s="71">
        <f t="shared" ref="D48:R48" si="8">SUM(D49:D59)</f>
        <v>1246434</v>
      </c>
      <c r="E48" s="71">
        <f t="shared" si="8"/>
        <v>1246434</v>
      </c>
      <c r="F48" s="71">
        <f t="shared" si="8"/>
        <v>0</v>
      </c>
      <c r="G48" s="71">
        <f t="shared" si="8"/>
        <v>0</v>
      </c>
      <c r="H48" s="71">
        <f t="shared" si="8"/>
        <v>0</v>
      </c>
      <c r="I48" s="71">
        <f t="shared" si="8"/>
        <v>5533</v>
      </c>
      <c r="J48" s="71">
        <f t="shared" si="8"/>
        <v>5533</v>
      </c>
      <c r="K48" s="71">
        <f t="shared" si="8"/>
        <v>0</v>
      </c>
      <c r="L48" s="71">
        <f t="shared" si="8"/>
        <v>0</v>
      </c>
      <c r="M48" s="71">
        <f t="shared" si="8"/>
        <v>0</v>
      </c>
      <c r="N48" s="71">
        <f t="shared" si="8"/>
        <v>5533</v>
      </c>
      <c r="O48" s="71">
        <f t="shared" si="8"/>
        <v>5533</v>
      </c>
      <c r="P48" s="71">
        <f t="shared" si="8"/>
        <v>0</v>
      </c>
      <c r="Q48" s="71">
        <f t="shared" si="8"/>
        <v>0</v>
      </c>
      <c r="R48" s="71">
        <f t="shared" si="8"/>
        <v>0</v>
      </c>
      <c r="S48" s="237">
        <f t="shared" si="4"/>
        <v>1257500</v>
      </c>
    </row>
    <row r="49" spans="1:19" s="4" customFormat="1">
      <c r="A49" s="55"/>
      <c r="B49" s="52" t="s">
        <v>6</v>
      </c>
      <c r="C49" s="70"/>
      <c r="D49" s="71"/>
      <c r="E49" s="70"/>
      <c r="F49" s="70"/>
      <c r="G49" s="70"/>
      <c r="H49" s="70"/>
      <c r="I49" s="70"/>
      <c r="J49" s="70"/>
      <c r="K49" s="70"/>
      <c r="L49" s="70"/>
      <c r="M49" s="70"/>
      <c r="N49" s="71"/>
      <c r="O49" s="70"/>
      <c r="P49" s="71"/>
      <c r="Q49" s="70"/>
      <c r="R49" s="70"/>
      <c r="S49" s="237"/>
    </row>
    <row r="50" spans="1:19" s="4" customFormat="1">
      <c r="A50" s="41" t="s">
        <v>108</v>
      </c>
      <c r="B50" s="49" t="s">
        <v>5</v>
      </c>
      <c r="C50" s="74">
        <v>39000</v>
      </c>
      <c r="D50" s="74">
        <f>SUM(E50:H50)</f>
        <v>39000</v>
      </c>
      <c r="E50" s="73">
        <v>39000</v>
      </c>
      <c r="F50" s="329">
        <v>0</v>
      </c>
      <c r="G50" s="329">
        <v>0</v>
      </c>
      <c r="H50" s="329">
        <v>0</v>
      </c>
      <c r="I50" s="330">
        <f>SUM(J50:M50)</f>
        <v>0</v>
      </c>
      <c r="J50" s="329">
        <v>0</v>
      </c>
      <c r="K50" s="329">
        <v>0</v>
      </c>
      <c r="L50" s="329">
        <v>0</v>
      </c>
      <c r="M50" s="329">
        <v>0</v>
      </c>
      <c r="N50" s="330">
        <f>SUM(O50:R50)</f>
        <v>0</v>
      </c>
      <c r="O50" s="329">
        <v>0</v>
      </c>
      <c r="P50" s="329">
        <v>0</v>
      </c>
      <c r="Q50" s="329">
        <v>0</v>
      </c>
      <c r="R50" s="329">
        <v>0</v>
      </c>
      <c r="S50" s="237">
        <f>D50+I50+N50</f>
        <v>39000</v>
      </c>
    </row>
    <row r="51" spans="1:19" s="4" customFormat="1">
      <c r="A51" s="39"/>
      <c r="B51" s="49" t="s">
        <v>6</v>
      </c>
      <c r="C51" s="73"/>
      <c r="D51" s="74"/>
      <c r="E51" s="73"/>
      <c r="F51" s="331"/>
      <c r="G51" s="331"/>
      <c r="H51" s="331"/>
      <c r="I51" s="332"/>
      <c r="J51" s="73"/>
      <c r="K51" s="73"/>
      <c r="L51" s="73"/>
      <c r="M51" s="73"/>
      <c r="N51" s="332"/>
      <c r="O51" s="73"/>
      <c r="P51" s="74"/>
      <c r="Q51" s="73"/>
      <c r="R51" s="73"/>
      <c r="S51" s="237"/>
    </row>
    <row r="52" spans="1:19" s="4" customFormat="1">
      <c r="A52" s="41" t="s">
        <v>242</v>
      </c>
      <c r="B52" s="49" t="s">
        <v>5</v>
      </c>
      <c r="C52" s="74">
        <v>16600</v>
      </c>
      <c r="D52" s="74">
        <f t="shared" ref="D52:D56" si="9">SUM(E52:H52)</f>
        <v>5534</v>
      </c>
      <c r="E52" s="73">
        <v>5534</v>
      </c>
      <c r="F52" s="329">
        <v>0</v>
      </c>
      <c r="G52" s="329">
        <v>0</v>
      </c>
      <c r="H52" s="329">
        <v>0</v>
      </c>
      <c r="I52" s="332">
        <f t="shared" ref="I52:I58" si="10">SUM(J52:M52)</f>
        <v>5533</v>
      </c>
      <c r="J52" s="73">
        <v>5533</v>
      </c>
      <c r="K52" s="329">
        <v>0</v>
      </c>
      <c r="L52" s="329">
        <v>0</v>
      </c>
      <c r="M52" s="329">
        <v>0</v>
      </c>
      <c r="N52" s="332">
        <f t="shared" ref="N52:N58" si="11">SUM(O52:R52)</f>
        <v>5533</v>
      </c>
      <c r="O52" s="73">
        <v>5533</v>
      </c>
      <c r="P52" s="330">
        <v>0</v>
      </c>
      <c r="Q52" s="329">
        <v>0</v>
      </c>
      <c r="R52" s="329">
        <v>0</v>
      </c>
      <c r="S52" s="237">
        <f t="shared" ref="S52:S56" si="12">D52+I52+N52</f>
        <v>16600</v>
      </c>
    </row>
    <row r="53" spans="1:19" s="4" customFormat="1">
      <c r="A53" s="39"/>
      <c r="B53" s="49" t="s">
        <v>6</v>
      </c>
      <c r="C53" s="74"/>
      <c r="D53" s="74"/>
      <c r="E53" s="73"/>
      <c r="F53" s="331"/>
      <c r="G53" s="331"/>
      <c r="H53" s="331"/>
      <c r="I53" s="332"/>
      <c r="J53" s="73"/>
      <c r="K53" s="73"/>
      <c r="L53" s="73"/>
      <c r="M53" s="73"/>
      <c r="N53" s="332"/>
      <c r="O53" s="329"/>
      <c r="P53" s="330"/>
      <c r="Q53" s="329"/>
      <c r="R53" s="329"/>
      <c r="S53" s="237"/>
    </row>
    <row r="54" spans="1:19" s="4" customFormat="1">
      <c r="A54" s="41" t="s">
        <v>109</v>
      </c>
      <c r="B54" s="49" t="s">
        <v>5</v>
      </c>
      <c r="C54" s="74">
        <v>25500</v>
      </c>
      <c r="D54" s="74">
        <f t="shared" si="9"/>
        <v>25500</v>
      </c>
      <c r="E54" s="73">
        <v>25500</v>
      </c>
      <c r="F54" s="329">
        <v>0</v>
      </c>
      <c r="G54" s="329">
        <v>0</v>
      </c>
      <c r="H54" s="329">
        <v>0</v>
      </c>
      <c r="I54" s="330">
        <f t="shared" si="10"/>
        <v>0</v>
      </c>
      <c r="J54" s="329">
        <v>0</v>
      </c>
      <c r="K54" s="329">
        <v>0</v>
      </c>
      <c r="L54" s="329">
        <v>0</v>
      </c>
      <c r="M54" s="329">
        <v>0</v>
      </c>
      <c r="N54" s="330">
        <f t="shared" si="11"/>
        <v>0</v>
      </c>
      <c r="O54" s="329">
        <v>0</v>
      </c>
      <c r="P54" s="330">
        <v>0</v>
      </c>
      <c r="Q54" s="329">
        <v>0</v>
      </c>
      <c r="R54" s="329">
        <v>0</v>
      </c>
      <c r="S54" s="237">
        <f t="shared" si="12"/>
        <v>25500</v>
      </c>
    </row>
    <row r="55" spans="1:19" s="4" customFormat="1">
      <c r="A55" s="39"/>
      <c r="B55" s="49" t="s">
        <v>6</v>
      </c>
      <c r="C55" s="73"/>
      <c r="D55" s="74"/>
      <c r="E55" s="73"/>
      <c r="F55" s="329"/>
      <c r="G55" s="329"/>
      <c r="H55" s="329"/>
      <c r="I55" s="330"/>
      <c r="J55" s="329"/>
      <c r="K55" s="329"/>
      <c r="L55" s="329"/>
      <c r="M55" s="329"/>
      <c r="N55" s="330"/>
      <c r="O55" s="329"/>
      <c r="P55" s="330"/>
      <c r="Q55" s="329"/>
      <c r="R55" s="329"/>
      <c r="S55" s="237"/>
    </row>
    <row r="56" spans="1:19" s="4" customFormat="1">
      <c r="A56" s="41" t="s">
        <v>243</v>
      </c>
      <c r="B56" s="49" t="s">
        <v>5</v>
      </c>
      <c r="C56" s="74">
        <v>10000</v>
      </c>
      <c r="D56" s="74">
        <f t="shared" si="9"/>
        <v>10000</v>
      </c>
      <c r="E56" s="73">
        <v>10000</v>
      </c>
      <c r="F56" s="329">
        <v>0</v>
      </c>
      <c r="G56" s="329">
        <v>0</v>
      </c>
      <c r="H56" s="329">
        <v>0</v>
      </c>
      <c r="I56" s="330">
        <f t="shared" si="10"/>
        <v>0</v>
      </c>
      <c r="J56" s="329">
        <v>0</v>
      </c>
      <c r="K56" s="329">
        <v>0</v>
      </c>
      <c r="L56" s="329">
        <v>0</v>
      </c>
      <c r="M56" s="329">
        <v>0</v>
      </c>
      <c r="N56" s="330">
        <f t="shared" si="11"/>
        <v>0</v>
      </c>
      <c r="O56" s="329">
        <v>0</v>
      </c>
      <c r="P56" s="330">
        <v>0</v>
      </c>
      <c r="Q56" s="329">
        <v>0</v>
      </c>
      <c r="R56" s="329">
        <v>0</v>
      </c>
      <c r="S56" s="237">
        <f t="shared" si="12"/>
        <v>10000</v>
      </c>
    </row>
    <row r="57" spans="1:19" s="4" customFormat="1">
      <c r="A57" s="39"/>
      <c r="B57" s="49" t="s">
        <v>6</v>
      </c>
      <c r="C57" s="73"/>
      <c r="D57" s="74"/>
      <c r="E57" s="73"/>
      <c r="F57" s="329"/>
      <c r="G57" s="329"/>
      <c r="H57" s="329"/>
      <c r="I57" s="330"/>
      <c r="J57" s="329"/>
      <c r="K57" s="329"/>
      <c r="L57" s="329"/>
      <c r="M57" s="329"/>
      <c r="N57" s="330"/>
      <c r="O57" s="329"/>
      <c r="P57" s="330"/>
      <c r="Q57" s="329"/>
      <c r="R57" s="329"/>
      <c r="S57" s="237"/>
    </row>
    <row r="58" spans="1:19" s="4" customFormat="1">
      <c r="A58" s="41" t="s">
        <v>144</v>
      </c>
      <c r="B58" s="49" t="s">
        <v>5</v>
      </c>
      <c r="C58" s="74">
        <v>1166400</v>
      </c>
      <c r="D58" s="74">
        <f>SUM(E58:H58)</f>
        <v>1166400</v>
      </c>
      <c r="E58" s="74">
        <v>1166400</v>
      </c>
      <c r="F58" s="329">
        <v>0</v>
      </c>
      <c r="G58" s="329">
        <v>0</v>
      </c>
      <c r="H58" s="329">
        <v>0</v>
      </c>
      <c r="I58" s="330">
        <f t="shared" si="10"/>
        <v>0</v>
      </c>
      <c r="J58" s="329">
        <v>0</v>
      </c>
      <c r="K58" s="329">
        <v>0</v>
      </c>
      <c r="L58" s="329">
        <v>0</v>
      </c>
      <c r="M58" s="329">
        <v>0</v>
      </c>
      <c r="N58" s="330">
        <f t="shared" si="11"/>
        <v>0</v>
      </c>
      <c r="O58" s="329">
        <v>0</v>
      </c>
      <c r="P58" s="330">
        <v>0</v>
      </c>
      <c r="Q58" s="329">
        <v>0</v>
      </c>
      <c r="R58" s="329">
        <v>0</v>
      </c>
      <c r="S58" s="237">
        <f t="shared" ref="S58:S133" si="13">D58+I58+N58</f>
        <v>1166400</v>
      </c>
    </row>
    <row r="59" spans="1:19" s="4" customFormat="1">
      <c r="A59" s="39"/>
      <c r="B59" s="49" t="s">
        <v>6</v>
      </c>
      <c r="C59" s="73"/>
      <c r="D59" s="74"/>
      <c r="E59" s="73"/>
      <c r="F59" s="331"/>
      <c r="G59" s="331"/>
      <c r="H59" s="331"/>
      <c r="I59" s="73"/>
      <c r="J59" s="73"/>
      <c r="K59" s="73"/>
      <c r="L59" s="73"/>
      <c r="M59" s="73"/>
      <c r="N59" s="74"/>
      <c r="O59" s="73"/>
      <c r="P59" s="74"/>
      <c r="Q59" s="73"/>
      <c r="R59" s="73"/>
      <c r="S59" s="237"/>
    </row>
    <row r="60" spans="1:19" s="4" customFormat="1" ht="23.1" customHeight="1">
      <c r="A60" s="55" t="s">
        <v>46</v>
      </c>
      <c r="B60" s="52" t="s">
        <v>5</v>
      </c>
      <c r="C60" s="70">
        <f>SUM(C62:C87)</f>
        <v>5865400</v>
      </c>
      <c r="D60" s="70">
        <f t="shared" ref="D60:R60" si="14">SUM(D62:D87)</f>
        <v>1980940</v>
      </c>
      <c r="E60" s="70">
        <f t="shared" si="14"/>
        <v>539060</v>
      </c>
      <c r="F60" s="70">
        <f t="shared" si="14"/>
        <v>363960</v>
      </c>
      <c r="G60" s="70">
        <f t="shared" si="14"/>
        <v>713960</v>
      </c>
      <c r="H60" s="70">
        <f t="shared" si="14"/>
        <v>363960</v>
      </c>
      <c r="I60" s="70">
        <f t="shared" si="14"/>
        <v>2186040</v>
      </c>
      <c r="J60" s="70">
        <f t="shared" si="14"/>
        <v>743880</v>
      </c>
      <c r="K60" s="70">
        <f t="shared" si="14"/>
        <v>363960</v>
      </c>
      <c r="L60" s="70">
        <f t="shared" si="14"/>
        <v>363960</v>
      </c>
      <c r="M60" s="70">
        <f t="shared" si="14"/>
        <v>714240</v>
      </c>
      <c r="N60" s="70">
        <f t="shared" si="14"/>
        <v>1698420</v>
      </c>
      <c r="O60" s="70">
        <f t="shared" si="14"/>
        <v>605700</v>
      </c>
      <c r="P60" s="70">
        <f t="shared" si="14"/>
        <v>364240</v>
      </c>
      <c r="Q60" s="70">
        <f t="shared" si="14"/>
        <v>364060</v>
      </c>
      <c r="R60" s="70">
        <f t="shared" si="14"/>
        <v>364420</v>
      </c>
      <c r="S60" s="237">
        <f t="shared" si="13"/>
        <v>5865400</v>
      </c>
    </row>
    <row r="61" spans="1:19" s="4" customFormat="1" ht="23.1" customHeight="1">
      <c r="A61" s="55"/>
      <c r="B61" s="52" t="s">
        <v>6</v>
      </c>
      <c r="C61" s="70"/>
      <c r="D61" s="71"/>
      <c r="E61" s="70"/>
      <c r="F61" s="70"/>
      <c r="G61" s="70"/>
      <c r="H61" s="70"/>
      <c r="I61" s="70"/>
      <c r="J61" s="70"/>
      <c r="K61" s="70"/>
      <c r="L61" s="70"/>
      <c r="M61" s="70"/>
      <c r="N61" s="71"/>
      <c r="O61" s="70"/>
      <c r="P61" s="71"/>
      <c r="Q61" s="70"/>
      <c r="R61" s="70"/>
      <c r="S61" s="237"/>
    </row>
    <row r="62" spans="1:19" s="4" customFormat="1" ht="23.1" customHeight="1">
      <c r="A62" s="82" t="s">
        <v>110</v>
      </c>
      <c r="B62" s="49" t="s">
        <v>5</v>
      </c>
      <c r="C62" s="74">
        <v>48000</v>
      </c>
      <c r="D62" s="74">
        <f>SUM(E62:H62)</f>
        <v>48000</v>
      </c>
      <c r="E62" s="73">
        <v>48000</v>
      </c>
      <c r="F62" s="329">
        <v>0</v>
      </c>
      <c r="G62" s="329">
        <v>0</v>
      </c>
      <c r="H62" s="329">
        <v>0</v>
      </c>
      <c r="I62" s="329">
        <f>SUM(J62:M62)</f>
        <v>0</v>
      </c>
      <c r="J62" s="329">
        <v>0</v>
      </c>
      <c r="K62" s="329">
        <v>0</v>
      </c>
      <c r="L62" s="329">
        <v>0</v>
      </c>
      <c r="M62" s="329">
        <v>0</v>
      </c>
      <c r="N62" s="330">
        <f>SUM(O62:R62)</f>
        <v>0</v>
      </c>
      <c r="O62" s="329">
        <v>0</v>
      </c>
      <c r="P62" s="329">
        <v>0</v>
      </c>
      <c r="Q62" s="329">
        <v>0</v>
      </c>
      <c r="R62" s="329">
        <v>0</v>
      </c>
      <c r="S62" s="237">
        <f t="shared" si="13"/>
        <v>48000</v>
      </c>
    </row>
    <row r="63" spans="1:19" s="4" customFormat="1" ht="23.1" customHeight="1">
      <c r="A63" s="82"/>
      <c r="B63" s="49" t="s">
        <v>6</v>
      </c>
      <c r="C63" s="74"/>
      <c r="D63" s="74"/>
      <c r="E63" s="73"/>
      <c r="F63" s="329"/>
      <c r="G63" s="329"/>
      <c r="H63" s="329"/>
      <c r="I63" s="73"/>
      <c r="J63" s="73"/>
      <c r="K63" s="73"/>
      <c r="L63" s="73"/>
      <c r="M63" s="73"/>
      <c r="N63" s="74"/>
      <c r="O63" s="73"/>
      <c r="P63" s="73"/>
      <c r="Q63" s="73"/>
      <c r="R63" s="73"/>
      <c r="S63" s="237"/>
    </row>
    <row r="64" spans="1:19" s="4" customFormat="1" ht="23.1" customHeight="1">
      <c r="A64" s="82" t="s">
        <v>111</v>
      </c>
      <c r="B64" s="49" t="s">
        <v>5</v>
      </c>
      <c r="C64" s="74">
        <v>14600</v>
      </c>
      <c r="D64" s="74">
        <f t="shared" ref="D64:D86" si="15">SUM(E64:H64)</f>
        <v>14600</v>
      </c>
      <c r="E64" s="73">
        <v>14600</v>
      </c>
      <c r="F64" s="329">
        <v>0</v>
      </c>
      <c r="G64" s="329">
        <v>0</v>
      </c>
      <c r="H64" s="329">
        <v>0</v>
      </c>
      <c r="I64" s="329">
        <f>SUM(J64:M64)</f>
        <v>0</v>
      </c>
      <c r="J64" s="329">
        <v>0</v>
      </c>
      <c r="K64" s="329">
        <v>0</v>
      </c>
      <c r="L64" s="329">
        <v>0</v>
      </c>
      <c r="M64" s="329">
        <v>0</v>
      </c>
      <c r="N64" s="330">
        <f>SUM(O64:R64)</f>
        <v>0</v>
      </c>
      <c r="O64" s="329">
        <v>0</v>
      </c>
      <c r="P64" s="329">
        <v>0</v>
      </c>
      <c r="Q64" s="329">
        <v>0</v>
      </c>
      <c r="R64" s="329">
        <v>0</v>
      </c>
      <c r="S64" s="237">
        <f t="shared" si="13"/>
        <v>14600</v>
      </c>
    </row>
    <row r="65" spans="1:19" s="4" customFormat="1" ht="23.1" customHeight="1">
      <c r="A65" s="82"/>
      <c r="B65" s="49" t="s">
        <v>6</v>
      </c>
      <c r="C65" s="74"/>
      <c r="D65" s="74"/>
      <c r="E65" s="73"/>
      <c r="F65" s="329"/>
      <c r="G65" s="329"/>
      <c r="H65" s="329"/>
      <c r="I65" s="329"/>
      <c r="J65" s="73"/>
      <c r="K65" s="73"/>
      <c r="L65" s="73"/>
      <c r="M65" s="73"/>
      <c r="N65" s="330"/>
      <c r="O65" s="73"/>
      <c r="P65" s="73"/>
      <c r="Q65" s="73"/>
      <c r="R65" s="73"/>
      <c r="S65" s="237"/>
    </row>
    <row r="66" spans="1:19" s="4" customFormat="1" ht="23.1" customHeight="1">
      <c r="A66" s="82" t="s">
        <v>112</v>
      </c>
      <c r="B66" s="49" t="s">
        <v>5</v>
      </c>
      <c r="C66" s="74">
        <v>25900</v>
      </c>
      <c r="D66" s="74">
        <f t="shared" si="15"/>
        <v>25900</v>
      </c>
      <c r="E66" s="73">
        <v>25900</v>
      </c>
      <c r="F66" s="329">
        <v>0</v>
      </c>
      <c r="G66" s="329">
        <v>0</v>
      </c>
      <c r="H66" s="329">
        <v>0</v>
      </c>
      <c r="I66" s="329">
        <f>SUM(J66:M66)</f>
        <v>0</v>
      </c>
      <c r="J66" s="329">
        <v>0</v>
      </c>
      <c r="K66" s="329">
        <v>0</v>
      </c>
      <c r="L66" s="329">
        <v>0</v>
      </c>
      <c r="M66" s="329">
        <v>0</v>
      </c>
      <c r="N66" s="330">
        <f>SUM(O66:R66)</f>
        <v>0</v>
      </c>
      <c r="O66" s="329">
        <v>0</v>
      </c>
      <c r="P66" s="329">
        <v>0</v>
      </c>
      <c r="Q66" s="329">
        <v>0</v>
      </c>
      <c r="R66" s="329">
        <v>0</v>
      </c>
      <c r="S66" s="237">
        <f t="shared" si="13"/>
        <v>25900</v>
      </c>
    </row>
    <row r="67" spans="1:19" s="4" customFormat="1" ht="23.1" customHeight="1">
      <c r="A67" s="82"/>
      <c r="B67" s="49" t="s">
        <v>6</v>
      </c>
      <c r="C67" s="74"/>
      <c r="D67" s="74"/>
      <c r="E67" s="73"/>
      <c r="F67" s="329"/>
      <c r="G67" s="329"/>
      <c r="H67" s="329"/>
      <c r="I67" s="330"/>
      <c r="J67" s="73"/>
      <c r="K67" s="73"/>
      <c r="L67" s="73"/>
      <c r="M67" s="73"/>
      <c r="N67" s="330"/>
      <c r="O67" s="73"/>
      <c r="P67" s="73"/>
      <c r="Q67" s="73"/>
      <c r="R67" s="73"/>
      <c r="S67" s="237"/>
    </row>
    <row r="68" spans="1:19" s="4" customFormat="1" ht="23.1" customHeight="1">
      <c r="A68" s="41" t="s">
        <v>113</v>
      </c>
      <c r="B68" s="49" t="s">
        <v>5</v>
      </c>
      <c r="C68" s="74">
        <v>2200</v>
      </c>
      <c r="D68" s="74">
        <f t="shared" ref="D68" si="16">SUM(E68:H68)</f>
        <v>2200</v>
      </c>
      <c r="E68" s="73">
        <v>2200</v>
      </c>
      <c r="F68" s="329">
        <v>0</v>
      </c>
      <c r="G68" s="329">
        <v>0</v>
      </c>
      <c r="H68" s="329">
        <v>0</v>
      </c>
      <c r="I68" s="329">
        <f>SUM(J68:M68)</f>
        <v>0</v>
      </c>
      <c r="J68" s="329">
        <v>0</v>
      </c>
      <c r="K68" s="329">
        <v>0</v>
      </c>
      <c r="L68" s="329">
        <v>0</v>
      </c>
      <c r="M68" s="329">
        <v>0</v>
      </c>
      <c r="N68" s="330">
        <f>SUM(O68:R68)</f>
        <v>0</v>
      </c>
      <c r="O68" s="329">
        <v>0</v>
      </c>
      <c r="P68" s="329">
        <v>0</v>
      </c>
      <c r="Q68" s="329">
        <v>0</v>
      </c>
      <c r="R68" s="329">
        <v>0</v>
      </c>
      <c r="S68" s="237"/>
    </row>
    <row r="69" spans="1:19" s="4" customFormat="1" ht="23.1" customHeight="1">
      <c r="A69" s="39"/>
      <c r="B69" s="49" t="s">
        <v>6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4"/>
      <c r="O69" s="73"/>
      <c r="P69" s="73"/>
      <c r="Q69" s="73"/>
      <c r="R69" s="73"/>
      <c r="S69" s="237"/>
    </row>
    <row r="70" spans="1:19" s="4" customFormat="1" ht="42">
      <c r="A70" s="82" t="s">
        <v>342</v>
      </c>
      <c r="B70" s="49" t="s">
        <v>5</v>
      </c>
      <c r="C70" s="74">
        <v>40000</v>
      </c>
      <c r="D70" s="74">
        <f t="shared" ref="D70" si="17">SUM(E70:H70)</f>
        <v>40000</v>
      </c>
      <c r="E70" s="73">
        <v>40000</v>
      </c>
      <c r="F70" s="329">
        <v>0</v>
      </c>
      <c r="G70" s="329">
        <v>0</v>
      </c>
      <c r="H70" s="329">
        <v>0</v>
      </c>
      <c r="I70" s="329">
        <f>SUM(J70:M70)</f>
        <v>0</v>
      </c>
      <c r="J70" s="329">
        <v>0</v>
      </c>
      <c r="K70" s="329">
        <v>0</v>
      </c>
      <c r="L70" s="329">
        <v>0</v>
      </c>
      <c r="M70" s="329">
        <v>0</v>
      </c>
      <c r="N70" s="330">
        <f>SUM(O70:R70)</f>
        <v>0</v>
      </c>
      <c r="O70" s="329">
        <v>0</v>
      </c>
      <c r="P70" s="329">
        <v>0</v>
      </c>
      <c r="Q70" s="329">
        <v>0</v>
      </c>
      <c r="R70" s="329">
        <v>0</v>
      </c>
      <c r="S70" s="237">
        <f t="shared" ref="S70" si="18">D70+I70+N70</f>
        <v>40000</v>
      </c>
    </row>
    <row r="71" spans="1:19" s="4" customFormat="1" ht="23.1" customHeight="1">
      <c r="A71" s="82"/>
      <c r="B71" s="49" t="s">
        <v>6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4"/>
      <c r="O71" s="73"/>
      <c r="P71" s="73"/>
      <c r="Q71" s="73"/>
      <c r="R71" s="73"/>
    </row>
    <row r="72" spans="1:19" s="4" customFormat="1" ht="23.1" customHeight="1">
      <c r="A72" s="82" t="s">
        <v>147</v>
      </c>
      <c r="B72" s="49" t="s">
        <v>5</v>
      </c>
      <c r="C72" s="74">
        <v>72000</v>
      </c>
      <c r="D72" s="74">
        <f>+F72+G72+H72+E72</f>
        <v>12740</v>
      </c>
      <c r="E72" s="73">
        <v>3260</v>
      </c>
      <c r="F72" s="329">
        <v>3160</v>
      </c>
      <c r="G72" s="329">
        <v>3160</v>
      </c>
      <c r="H72" s="329">
        <v>3160</v>
      </c>
      <c r="I72" s="330">
        <f>SUM(J72:M72)</f>
        <v>45840</v>
      </c>
      <c r="J72" s="329">
        <v>36080</v>
      </c>
      <c r="K72" s="329">
        <v>3160</v>
      </c>
      <c r="L72" s="329">
        <v>3160</v>
      </c>
      <c r="M72" s="329">
        <v>3440</v>
      </c>
      <c r="N72" s="330">
        <f>SUM(O72:R72)</f>
        <v>13420</v>
      </c>
      <c r="O72" s="329">
        <v>3100</v>
      </c>
      <c r="P72" s="329">
        <v>3440</v>
      </c>
      <c r="Q72" s="329">
        <v>3260</v>
      </c>
      <c r="R72" s="329">
        <v>3620</v>
      </c>
      <c r="S72" s="237">
        <f t="shared" ref="S72" si="19">D72+I72+N72</f>
        <v>72000</v>
      </c>
    </row>
    <row r="73" spans="1:19" s="4" customFormat="1" ht="23.1" customHeight="1">
      <c r="A73" s="82"/>
      <c r="B73" s="49" t="s">
        <v>6</v>
      </c>
      <c r="C73" s="73"/>
      <c r="D73" s="73"/>
      <c r="E73" s="73"/>
      <c r="F73" s="73"/>
      <c r="G73" s="73"/>
      <c r="H73" s="73"/>
      <c r="I73" s="74"/>
      <c r="J73" s="73"/>
      <c r="K73" s="73"/>
      <c r="L73" s="73"/>
      <c r="M73" s="73"/>
      <c r="N73" s="74"/>
      <c r="O73" s="73"/>
      <c r="P73" s="73"/>
      <c r="Q73" s="73"/>
      <c r="R73" s="73"/>
    </row>
    <row r="74" spans="1:19" s="4" customFormat="1">
      <c r="A74" s="82" t="s">
        <v>244</v>
      </c>
      <c r="B74" s="49" t="s">
        <v>5</v>
      </c>
      <c r="C74" s="74">
        <v>30000</v>
      </c>
      <c r="D74" s="74">
        <f t="shared" ref="D74" si="20">SUM(E74:H74)</f>
        <v>30000</v>
      </c>
      <c r="E74" s="73">
        <v>30000</v>
      </c>
      <c r="F74" s="329">
        <v>0</v>
      </c>
      <c r="G74" s="329">
        <v>0</v>
      </c>
      <c r="H74" s="329">
        <v>0</v>
      </c>
      <c r="I74" s="330">
        <f>SUM(J74:M74)</f>
        <v>0</v>
      </c>
      <c r="J74" s="329">
        <v>0</v>
      </c>
      <c r="K74" s="329">
        <v>0</v>
      </c>
      <c r="L74" s="329">
        <v>0</v>
      </c>
      <c r="M74" s="329">
        <v>0</v>
      </c>
      <c r="N74" s="330">
        <f>SUM(O74:R74)</f>
        <v>0</v>
      </c>
      <c r="O74" s="329">
        <v>0</v>
      </c>
      <c r="P74" s="329">
        <v>0</v>
      </c>
      <c r="Q74" s="329">
        <v>0</v>
      </c>
      <c r="R74" s="329">
        <v>0</v>
      </c>
      <c r="S74" s="237">
        <f t="shared" ref="S74" si="21">D74+I74+N74</f>
        <v>30000</v>
      </c>
    </row>
    <row r="75" spans="1:19" s="4" customFormat="1" ht="23.1" customHeight="1">
      <c r="A75" s="82"/>
      <c r="B75" s="49" t="s">
        <v>6</v>
      </c>
      <c r="C75" s="73"/>
      <c r="D75" s="73"/>
      <c r="E75" s="73"/>
      <c r="F75" s="73"/>
      <c r="G75" s="73"/>
      <c r="H75" s="73"/>
      <c r="I75" s="74"/>
      <c r="J75" s="73"/>
      <c r="K75" s="73"/>
      <c r="L75" s="73"/>
      <c r="M75" s="73"/>
      <c r="N75" s="74"/>
      <c r="O75" s="73"/>
      <c r="P75" s="73"/>
      <c r="Q75" s="73"/>
      <c r="R75" s="73"/>
    </row>
    <row r="76" spans="1:19" s="4" customFormat="1" ht="42">
      <c r="A76" s="41" t="s">
        <v>343</v>
      </c>
      <c r="B76" s="49" t="s">
        <v>5</v>
      </c>
      <c r="C76" s="74">
        <v>14300</v>
      </c>
      <c r="D76" s="74">
        <f t="shared" ref="D76" si="22">SUM(E76:H76)</f>
        <v>14300</v>
      </c>
      <c r="E76" s="73">
        <v>14300</v>
      </c>
      <c r="F76" s="329">
        <v>0</v>
      </c>
      <c r="G76" s="329">
        <v>0</v>
      </c>
      <c r="H76" s="329">
        <v>0</v>
      </c>
      <c r="I76" s="330">
        <f>SUM(J76:M76)</f>
        <v>0</v>
      </c>
      <c r="J76" s="329">
        <v>0</v>
      </c>
      <c r="K76" s="329">
        <v>0</v>
      </c>
      <c r="L76" s="329">
        <v>0</v>
      </c>
      <c r="M76" s="329">
        <v>0</v>
      </c>
      <c r="N76" s="330">
        <f>SUM(O76:R76)</f>
        <v>0</v>
      </c>
      <c r="O76" s="329">
        <v>0</v>
      </c>
      <c r="P76" s="329">
        <v>0</v>
      </c>
      <c r="Q76" s="329">
        <v>0</v>
      </c>
      <c r="R76" s="329">
        <v>0</v>
      </c>
      <c r="S76" s="237">
        <f t="shared" ref="S76" si="23">D76+I76+N76</f>
        <v>14300</v>
      </c>
    </row>
    <row r="77" spans="1:19" s="4" customFormat="1" ht="23.1" customHeight="1">
      <c r="A77" s="39"/>
      <c r="B77" s="49" t="s">
        <v>6</v>
      </c>
      <c r="C77" s="73"/>
      <c r="D77" s="73"/>
      <c r="E77" s="73"/>
      <c r="F77" s="73"/>
      <c r="G77" s="73"/>
      <c r="H77" s="73"/>
      <c r="I77" s="74"/>
      <c r="J77" s="73"/>
      <c r="K77" s="73"/>
      <c r="L77" s="73"/>
      <c r="M77" s="73"/>
      <c r="N77" s="74"/>
      <c r="O77" s="73"/>
      <c r="P77" s="73"/>
      <c r="Q77" s="73"/>
      <c r="R77" s="73"/>
    </row>
    <row r="78" spans="1:19" s="4" customFormat="1">
      <c r="A78" s="82" t="s">
        <v>245</v>
      </c>
      <c r="B78" s="49" t="s">
        <v>5</v>
      </c>
      <c r="C78" s="74">
        <v>330000</v>
      </c>
      <c r="D78" s="330">
        <v>0</v>
      </c>
      <c r="E78" s="330">
        <v>0</v>
      </c>
      <c r="F78" s="330">
        <v>0</v>
      </c>
      <c r="G78" s="330">
        <v>0</v>
      </c>
      <c r="H78" s="330">
        <v>0</v>
      </c>
      <c r="I78" s="330">
        <f>SUM(J78:M78)</f>
        <v>330000</v>
      </c>
      <c r="J78" s="329">
        <v>330000</v>
      </c>
      <c r="K78" s="329">
        <v>0</v>
      </c>
      <c r="L78" s="329">
        <v>0</v>
      </c>
      <c r="M78" s="329">
        <v>0</v>
      </c>
      <c r="N78" s="330">
        <f>SUM(O78:R78)</f>
        <v>0</v>
      </c>
      <c r="O78" s="329">
        <v>0</v>
      </c>
      <c r="P78" s="329">
        <v>0</v>
      </c>
      <c r="Q78" s="329">
        <v>0</v>
      </c>
      <c r="R78" s="329">
        <v>0</v>
      </c>
      <c r="S78" s="237">
        <f t="shared" ref="S78" si="24">D78+I78+N78</f>
        <v>330000</v>
      </c>
    </row>
    <row r="79" spans="1:19" s="4" customFormat="1" ht="23.1" customHeight="1">
      <c r="A79" s="82"/>
      <c r="B79" s="49" t="s">
        <v>6</v>
      </c>
      <c r="C79" s="73"/>
      <c r="D79" s="329"/>
      <c r="E79" s="329"/>
      <c r="F79" s="329"/>
      <c r="G79" s="329"/>
      <c r="H79" s="329"/>
      <c r="I79" s="330"/>
      <c r="J79" s="329"/>
      <c r="K79" s="329"/>
      <c r="L79" s="329"/>
      <c r="M79" s="329"/>
      <c r="N79" s="330"/>
      <c r="O79" s="329"/>
      <c r="P79" s="329"/>
      <c r="Q79" s="329"/>
      <c r="R79" s="329"/>
    </row>
    <row r="80" spans="1:19" s="4" customFormat="1" ht="23.1" customHeight="1">
      <c r="A80" s="82" t="s">
        <v>246</v>
      </c>
      <c r="B80" s="49" t="s">
        <v>5</v>
      </c>
      <c r="C80" s="74">
        <v>17000</v>
      </c>
      <c r="D80" s="330">
        <v>0</v>
      </c>
      <c r="E80" s="330">
        <v>0</v>
      </c>
      <c r="F80" s="330">
        <v>0</v>
      </c>
      <c r="G80" s="330">
        <v>0</v>
      </c>
      <c r="H80" s="330">
        <v>0</v>
      </c>
      <c r="I80" s="330">
        <f>SUM(J80:M80)</f>
        <v>17000</v>
      </c>
      <c r="J80" s="329">
        <v>17000</v>
      </c>
      <c r="K80" s="329">
        <v>0</v>
      </c>
      <c r="L80" s="329">
        <v>0</v>
      </c>
      <c r="M80" s="329">
        <v>0</v>
      </c>
      <c r="N80" s="330">
        <f>SUM(O80:R80)</f>
        <v>0</v>
      </c>
      <c r="O80" s="329">
        <v>0</v>
      </c>
      <c r="P80" s="329">
        <v>0</v>
      </c>
      <c r="Q80" s="329">
        <v>0</v>
      </c>
      <c r="R80" s="329">
        <v>0</v>
      </c>
      <c r="S80" s="237">
        <f t="shared" ref="S80" si="25">D80+I80+N80</f>
        <v>17000</v>
      </c>
    </row>
    <row r="81" spans="1:21" s="4" customFormat="1" ht="23.1" customHeight="1">
      <c r="A81" s="82"/>
      <c r="B81" s="49" t="s">
        <v>6</v>
      </c>
      <c r="C81" s="73"/>
      <c r="D81" s="73"/>
      <c r="E81" s="73"/>
      <c r="F81" s="73"/>
      <c r="G81" s="73"/>
      <c r="H81" s="73"/>
      <c r="I81" s="74"/>
      <c r="J81" s="73"/>
      <c r="K81" s="73"/>
      <c r="L81" s="73"/>
      <c r="M81" s="73"/>
      <c r="N81" s="74"/>
      <c r="O81" s="73"/>
      <c r="P81" s="73"/>
      <c r="Q81" s="73"/>
      <c r="R81" s="73"/>
    </row>
    <row r="82" spans="1:21" s="4" customFormat="1">
      <c r="A82" s="82" t="s">
        <v>247</v>
      </c>
      <c r="B82" s="49" t="s">
        <v>5</v>
      </c>
      <c r="C82" s="74">
        <v>4329600</v>
      </c>
      <c r="D82" s="74">
        <f t="shared" ref="D82" si="26">SUM(E82:H82)</f>
        <v>1443200</v>
      </c>
      <c r="E82" s="73">
        <f>C82/12</f>
        <v>360800</v>
      </c>
      <c r="F82" s="329">
        <f>C82/12</f>
        <v>360800</v>
      </c>
      <c r="G82" s="329">
        <f>C82/12</f>
        <v>360800</v>
      </c>
      <c r="H82" s="329">
        <f>C82/12</f>
        <v>360800</v>
      </c>
      <c r="I82" s="330">
        <f>SUM(J82:M82)</f>
        <v>1443200</v>
      </c>
      <c r="J82" s="329">
        <f>C82/12</f>
        <v>360800</v>
      </c>
      <c r="K82" s="329">
        <f>C82/12</f>
        <v>360800</v>
      </c>
      <c r="L82" s="329">
        <f>C82/12</f>
        <v>360800</v>
      </c>
      <c r="M82" s="329">
        <f>C82/12</f>
        <v>360800</v>
      </c>
      <c r="N82" s="330">
        <f>SUM(O82:R82)</f>
        <v>1443200</v>
      </c>
      <c r="O82" s="329">
        <f>C82/12</f>
        <v>360800</v>
      </c>
      <c r="P82" s="329">
        <f>C82/12</f>
        <v>360800</v>
      </c>
      <c r="Q82" s="329">
        <f>C82/12</f>
        <v>360800</v>
      </c>
      <c r="R82" s="329">
        <f>C82/12</f>
        <v>360800</v>
      </c>
      <c r="S82" s="237">
        <f t="shared" ref="S82" si="27">D82+I82+N82</f>
        <v>4329600</v>
      </c>
    </row>
    <row r="83" spans="1:21" s="4" customFormat="1" ht="23.1" customHeight="1">
      <c r="A83" s="82"/>
      <c r="B83" s="49" t="s">
        <v>6</v>
      </c>
      <c r="C83" s="73"/>
      <c r="D83" s="73"/>
      <c r="E83" s="73"/>
      <c r="F83" s="73"/>
      <c r="G83" s="73"/>
      <c r="H83" s="73"/>
      <c r="I83" s="74"/>
      <c r="J83" s="73"/>
      <c r="K83" s="73"/>
      <c r="L83" s="73"/>
      <c r="M83" s="73"/>
      <c r="N83" s="74"/>
      <c r="O83" s="73"/>
      <c r="P83" s="73"/>
      <c r="Q83" s="73"/>
      <c r="R83" s="73"/>
    </row>
    <row r="84" spans="1:21" s="4" customFormat="1">
      <c r="A84" s="82" t="s">
        <v>248</v>
      </c>
      <c r="B84" s="49" t="s">
        <v>5</v>
      </c>
      <c r="C84" s="74">
        <v>241800</v>
      </c>
      <c r="D84" s="330">
        <f t="shared" ref="D84" si="28">SUM(E84:H84)</f>
        <v>0</v>
      </c>
      <c r="E84" s="329"/>
      <c r="F84" s="329">
        <v>0</v>
      </c>
      <c r="G84" s="329">
        <v>0</v>
      </c>
      <c r="H84" s="329">
        <v>0</v>
      </c>
      <c r="I84" s="330">
        <f>SUM(J84:M84)</f>
        <v>0</v>
      </c>
      <c r="J84" s="329">
        <v>0</v>
      </c>
      <c r="K84" s="329">
        <v>0</v>
      </c>
      <c r="L84" s="329"/>
      <c r="M84" s="329">
        <v>0</v>
      </c>
      <c r="N84" s="330">
        <f>SUM(O84:R84)</f>
        <v>241800</v>
      </c>
      <c r="O84" s="329">
        <v>241800</v>
      </c>
      <c r="P84" s="329">
        <v>0</v>
      </c>
      <c r="Q84" s="329">
        <v>0</v>
      </c>
      <c r="R84" s="329">
        <v>0</v>
      </c>
      <c r="S84" s="237">
        <f t="shared" ref="S84" si="29">D84+I84+N84</f>
        <v>241800</v>
      </c>
    </row>
    <row r="85" spans="1:21" s="4" customFormat="1" ht="23.1" customHeight="1">
      <c r="A85" s="82"/>
      <c r="B85" s="49" t="s">
        <v>6</v>
      </c>
      <c r="C85" s="73"/>
      <c r="D85" s="73"/>
      <c r="E85" s="73"/>
      <c r="F85" s="73"/>
      <c r="G85" s="73"/>
      <c r="H85" s="73"/>
      <c r="I85" s="74"/>
      <c r="J85" s="73"/>
      <c r="K85" s="73"/>
      <c r="L85" s="73"/>
      <c r="M85" s="73"/>
      <c r="N85" s="74"/>
      <c r="O85" s="73"/>
      <c r="P85" s="73"/>
      <c r="Q85" s="73"/>
      <c r="R85" s="73"/>
    </row>
    <row r="86" spans="1:21" s="4" customFormat="1">
      <c r="A86" s="82" t="s">
        <v>249</v>
      </c>
      <c r="B86" s="49" t="s">
        <v>5</v>
      </c>
      <c r="C86" s="74">
        <v>700000</v>
      </c>
      <c r="D86" s="74">
        <f t="shared" si="15"/>
        <v>350000</v>
      </c>
      <c r="E86" s="329">
        <v>0</v>
      </c>
      <c r="F86" s="329">
        <v>0</v>
      </c>
      <c r="G86" s="329">
        <v>350000</v>
      </c>
      <c r="H86" s="329">
        <v>0</v>
      </c>
      <c r="I86" s="330">
        <f>SUM(J86:M86)</f>
        <v>350000</v>
      </c>
      <c r="J86" s="329">
        <v>0</v>
      </c>
      <c r="K86" s="329">
        <v>0</v>
      </c>
      <c r="L86" s="329">
        <v>0</v>
      </c>
      <c r="M86" s="329">
        <v>350000</v>
      </c>
      <c r="N86" s="330">
        <f>SUM(O86:R86)</f>
        <v>0</v>
      </c>
      <c r="O86" s="329">
        <v>0</v>
      </c>
      <c r="P86" s="329">
        <v>0</v>
      </c>
      <c r="Q86" s="329">
        <v>0</v>
      </c>
      <c r="R86" s="329">
        <v>0</v>
      </c>
      <c r="S86" s="237">
        <f t="shared" si="13"/>
        <v>700000</v>
      </c>
    </row>
    <row r="87" spans="1:21" s="4" customFormat="1" ht="23.1" customHeight="1">
      <c r="A87" s="82"/>
      <c r="B87" s="49" t="s">
        <v>6</v>
      </c>
      <c r="C87" s="73"/>
      <c r="D87" s="73"/>
      <c r="E87" s="73"/>
      <c r="F87" s="73"/>
      <c r="G87" s="73"/>
      <c r="H87" s="73"/>
      <c r="I87" s="74"/>
      <c r="J87" s="73"/>
      <c r="K87" s="73"/>
      <c r="L87" s="73"/>
      <c r="M87" s="73"/>
      <c r="N87" s="74"/>
      <c r="O87" s="73"/>
      <c r="P87" s="73"/>
      <c r="Q87" s="73"/>
      <c r="R87" s="73"/>
      <c r="S87" s="237"/>
    </row>
    <row r="88" spans="1:21" s="4" customFormat="1" ht="21.95" customHeight="1">
      <c r="A88" s="51" t="s">
        <v>47</v>
      </c>
      <c r="B88" s="52" t="s">
        <v>5</v>
      </c>
      <c r="C88" s="70">
        <v>0</v>
      </c>
      <c r="D88" s="70">
        <v>0</v>
      </c>
      <c r="E88" s="70">
        <v>0</v>
      </c>
      <c r="F88" s="70">
        <v>0</v>
      </c>
      <c r="G88" s="70">
        <v>0</v>
      </c>
      <c r="H88" s="70">
        <v>0</v>
      </c>
      <c r="I88" s="70">
        <v>0</v>
      </c>
      <c r="J88" s="70">
        <v>0</v>
      </c>
      <c r="K88" s="70">
        <v>0</v>
      </c>
      <c r="L88" s="70">
        <v>0</v>
      </c>
      <c r="M88" s="70">
        <v>0</v>
      </c>
      <c r="N88" s="70">
        <v>0</v>
      </c>
      <c r="O88" s="70">
        <v>0</v>
      </c>
      <c r="P88" s="70">
        <v>0</v>
      </c>
      <c r="Q88" s="70">
        <v>0</v>
      </c>
      <c r="R88" s="70">
        <v>0</v>
      </c>
      <c r="S88" s="237"/>
    </row>
    <row r="89" spans="1:21" s="4" customFormat="1" ht="21.95" customHeight="1">
      <c r="A89" s="51"/>
      <c r="B89" s="52" t="s">
        <v>6</v>
      </c>
      <c r="C89" s="70"/>
      <c r="D89" s="71"/>
      <c r="E89" s="70"/>
      <c r="F89" s="70"/>
      <c r="G89" s="70"/>
      <c r="H89" s="70"/>
      <c r="I89" s="71"/>
      <c r="J89" s="70"/>
      <c r="K89" s="70"/>
      <c r="L89" s="70"/>
      <c r="M89" s="70"/>
      <c r="N89" s="71"/>
      <c r="O89" s="70"/>
      <c r="P89" s="71"/>
      <c r="Q89" s="70"/>
      <c r="R89" s="70"/>
      <c r="S89" s="237"/>
    </row>
    <row r="90" spans="1:21" s="4" customFormat="1" ht="21.95" customHeight="1">
      <c r="A90" s="103"/>
      <c r="B90" s="49" t="s">
        <v>5</v>
      </c>
      <c r="C90" s="68">
        <v>0</v>
      </c>
      <c r="D90" s="68">
        <v>0</v>
      </c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68">
        <v>0</v>
      </c>
      <c r="Q90" s="68">
        <v>0</v>
      </c>
      <c r="R90" s="68">
        <v>0</v>
      </c>
      <c r="S90" s="237"/>
    </row>
    <row r="91" spans="1:21" s="4" customFormat="1" ht="21.95" customHeight="1">
      <c r="A91" s="39"/>
      <c r="B91" s="49" t="s">
        <v>6</v>
      </c>
      <c r="C91" s="68"/>
      <c r="D91" s="69"/>
      <c r="E91" s="68"/>
      <c r="F91" s="68"/>
      <c r="G91" s="68"/>
      <c r="H91" s="68"/>
      <c r="I91" s="69"/>
      <c r="J91" s="68"/>
      <c r="K91" s="68"/>
      <c r="L91" s="68"/>
      <c r="M91" s="68"/>
      <c r="N91" s="69"/>
      <c r="O91" s="68"/>
      <c r="P91" s="69"/>
      <c r="Q91" s="68"/>
      <c r="R91" s="68"/>
      <c r="S91" s="237"/>
    </row>
    <row r="92" spans="1:21" s="4" customFormat="1" ht="21.95" customHeight="1">
      <c r="A92" s="40" t="s">
        <v>48</v>
      </c>
      <c r="B92" s="48" t="s">
        <v>5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  <c r="H92" s="75">
        <v>0</v>
      </c>
      <c r="I92" s="75">
        <v>0</v>
      </c>
      <c r="J92" s="75">
        <v>0</v>
      </c>
      <c r="K92" s="75">
        <v>0</v>
      </c>
      <c r="L92" s="75">
        <v>0</v>
      </c>
      <c r="M92" s="75">
        <v>0</v>
      </c>
      <c r="N92" s="75">
        <v>0</v>
      </c>
      <c r="O92" s="75">
        <v>0</v>
      </c>
      <c r="P92" s="75">
        <v>0</v>
      </c>
      <c r="Q92" s="75">
        <v>0</v>
      </c>
      <c r="R92" s="75">
        <v>0</v>
      </c>
      <c r="S92" s="36">
        <v>0</v>
      </c>
      <c r="T92" s="36">
        <v>0</v>
      </c>
      <c r="U92" s="36">
        <v>0</v>
      </c>
    </row>
    <row r="93" spans="1:21" s="4" customFormat="1" ht="21.95" customHeight="1">
      <c r="A93" s="40"/>
      <c r="B93" s="48" t="s">
        <v>6</v>
      </c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237"/>
    </row>
    <row r="94" spans="1:21" s="4" customFormat="1" ht="21.95" customHeight="1">
      <c r="A94" s="51" t="s">
        <v>49</v>
      </c>
      <c r="B94" s="52" t="s">
        <v>5</v>
      </c>
      <c r="C94" s="71">
        <v>0</v>
      </c>
      <c r="D94" s="71">
        <v>0</v>
      </c>
      <c r="E94" s="71">
        <v>0</v>
      </c>
      <c r="F94" s="71">
        <v>0</v>
      </c>
      <c r="G94" s="71">
        <v>0</v>
      </c>
      <c r="H94" s="71">
        <v>0</v>
      </c>
      <c r="I94" s="71">
        <v>0</v>
      </c>
      <c r="J94" s="71">
        <v>0</v>
      </c>
      <c r="K94" s="71">
        <v>0</v>
      </c>
      <c r="L94" s="71">
        <v>0</v>
      </c>
      <c r="M94" s="71">
        <v>0</v>
      </c>
      <c r="N94" s="71">
        <v>0</v>
      </c>
      <c r="O94" s="71">
        <v>0</v>
      </c>
      <c r="P94" s="71">
        <v>0</v>
      </c>
      <c r="Q94" s="71">
        <v>0</v>
      </c>
      <c r="R94" s="71">
        <v>0</v>
      </c>
      <c r="S94" s="237"/>
    </row>
    <row r="95" spans="1:21" s="4" customFormat="1" ht="21.95" customHeight="1">
      <c r="A95" s="51"/>
      <c r="B95" s="52" t="s">
        <v>6</v>
      </c>
      <c r="C95" s="71"/>
      <c r="D95" s="71"/>
      <c r="E95" s="70"/>
      <c r="F95" s="70"/>
      <c r="G95" s="70"/>
      <c r="H95" s="70"/>
      <c r="I95" s="71"/>
      <c r="J95" s="70"/>
      <c r="K95" s="70"/>
      <c r="L95" s="70"/>
      <c r="M95" s="70"/>
      <c r="N95" s="71"/>
      <c r="O95" s="70"/>
      <c r="P95" s="71"/>
      <c r="Q95" s="70"/>
      <c r="R95" s="70"/>
      <c r="S95" s="237"/>
    </row>
    <row r="96" spans="1:21" s="4" customFormat="1" ht="21.95" customHeight="1">
      <c r="A96" s="86"/>
      <c r="B96" s="49" t="s">
        <v>5</v>
      </c>
      <c r="C96" s="69">
        <v>0</v>
      </c>
      <c r="D96" s="69">
        <v>0</v>
      </c>
      <c r="E96" s="69">
        <v>0</v>
      </c>
      <c r="F96" s="69">
        <v>0</v>
      </c>
      <c r="G96" s="69">
        <v>0</v>
      </c>
      <c r="H96" s="69">
        <v>0</v>
      </c>
      <c r="I96" s="69">
        <v>0</v>
      </c>
      <c r="J96" s="69">
        <v>0</v>
      </c>
      <c r="K96" s="69">
        <v>0</v>
      </c>
      <c r="L96" s="69">
        <v>0</v>
      </c>
      <c r="M96" s="69">
        <v>0</v>
      </c>
      <c r="N96" s="69">
        <v>0</v>
      </c>
      <c r="O96" s="69">
        <v>0</v>
      </c>
      <c r="P96" s="69">
        <v>0</v>
      </c>
      <c r="Q96" s="69">
        <v>0</v>
      </c>
      <c r="R96" s="69">
        <v>0</v>
      </c>
      <c r="S96" s="80">
        <v>0</v>
      </c>
      <c r="T96" s="80">
        <v>0</v>
      </c>
      <c r="U96" s="80">
        <v>0</v>
      </c>
    </row>
    <row r="97" spans="1:21" s="4" customFormat="1" ht="21.95" customHeight="1">
      <c r="A97" s="86"/>
      <c r="B97" s="49" t="s">
        <v>6</v>
      </c>
      <c r="C97" s="69"/>
      <c r="D97" s="69"/>
      <c r="E97" s="68"/>
      <c r="F97" s="68"/>
      <c r="G97" s="68"/>
      <c r="H97" s="68"/>
      <c r="I97" s="69"/>
      <c r="J97" s="68"/>
      <c r="K97" s="68"/>
      <c r="L97" s="68"/>
      <c r="M97" s="68"/>
      <c r="N97" s="69"/>
      <c r="O97" s="68"/>
      <c r="P97" s="69"/>
      <c r="Q97" s="68"/>
      <c r="R97" s="68"/>
      <c r="S97" s="237"/>
    </row>
    <row r="98" spans="1:21" s="4" customFormat="1" ht="21.95" customHeight="1">
      <c r="A98" s="51" t="s">
        <v>50</v>
      </c>
      <c r="B98" s="52" t="s">
        <v>5</v>
      </c>
      <c r="C98" s="71">
        <v>0</v>
      </c>
      <c r="D98" s="71">
        <v>0</v>
      </c>
      <c r="E98" s="71">
        <v>0</v>
      </c>
      <c r="F98" s="71">
        <v>0</v>
      </c>
      <c r="G98" s="71">
        <v>0</v>
      </c>
      <c r="H98" s="71">
        <v>0</v>
      </c>
      <c r="I98" s="71">
        <v>0</v>
      </c>
      <c r="J98" s="71">
        <v>0</v>
      </c>
      <c r="K98" s="71">
        <v>0</v>
      </c>
      <c r="L98" s="71">
        <v>0</v>
      </c>
      <c r="M98" s="71">
        <v>0</v>
      </c>
      <c r="N98" s="71">
        <v>0</v>
      </c>
      <c r="O98" s="71">
        <v>0</v>
      </c>
      <c r="P98" s="71">
        <v>0</v>
      </c>
      <c r="Q98" s="71">
        <v>0</v>
      </c>
      <c r="R98" s="71">
        <v>0</v>
      </c>
      <c r="S98" s="44">
        <v>0</v>
      </c>
      <c r="T98" s="44">
        <v>0</v>
      </c>
      <c r="U98" s="44">
        <v>0</v>
      </c>
    </row>
    <row r="99" spans="1:21" s="4" customFormat="1" ht="21.95" customHeight="1">
      <c r="A99" s="51"/>
      <c r="B99" s="52" t="s">
        <v>6</v>
      </c>
      <c r="C99" s="71"/>
      <c r="D99" s="71"/>
      <c r="E99" s="70"/>
      <c r="F99" s="70"/>
      <c r="G99" s="70"/>
      <c r="H99" s="70"/>
      <c r="I99" s="71"/>
      <c r="J99" s="70"/>
      <c r="K99" s="70"/>
      <c r="L99" s="70"/>
      <c r="M99" s="70"/>
      <c r="N99" s="71"/>
      <c r="O99" s="70"/>
      <c r="P99" s="71"/>
      <c r="Q99" s="70"/>
      <c r="R99" s="70"/>
      <c r="S99" s="237"/>
    </row>
    <row r="100" spans="1:21" s="4" customFormat="1" ht="21.95" customHeight="1">
      <c r="A100" s="86"/>
      <c r="B100" s="49" t="s">
        <v>5</v>
      </c>
      <c r="C100" s="69">
        <v>0</v>
      </c>
      <c r="D100" s="69">
        <v>0</v>
      </c>
      <c r="E100" s="69">
        <v>0</v>
      </c>
      <c r="F100" s="69">
        <v>0</v>
      </c>
      <c r="G100" s="69">
        <v>0</v>
      </c>
      <c r="H100" s="69">
        <v>0</v>
      </c>
      <c r="I100" s="69">
        <v>0</v>
      </c>
      <c r="J100" s="69">
        <v>0</v>
      </c>
      <c r="K100" s="69">
        <v>0</v>
      </c>
      <c r="L100" s="69">
        <v>0</v>
      </c>
      <c r="M100" s="69">
        <v>0</v>
      </c>
      <c r="N100" s="69">
        <v>0</v>
      </c>
      <c r="O100" s="69">
        <v>0</v>
      </c>
      <c r="P100" s="69">
        <v>0</v>
      </c>
      <c r="Q100" s="69">
        <v>0</v>
      </c>
      <c r="R100" s="69">
        <v>0</v>
      </c>
      <c r="S100" s="237"/>
    </row>
    <row r="101" spans="1:21" s="4" customFormat="1" ht="21.95" customHeight="1">
      <c r="A101" s="86"/>
      <c r="B101" s="49" t="s">
        <v>6</v>
      </c>
      <c r="C101" s="69"/>
      <c r="D101" s="69"/>
      <c r="E101" s="68"/>
      <c r="F101" s="68"/>
      <c r="G101" s="68"/>
      <c r="H101" s="68"/>
      <c r="I101" s="69"/>
      <c r="J101" s="68"/>
      <c r="K101" s="68"/>
      <c r="L101" s="68"/>
      <c r="M101" s="68"/>
      <c r="N101" s="69"/>
      <c r="O101" s="68"/>
      <c r="P101" s="69"/>
      <c r="Q101" s="68"/>
      <c r="R101" s="68"/>
      <c r="S101" s="237"/>
    </row>
    <row r="102" spans="1:21" s="4" customFormat="1" ht="21.95" customHeight="1">
      <c r="A102" s="40" t="s">
        <v>51</v>
      </c>
      <c r="B102" s="48" t="s">
        <v>5</v>
      </c>
      <c r="C102" s="75">
        <v>0</v>
      </c>
      <c r="D102" s="75">
        <v>0</v>
      </c>
      <c r="E102" s="75">
        <v>0</v>
      </c>
      <c r="F102" s="75">
        <v>0</v>
      </c>
      <c r="G102" s="75">
        <v>0</v>
      </c>
      <c r="H102" s="75">
        <v>0</v>
      </c>
      <c r="I102" s="75">
        <v>0</v>
      </c>
      <c r="J102" s="75">
        <v>0</v>
      </c>
      <c r="K102" s="75">
        <v>0</v>
      </c>
      <c r="L102" s="75">
        <v>0</v>
      </c>
      <c r="M102" s="75">
        <v>0</v>
      </c>
      <c r="N102" s="75">
        <v>0</v>
      </c>
      <c r="O102" s="75">
        <v>0</v>
      </c>
      <c r="P102" s="75">
        <v>0</v>
      </c>
      <c r="Q102" s="75">
        <v>0</v>
      </c>
      <c r="R102" s="75">
        <v>0</v>
      </c>
      <c r="S102" s="237"/>
    </row>
    <row r="103" spans="1:21" s="4" customFormat="1" ht="21.95" customHeight="1">
      <c r="A103" s="40"/>
      <c r="B103" s="48" t="s">
        <v>6</v>
      </c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237"/>
    </row>
    <row r="104" spans="1:21" s="4" customFormat="1" ht="21.95" customHeight="1">
      <c r="A104" s="86"/>
      <c r="B104" s="49" t="s">
        <v>5</v>
      </c>
      <c r="C104" s="69">
        <v>0</v>
      </c>
      <c r="D104" s="69">
        <v>0</v>
      </c>
      <c r="E104" s="69">
        <v>0</v>
      </c>
      <c r="F104" s="69">
        <v>0</v>
      </c>
      <c r="G104" s="69">
        <v>0</v>
      </c>
      <c r="H104" s="69">
        <v>0</v>
      </c>
      <c r="I104" s="69">
        <v>0</v>
      </c>
      <c r="J104" s="69">
        <v>0</v>
      </c>
      <c r="K104" s="69">
        <v>0</v>
      </c>
      <c r="L104" s="69">
        <v>0</v>
      </c>
      <c r="M104" s="69">
        <v>0</v>
      </c>
      <c r="N104" s="69">
        <v>0</v>
      </c>
      <c r="O104" s="69">
        <v>0</v>
      </c>
      <c r="P104" s="69">
        <v>0</v>
      </c>
      <c r="Q104" s="69">
        <v>0</v>
      </c>
      <c r="R104" s="69">
        <v>0</v>
      </c>
      <c r="S104" s="237"/>
    </row>
    <row r="105" spans="1:21" s="4" customFormat="1" ht="21.95" customHeight="1">
      <c r="A105" s="86"/>
      <c r="B105" s="49" t="s">
        <v>6</v>
      </c>
      <c r="C105" s="69"/>
      <c r="D105" s="69"/>
      <c r="E105" s="68"/>
      <c r="F105" s="68"/>
      <c r="G105" s="68"/>
      <c r="H105" s="68"/>
      <c r="I105" s="69"/>
      <c r="J105" s="68"/>
      <c r="K105" s="68"/>
      <c r="L105" s="68"/>
      <c r="M105" s="68"/>
      <c r="N105" s="69"/>
      <c r="O105" s="68"/>
      <c r="P105" s="69"/>
      <c r="Q105" s="68"/>
      <c r="R105" s="68"/>
      <c r="S105" s="237"/>
    </row>
    <row r="106" spans="1:21" s="4" customFormat="1" ht="21.6" customHeight="1">
      <c r="A106" s="40" t="s">
        <v>52</v>
      </c>
      <c r="B106" s="48" t="s">
        <v>5</v>
      </c>
      <c r="C106" s="75">
        <f>SUM(C108:C131)</f>
        <v>15442000</v>
      </c>
      <c r="D106" s="75">
        <f>SUM(D108:D131)</f>
        <v>9922700</v>
      </c>
      <c r="E106" s="75">
        <f>SUM(E108:E131)</f>
        <v>7928000</v>
      </c>
      <c r="F106" s="75">
        <f>SUM(F108:F131)</f>
        <v>684708</v>
      </c>
      <c r="G106" s="75">
        <f t="shared" ref="G106:R106" si="30">SUM(G108:G131)</f>
        <v>738768</v>
      </c>
      <c r="H106" s="75">
        <f t="shared" si="30"/>
        <v>571224</v>
      </c>
      <c r="I106" s="75">
        <f t="shared" si="30"/>
        <v>2751724</v>
      </c>
      <c r="J106" s="75">
        <f t="shared" si="30"/>
        <v>594692</v>
      </c>
      <c r="K106" s="75">
        <f t="shared" si="30"/>
        <v>723588</v>
      </c>
      <c r="L106" s="75">
        <f t="shared" si="30"/>
        <v>811276</v>
      </c>
      <c r="M106" s="75">
        <f t="shared" si="30"/>
        <v>622168</v>
      </c>
      <c r="N106" s="75">
        <f t="shared" si="30"/>
        <v>2767576</v>
      </c>
      <c r="O106" s="75">
        <f t="shared" si="30"/>
        <v>684708</v>
      </c>
      <c r="P106" s="75">
        <f t="shared" si="30"/>
        <v>627636</v>
      </c>
      <c r="Q106" s="75">
        <f t="shared" si="30"/>
        <v>688808</v>
      </c>
      <c r="R106" s="75">
        <f t="shared" si="30"/>
        <v>766424</v>
      </c>
      <c r="S106" s="237">
        <f t="shared" si="13"/>
        <v>15442000</v>
      </c>
    </row>
    <row r="107" spans="1:21" s="4" customFormat="1" ht="21.95" customHeight="1">
      <c r="A107" s="40"/>
      <c r="B107" s="48" t="s">
        <v>6</v>
      </c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237">
        <f t="shared" si="13"/>
        <v>0</v>
      </c>
    </row>
    <row r="108" spans="1:21" s="4" customFormat="1" ht="42">
      <c r="A108" s="238" t="s">
        <v>348</v>
      </c>
      <c r="B108" s="49" t="s">
        <v>5</v>
      </c>
      <c r="C108" s="73">
        <v>3270000</v>
      </c>
      <c r="D108" s="74">
        <f>SUM(E108:H108)</f>
        <v>1090000</v>
      </c>
      <c r="E108" s="73">
        <f>C108/12</f>
        <v>272500</v>
      </c>
      <c r="F108" s="73">
        <f>C108/12</f>
        <v>272500</v>
      </c>
      <c r="G108" s="73">
        <f>C108/12</f>
        <v>272500</v>
      </c>
      <c r="H108" s="73">
        <f>C108/12</f>
        <v>272500</v>
      </c>
      <c r="I108" s="74">
        <f>SUM(J108:M108)</f>
        <v>1090000</v>
      </c>
      <c r="J108" s="73">
        <f>C108/12</f>
        <v>272500</v>
      </c>
      <c r="K108" s="73">
        <f>C108/12</f>
        <v>272500</v>
      </c>
      <c r="L108" s="73">
        <f>C108/12</f>
        <v>272500</v>
      </c>
      <c r="M108" s="73">
        <f>C108/12</f>
        <v>272500</v>
      </c>
      <c r="N108" s="74">
        <f>SUM(O108:R108)</f>
        <v>1090000</v>
      </c>
      <c r="O108" s="73">
        <f>C108/12</f>
        <v>272500</v>
      </c>
      <c r="P108" s="74">
        <f>C108/12</f>
        <v>272500</v>
      </c>
      <c r="Q108" s="73">
        <f>C108/12</f>
        <v>272500</v>
      </c>
      <c r="R108" s="73">
        <f>C108/12</f>
        <v>272500</v>
      </c>
      <c r="S108" s="237">
        <f t="shared" si="13"/>
        <v>3270000</v>
      </c>
    </row>
    <row r="109" spans="1:21" s="4" customFormat="1" ht="21.95" customHeight="1">
      <c r="A109" s="238"/>
      <c r="B109" s="49" t="s">
        <v>6</v>
      </c>
      <c r="C109" s="73"/>
      <c r="D109" s="74"/>
      <c r="E109" s="73"/>
      <c r="F109" s="73"/>
      <c r="G109" s="73"/>
      <c r="H109" s="73"/>
      <c r="I109" s="74"/>
      <c r="J109" s="73"/>
      <c r="K109" s="73"/>
      <c r="L109" s="73"/>
      <c r="M109" s="73"/>
      <c r="N109" s="74"/>
      <c r="O109" s="73"/>
      <c r="P109" s="74"/>
      <c r="Q109" s="73"/>
      <c r="R109" s="73"/>
      <c r="S109" s="237"/>
    </row>
    <row r="110" spans="1:21" s="4" customFormat="1" ht="42">
      <c r="A110" s="238" t="s">
        <v>250</v>
      </c>
      <c r="B110" s="49" t="s">
        <v>5</v>
      </c>
      <c r="C110" s="73">
        <v>686200</v>
      </c>
      <c r="D110" s="74">
        <f t="shared" ref="D110:D130" si="31">SUM(E110:H110)</f>
        <v>163056</v>
      </c>
      <c r="E110" s="73">
        <v>7500</v>
      </c>
      <c r="F110" s="73">
        <v>53868</v>
      </c>
      <c r="G110" s="73">
        <v>51852</v>
      </c>
      <c r="H110" s="73">
        <v>49836</v>
      </c>
      <c r="I110" s="74">
        <f t="shared" ref="I110:I118" si="32">SUM(J110:M110)</f>
        <v>271360</v>
      </c>
      <c r="J110" s="73">
        <v>121852</v>
      </c>
      <c r="K110" s="73">
        <v>47820</v>
      </c>
      <c r="L110" s="73">
        <v>49836</v>
      </c>
      <c r="M110" s="73">
        <v>51852</v>
      </c>
      <c r="N110" s="74">
        <f t="shared" ref="N110:N118" si="33">SUM(O110:R110)</f>
        <v>251784</v>
      </c>
      <c r="O110" s="73">
        <v>53868</v>
      </c>
      <c r="P110" s="74">
        <v>47820</v>
      </c>
      <c r="Q110" s="73">
        <v>53868</v>
      </c>
      <c r="R110" s="73">
        <v>96228</v>
      </c>
      <c r="S110" s="237">
        <f t="shared" si="13"/>
        <v>686200</v>
      </c>
    </row>
    <row r="111" spans="1:21" s="4" customFormat="1" ht="21.95" customHeight="1">
      <c r="A111" s="238"/>
      <c r="B111" s="49" t="s">
        <v>6</v>
      </c>
      <c r="C111" s="73"/>
      <c r="D111" s="74"/>
      <c r="E111" s="73"/>
      <c r="F111" s="73"/>
      <c r="G111" s="73"/>
      <c r="H111" s="73"/>
      <c r="I111" s="74"/>
      <c r="J111" s="73"/>
      <c r="K111" s="73"/>
      <c r="L111" s="73"/>
      <c r="M111" s="73"/>
      <c r="N111" s="74"/>
      <c r="O111" s="73"/>
      <c r="P111" s="74"/>
      <c r="Q111" s="73"/>
      <c r="R111" s="73"/>
      <c r="S111" s="237">
        <f t="shared" si="13"/>
        <v>0</v>
      </c>
    </row>
    <row r="112" spans="1:21" s="4" customFormat="1" ht="42">
      <c r="A112" s="238" t="s">
        <v>344</v>
      </c>
      <c r="B112" s="49" t="s">
        <v>5</v>
      </c>
      <c r="C112" s="73">
        <v>1251800</v>
      </c>
      <c r="D112" s="74">
        <f t="shared" si="31"/>
        <v>426208</v>
      </c>
      <c r="E112" s="73">
        <v>0</v>
      </c>
      <c r="F112" s="73">
        <v>241744</v>
      </c>
      <c r="G112" s="73">
        <v>90720</v>
      </c>
      <c r="H112" s="73">
        <v>93744</v>
      </c>
      <c r="I112" s="74">
        <f t="shared" si="32"/>
        <v>362880</v>
      </c>
      <c r="J112" s="73">
        <v>93744</v>
      </c>
      <c r="K112" s="73">
        <v>84672</v>
      </c>
      <c r="L112" s="73">
        <v>93744</v>
      </c>
      <c r="M112" s="73">
        <v>90720</v>
      </c>
      <c r="N112" s="74">
        <f t="shared" si="33"/>
        <v>462712</v>
      </c>
      <c r="O112" s="73">
        <v>93744</v>
      </c>
      <c r="P112" s="74">
        <v>90720</v>
      </c>
      <c r="Q112" s="73">
        <v>93744</v>
      </c>
      <c r="R112" s="73">
        <f>93744+90760</f>
        <v>184504</v>
      </c>
      <c r="S112" s="237">
        <f t="shared" si="13"/>
        <v>1251800</v>
      </c>
    </row>
    <row r="113" spans="1:19" s="4" customFormat="1" ht="21.95" customHeight="1">
      <c r="A113" s="238"/>
      <c r="B113" s="49" t="s">
        <v>6</v>
      </c>
      <c r="C113" s="73"/>
      <c r="D113" s="74"/>
      <c r="E113" s="73"/>
      <c r="F113" s="73"/>
      <c r="G113" s="73"/>
      <c r="H113" s="73"/>
      <c r="I113" s="74"/>
      <c r="J113" s="73"/>
      <c r="K113" s="73"/>
      <c r="L113" s="73"/>
      <c r="M113" s="73"/>
      <c r="N113" s="74"/>
      <c r="O113" s="73"/>
      <c r="P113" s="74"/>
      <c r="Q113" s="73"/>
      <c r="R113" s="73"/>
      <c r="S113" s="237"/>
    </row>
    <row r="114" spans="1:19" s="4" customFormat="1" ht="21.75" customHeight="1">
      <c r="A114" s="238" t="s">
        <v>251</v>
      </c>
      <c r="B114" s="49" t="s">
        <v>5</v>
      </c>
      <c r="C114" s="73">
        <v>202000</v>
      </c>
      <c r="D114" s="74">
        <f t="shared" si="31"/>
        <v>76936</v>
      </c>
      <c r="E114" s="73">
        <v>0</v>
      </c>
      <c r="F114" s="73">
        <v>12096</v>
      </c>
      <c r="G114" s="73">
        <v>14196</v>
      </c>
      <c r="H114" s="73">
        <v>50644</v>
      </c>
      <c r="I114" s="74">
        <f t="shared" si="32"/>
        <v>62484</v>
      </c>
      <c r="J114" s="73">
        <v>12096</v>
      </c>
      <c r="K114" s="73">
        <v>24096</v>
      </c>
      <c r="L114" s="73">
        <v>14196</v>
      </c>
      <c r="M114" s="73">
        <v>12096</v>
      </c>
      <c r="N114" s="74">
        <f t="shared" si="33"/>
        <v>62580</v>
      </c>
      <c r="O114" s="73">
        <v>12096</v>
      </c>
      <c r="P114" s="74">
        <v>12096</v>
      </c>
      <c r="Q114" s="73">
        <v>14196</v>
      </c>
      <c r="R114" s="73">
        <f>12096+12096</f>
        <v>24192</v>
      </c>
      <c r="S114" s="237">
        <f>D114+I114+N114</f>
        <v>202000</v>
      </c>
    </row>
    <row r="115" spans="1:19" s="4" customFormat="1" ht="21.75" customHeight="1">
      <c r="A115" s="238"/>
      <c r="B115" s="49" t="s">
        <v>6</v>
      </c>
      <c r="C115" s="73"/>
      <c r="D115" s="74"/>
      <c r="E115" s="73"/>
      <c r="F115" s="73"/>
      <c r="G115" s="73"/>
      <c r="H115" s="73"/>
      <c r="I115" s="74"/>
      <c r="J115" s="73"/>
      <c r="K115" s="73"/>
      <c r="L115" s="73"/>
      <c r="M115" s="73"/>
      <c r="N115" s="74"/>
      <c r="O115" s="73"/>
      <c r="P115" s="74"/>
      <c r="Q115" s="73"/>
      <c r="R115" s="73"/>
      <c r="S115" s="237"/>
    </row>
    <row r="116" spans="1:19" s="4" customFormat="1">
      <c r="A116" s="238" t="s">
        <v>252</v>
      </c>
      <c r="B116" s="49" t="s">
        <v>5</v>
      </c>
      <c r="C116" s="73">
        <v>1134000</v>
      </c>
      <c r="D116" s="74">
        <f t="shared" si="31"/>
        <v>283500</v>
      </c>
      <c r="E116" s="73">
        <v>0</v>
      </c>
      <c r="F116" s="73">
        <v>94500</v>
      </c>
      <c r="G116" s="73">
        <v>94500</v>
      </c>
      <c r="H116" s="73">
        <v>94500</v>
      </c>
      <c r="I116" s="74">
        <f t="shared" si="32"/>
        <v>378000</v>
      </c>
      <c r="J116" s="73">
        <v>94500</v>
      </c>
      <c r="K116" s="73">
        <v>94500</v>
      </c>
      <c r="L116" s="73">
        <v>94500</v>
      </c>
      <c r="M116" s="73">
        <v>94500</v>
      </c>
      <c r="N116" s="74">
        <f t="shared" si="33"/>
        <v>472500</v>
      </c>
      <c r="O116" s="73">
        <v>94500</v>
      </c>
      <c r="P116" s="73">
        <v>94500</v>
      </c>
      <c r="Q116" s="73">
        <v>94500</v>
      </c>
      <c r="R116" s="73">
        <f>94500*2</f>
        <v>189000</v>
      </c>
      <c r="S116" s="237">
        <f t="shared" si="13"/>
        <v>1134000</v>
      </c>
    </row>
    <row r="117" spans="1:19" s="4" customFormat="1" ht="21.95" customHeight="1">
      <c r="A117" s="238"/>
      <c r="B117" s="49" t="s">
        <v>6</v>
      </c>
      <c r="C117" s="73"/>
      <c r="D117" s="74"/>
      <c r="E117" s="73"/>
      <c r="F117" s="73"/>
      <c r="G117" s="73"/>
      <c r="H117" s="73"/>
      <c r="I117" s="74"/>
      <c r="J117" s="73"/>
      <c r="K117" s="73"/>
      <c r="L117" s="73"/>
      <c r="M117" s="73"/>
      <c r="N117" s="74"/>
      <c r="O117" s="73"/>
      <c r="P117" s="74"/>
      <c r="Q117" s="73"/>
      <c r="R117" s="73"/>
      <c r="S117" s="237"/>
    </row>
    <row r="118" spans="1:19" s="4" customFormat="1" ht="63">
      <c r="A118" s="238" t="s">
        <v>345</v>
      </c>
      <c r="B118" s="49" t="s">
        <v>5</v>
      </c>
      <c r="C118" s="73">
        <v>450000</v>
      </c>
      <c r="D118" s="330">
        <f t="shared" si="31"/>
        <v>135000</v>
      </c>
      <c r="E118" s="329">
        <v>0</v>
      </c>
      <c r="F118" s="329">
        <v>0</v>
      </c>
      <c r="G118" s="73">
        <v>135000</v>
      </c>
      <c r="H118" s="329">
        <v>0</v>
      </c>
      <c r="I118" s="74">
        <f t="shared" si="32"/>
        <v>155000</v>
      </c>
      <c r="J118" s="329">
        <v>0</v>
      </c>
      <c r="K118" s="329">
        <v>0</v>
      </c>
      <c r="L118" s="73">
        <v>155000</v>
      </c>
      <c r="M118" s="329">
        <v>0</v>
      </c>
      <c r="N118" s="74">
        <f t="shared" si="33"/>
        <v>160000</v>
      </c>
      <c r="O118" s="329">
        <v>0</v>
      </c>
      <c r="P118" s="330">
        <v>0</v>
      </c>
      <c r="Q118" s="73">
        <v>160000</v>
      </c>
      <c r="R118" s="329">
        <v>0</v>
      </c>
      <c r="S118" s="237">
        <f t="shared" si="13"/>
        <v>450000</v>
      </c>
    </row>
    <row r="119" spans="1:19" s="4" customFormat="1" ht="21.95" customHeight="1">
      <c r="A119" s="238"/>
      <c r="B119" s="49" t="s">
        <v>6</v>
      </c>
      <c r="C119" s="73"/>
      <c r="D119" s="74"/>
      <c r="E119" s="73"/>
      <c r="F119" s="73"/>
      <c r="G119" s="73"/>
      <c r="H119" s="73"/>
      <c r="I119" s="74"/>
      <c r="J119" s="73"/>
      <c r="K119" s="73"/>
      <c r="L119" s="73"/>
      <c r="M119" s="73"/>
      <c r="N119" s="74"/>
      <c r="O119" s="73"/>
      <c r="P119" s="74"/>
      <c r="Q119" s="73"/>
      <c r="R119" s="73"/>
      <c r="S119" s="237"/>
    </row>
    <row r="120" spans="1:19" s="4" customFormat="1" ht="42">
      <c r="A120" s="238" t="s">
        <v>253</v>
      </c>
      <c r="B120" s="49" t="s">
        <v>5</v>
      </c>
      <c r="C120" s="73">
        <v>500000</v>
      </c>
      <c r="D120" s="330">
        <f t="shared" si="31"/>
        <v>0</v>
      </c>
      <c r="E120" s="329">
        <v>0</v>
      </c>
      <c r="F120" s="329">
        <v>0</v>
      </c>
      <c r="G120" s="329">
        <v>0</v>
      </c>
      <c r="H120" s="329">
        <v>0</v>
      </c>
      <c r="I120" s="74">
        <f>SUM(J120:M120)</f>
        <v>232000</v>
      </c>
      <c r="J120" s="329">
        <v>0</v>
      </c>
      <c r="K120" s="329">
        <v>0</v>
      </c>
      <c r="L120" s="73">
        <v>131500</v>
      </c>
      <c r="M120" s="73">
        <v>100500</v>
      </c>
      <c r="N120" s="74">
        <f>SUM(O120:R120)</f>
        <v>268000</v>
      </c>
      <c r="O120" s="73">
        <f>48000+110000</f>
        <v>158000</v>
      </c>
      <c r="P120" s="74">
        <v>110000</v>
      </c>
      <c r="Q120" s="329">
        <v>0</v>
      </c>
      <c r="R120" s="329">
        <v>0</v>
      </c>
      <c r="S120" s="237">
        <f t="shared" si="13"/>
        <v>500000</v>
      </c>
    </row>
    <row r="121" spans="1:19" s="4" customFormat="1" ht="21.95" customHeight="1">
      <c r="A121" s="238"/>
      <c r="B121" s="49" t="s">
        <v>6</v>
      </c>
      <c r="C121" s="73"/>
      <c r="D121" s="330">
        <f t="shared" si="31"/>
        <v>0</v>
      </c>
      <c r="E121" s="329"/>
      <c r="F121" s="329"/>
      <c r="G121" s="329"/>
      <c r="H121" s="329"/>
      <c r="I121" s="74"/>
      <c r="J121" s="329"/>
      <c r="K121" s="329"/>
      <c r="L121" s="73"/>
      <c r="M121" s="73"/>
      <c r="N121" s="74"/>
      <c r="O121" s="73"/>
      <c r="P121" s="74"/>
      <c r="Q121" s="73"/>
      <c r="R121" s="73"/>
      <c r="S121" s="237"/>
    </row>
    <row r="122" spans="1:19" s="4" customFormat="1">
      <c r="A122" s="238" t="s">
        <v>254</v>
      </c>
      <c r="B122" s="49" t="s">
        <v>5</v>
      </c>
      <c r="C122" s="73">
        <v>20000</v>
      </c>
      <c r="D122" s="74">
        <f t="shared" si="31"/>
        <v>20000</v>
      </c>
      <c r="E122" s="329">
        <v>0</v>
      </c>
      <c r="F122" s="329">
        <v>10000</v>
      </c>
      <c r="G122" s="329">
        <v>0</v>
      </c>
      <c r="H122" s="329">
        <v>10000</v>
      </c>
      <c r="I122" s="74">
        <f t="shared" ref="I122:I130" si="34">SUM(J122:M122)</f>
        <v>0</v>
      </c>
      <c r="J122" s="329">
        <v>0</v>
      </c>
      <c r="K122" s="329">
        <v>0</v>
      </c>
      <c r="L122" s="329">
        <v>0</v>
      </c>
      <c r="M122" s="329">
        <v>0</v>
      </c>
      <c r="N122" s="330">
        <f>SUM(O122:R122)</f>
        <v>0</v>
      </c>
      <c r="O122" s="329">
        <v>0</v>
      </c>
      <c r="P122" s="330">
        <v>0</v>
      </c>
      <c r="Q122" s="329">
        <v>0</v>
      </c>
      <c r="R122" s="329">
        <v>0</v>
      </c>
      <c r="S122" s="237">
        <f t="shared" si="13"/>
        <v>20000</v>
      </c>
    </row>
    <row r="123" spans="1:19" s="4" customFormat="1" ht="21.95" customHeight="1">
      <c r="A123" s="238"/>
      <c r="B123" s="49" t="s">
        <v>6</v>
      </c>
      <c r="C123" s="73"/>
      <c r="D123" s="74"/>
      <c r="E123" s="73"/>
      <c r="F123" s="73"/>
      <c r="G123" s="73"/>
      <c r="H123" s="73"/>
      <c r="I123" s="74"/>
      <c r="J123" s="73"/>
      <c r="K123" s="73"/>
      <c r="L123" s="73"/>
      <c r="M123" s="73"/>
      <c r="N123" s="330"/>
      <c r="O123" s="73"/>
      <c r="P123" s="74"/>
      <c r="Q123" s="73"/>
      <c r="R123" s="73"/>
      <c r="S123" s="237"/>
    </row>
    <row r="124" spans="1:19" s="4" customFormat="1">
      <c r="A124" s="238" t="s">
        <v>255</v>
      </c>
      <c r="B124" s="49" t="s">
        <v>5</v>
      </c>
      <c r="C124" s="73">
        <v>80000</v>
      </c>
      <c r="D124" s="74">
        <f t="shared" si="31"/>
        <v>80000</v>
      </c>
      <c r="E124" s="329">
        <v>0</v>
      </c>
      <c r="F124" s="329">
        <v>0</v>
      </c>
      <c r="G124" s="73">
        <v>80000</v>
      </c>
      <c r="H124" s="329">
        <v>0</v>
      </c>
      <c r="I124" s="74">
        <f t="shared" si="34"/>
        <v>0</v>
      </c>
      <c r="J124" s="329">
        <v>0</v>
      </c>
      <c r="K124" s="329">
        <v>0</v>
      </c>
      <c r="L124" s="329">
        <v>0</v>
      </c>
      <c r="M124" s="329">
        <v>0</v>
      </c>
      <c r="N124" s="330">
        <f t="shared" ref="N124:N130" si="35">SUM(O124:R124)</f>
        <v>0</v>
      </c>
      <c r="O124" s="329">
        <v>0</v>
      </c>
      <c r="P124" s="330">
        <v>0</v>
      </c>
      <c r="Q124" s="329">
        <v>0</v>
      </c>
      <c r="R124" s="329">
        <v>0</v>
      </c>
      <c r="S124" s="237">
        <f t="shared" si="13"/>
        <v>80000</v>
      </c>
    </row>
    <row r="125" spans="1:19" s="4" customFormat="1" ht="21.95" customHeight="1">
      <c r="A125" s="238"/>
      <c r="B125" s="49" t="s">
        <v>6</v>
      </c>
      <c r="C125" s="73"/>
      <c r="D125" s="74"/>
      <c r="E125" s="73"/>
      <c r="F125" s="73"/>
      <c r="G125" s="73"/>
      <c r="H125" s="73"/>
      <c r="I125" s="74"/>
      <c r="J125" s="73"/>
      <c r="K125" s="73"/>
      <c r="L125" s="73"/>
      <c r="M125" s="73"/>
      <c r="N125" s="330"/>
      <c r="O125" s="73"/>
      <c r="P125" s="74"/>
      <c r="Q125" s="73"/>
      <c r="R125" s="73"/>
      <c r="S125" s="237"/>
    </row>
    <row r="126" spans="1:19" s="4" customFormat="1" ht="42">
      <c r="A126" s="238" t="s">
        <v>346</v>
      </c>
      <c r="B126" s="49" t="s">
        <v>5</v>
      </c>
      <c r="C126" s="73">
        <v>200000</v>
      </c>
      <c r="D126" s="330">
        <f t="shared" si="31"/>
        <v>0</v>
      </c>
      <c r="E126" s="329">
        <v>0</v>
      </c>
      <c r="F126" s="329">
        <v>0</v>
      </c>
      <c r="G126" s="329">
        <v>0</v>
      </c>
      <c r="H126" s="329">
        <v>0</v>
      </c>
      <c r="I126" s="74">
        <f t="shared" si="34"/>
        <v>200000</v>
      </c>
      <c r="J126" s="329">
        <v>0</v>
      </c>
      <c r="K126" s="73">
        <v>200000</v>
      </c>
      <c r="L126" s="329">
        <v>0</v>
      </c>
      <c r="M126" s="329">
        <v>0</v>
      </c>
      <c r="N126" s="330">
        <f t="shared" si="35"/>
        <v>0</v>
      </c>
      <c r="O126" s="329">
        <v>0</v>
      </c>
      <c r="P126" s="330">
        <v>0</v>
      </c>
      <c r="Q126" s="329">
        <v>0</v>
      </c>
      <c r="R126" s="329">
        <v>0</v>
      </c>
      <c r="S126" s="237">
        <f t="shared" si="13"/>
        <v>200000</v>
      </c>
    </row>
    <row r="127" spans="1:19" s="4" customFormat="1" ht="21.95" customHeight="1">
      <c r="A127" s="238"/>
      <c r="B127" s="49" t="s">
        <v>6</v>
      </c>
      <c r="C127" s="73"/>
      <c r="D127" s="74"/>
      <c r="E127" s="73"/>
      <c r="F127" s="73"/>
      <c r="G127" s="73"/>
      <c r="H127" s="73"/>
      <c r="I127" s="74"/>
      <c r="J127" s="73"/>
      <c r="K127" s="73"/>
      <c r="L127" s="73"/>
      <c r="M127" s="73"/>
      <c r="N127" s="330"/>
      <c r="O127" s="73"/>
      <c r="P127" s="74"/>
      <c r="Q127" s="73"/>
      <c r="R127" s="73"/>
      <c r="S127" s="237"/>
    </row>
    <row r="128" spans="1:19" s="4" customFormat="1" ht="42">
      <c r="A128" s="238" t="s">
        <v>347</v>
      </c>
      <c r="B128" s="49" t="s">
        <v>5</v>
      </c>
      <c r="C128" s="73">
        <v>2187000</v>
      </c>
      <c r="D128" s="74">
        <f t="shared" si="31"/>
        <v>2187000</v>
      </c>
      <c r="E128" s="73">
        <v>2187000</v>
      </c>
      <c r="F128" s="329">
        <v>0</v>
      </c>
      <c r="G128" s="73">
        <v>0</v>
      </c>
      <c r="H128" s="329">
        <v>0</v>
      </c>
      <c r="I128" s="332">
        <f t="shared" si="34"/>
        <v>0</v>
      </c>
      <c r="J128" s="331">
        <v>0</v>
      </c>
      <c r="K128" s="331">
        <v>0</v>
      </c>
      <c r="L128" s="331">
        <v>0</v>
      </c>
      <c r="M128" s="331">
        <v>0</v>
      </c>
      <c r="N128" s="332">
        <f t="shared" si="35"/>
        <v>0</v>
      </c>
      <c r="O128" s="331">
        <v>0</v>
      </c>
      <c r="P128" s="332">
        <v>0</v>
      </c>
      <c r="Q128" s="331">
        <v>0</v>
      </c>
      <c r="R128" s="331">
        <v>0</v>
      </c>
      <c r="S128" s="237">
        <f t="shared" si="13"/>
        <v>2187000</v>
      </c>
    </row>
    <row r="129" spans="1:19" s="4" customFormat="1" ht="21.95" customHeight="1">
      <c r="A129" s="238"/>
      <c r="B129" s="49" t="s">
        <v>6</v>
      </c>
      <c r="C129" s="73"/>
      <c r="D129" s="74"/>
      <c r="E129" s="73"/>
      <c r="F129" s="73"/>
      <c r="G129" s="73"/>
      <c r="H129" s="73"/>
      <c r="I129" s="332"/>
      <c r="J129" s="73"/>
      <c r="K129" s="73"/>
      <c r="L129" s="73"/>
      <c r="M129" s="73"/>
      <c r="N129" s="332"/>
      <c r="O129" s="73"/>
      <c r="P129" s="74"/>
      <c r="Q129" s="73"/>
      <c r="R129" s="73"/>
      <c r="S129" s="237"/>
    </row>
    <row r="130" spans="1:19" s="4" customFormat="1" ht="42">
      <c r="A130" s="238" t="s">
        <v>256</v>
      </c>
      <c r="B130" s="49" t="s">
        <v>5</v>
      </c>
      <c r="C130" s="73">
        <v>5461000</v>
      </c>
      <c r="D130" s="74">
        <f t="shared" si="31"/>
        <v>5461000</v>
      </c>
      <c r="E130" s="73">
        <v>5461000</v>
      </c>
      <c r="F130" s="329">
        <v>0</v>
      </c>
      <c r="G130" s="329">
        <v>0</v>
      </c>
      <c r="H130" s="329">
        <v>0</v>
      </c>
      <c r="I130" s="332">
        <f t="shared" si="34"/>
        <v>0</v>
      </c>
      <c r="J130" s="329">
        <v>0</v>
      </c>
      <c r="K130" s="329">
        <v>0</v>
      </c>
      <c r="L130" s="329">
        <v>0</v>
      </c>
      <c r="M130" s="329">
        <v>0</v>
      </c>
      <c r="N130" s="332">
        <f t="shared" si="35"/>
        <v>0</v>
      </c>
      <c r="O130" s="329">
        <v>0</v>
      </c>
      <c r="P130" s="330">
        <v>0</v>
      </c>
      <c r="Q130" s="329">
        <v>0</v>
      </c>
      <c r="R130" s="329">
        <v>0</v>
      </c>
      <c r="S130" s="237">
        <f t="shared" si="13"/>
        <v>5461000</v>
      </c>
    </row>
    <row r="131" spans="1:19" s="4" customFormat="1" ht="21.95" customHeight="1">
      <c r="A131" s="238"/>
      <c r="B131" s="49" t="s">
        <v>6</v>
      </c>
      <c r="C131" s="73"/>
      <c r="D131" s="74"/>
      <c r="E131" s="73"/>
      <c r="F131" s="73"/>
      <c r="G131" s="73"/>
      <c r="H131" s="73"/>
      <c r="I131" s="74"/>
      <c r="J131" s="73"/>
      <c r="K131" s="73"/>
      <c r="L131" s="73"/>
      <c r="M131" s="73"/>
      <c r="N131" s="74"/>
      <c r="O131" s="73"/>
      <c r="P131" s="74"/>
      <c r="Q131" s="73"/>
      <c r="R131" s="73"/>
      <c r="S131" s="237"/>
    </row>
    <row r="132" spans="1:19" s="4" customFormat="1" ht="23.1" customHeight="1">
      <c r="A132" s="43" t="s">
        <v>53</v>
      </c>
      <c r="B132" s="50" t="s">
        <v>5</v>
      </c>
      <c r="C132" s="71">
        <f>C12+C30+C92+C102+C106</f>
        <v>45103900</v>
      </c>
      <c r="D132" s="71">
        <f t="shared" ref="D132:R132" si="36">D12+D30+D92+D102+D106</f>
        <v>19373599</v>
      </c>
      <c r="E132" s="71">
        <f t="shared" si="36"/>
        <v>10293494</v>
      </c>
      <c r="F132" s="71">
        <f t="shared" si="36"/>
        <v>2936883</v>
      </c>
      <c r="G132" s="71">
        <f t="shared" si="36"/>
        <v>3338419</v>
      </c>
      <c r="H132" s="71">
        <f t="shared" si="36"/>
        <v>2804803</v>
      </c>
      <c r="I132" s="71">
        <f t="shared" si="36"/>
        <v>12444917</v>
      </c>
      <c r="J132" s="71">
        <f t="shared" si="36"/>
        <v>3223772</v>
      </c>
      <c r="K132" s="71">
        <f t="shared" si="36"/>
        <v>2961191</v>
      </c>
      <c r="L132" s="71">
        <f t="shared" si="36"/>
        <v>3059903</v>
      </c>
      <c r="M132" s="71">
        <f t="shared" si="36"/>
        <v>3200051</v>
      </c>
      <c r="N132" s="71">
        <f t="shared" si="36"/>
        <v>13285384</v>
      </c>
      <c r="O132" s="71">
        <f t="shared" si="36"/>
        <v>3174132</v>
      </c>
      <c r="P132" s="71">
        <f t="shared" si="36"/>
        <v>2864769</v>
      </c>
      <c r="Q132" s="71">
        <f t="shared" si="36"/>
        <v>2927261</v>
      </c>
      <c r="R132" s="71">
        <f t="shared" si="36"/>
        <v>4319222</v>
      </c>
      <c r="S132" s="237">
        <f>D132+I132+N132</f>
        <v>45103900</v>
      </c>
    </row>
    <row r="133" spans="1:19" s="4" customFormat="1" ht="23.1" customHeight="1">
      <c r="A133" s="43"/>
      <c r="B133" s="50" t="s">
        <v>6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237">
        <f t="shared" si="13"/>
        <v>0</v>
      </c>
    </row>
    <row r="134" spans="1:19" s="4" customFormat="1">
      <c r="A134" s="21" t="s">
        <v>257</v>
      </c>
      <c r="B134" s="8"/>
      <c r="C134" s="8"/>
      <c r="I134" s="23" t="s">
        <v>55</v>
      </c>
      <c r="K134" s="23"/>
    </row>
    <row r="135" spans="1:19" ht="23.1" customHeight="1">
      <c r="A135" s="45" t="s">
        <v>258</v>
      </c>
      <c r="H135" s="46"/>
      <c r="J135" s="392" t="s">
        <v>259</v>
      </c>
      <c r="K135" s="392"/>
      <c r="L135" s="392"/>
    </row>
    <row r="136" spans="1:19" ht="23.1" customHeight="1">
      <c r="A136" s="24" t="s">
        <v>58</v>
      </c>
      <c r="I136" s="25" t="s">
        <v>58</v>
      </c>
    </row>
    <row r="137" spans="1:19" ht="23.1" customHeight="1">
      <c r="A137" s="24" t="s">
        <v>59</v>
      </c>
      <c r="I137" s="27" t="s">
        <v>59</v>
      </c>
    </row>
  </sheetData>
  <mergeCells count="13">
    <mergeCell ref="J135:L135"/>
    <mergeCell ref="O10:R10"/>
    <mergeCell ref="A1:P1"/>
    <mergeCell ref="A2:P2"/>
    <mergeCell ref="P5:Q5"/>
    <mergeCell ref="A7:D7"/>
    <mergeCell ref="F7:G7"/>
    <mergeCell ref="A9:D9"/>
    <mergeCell ref="B10:B11"/>
    <mergeCell ref="C10:C11"/>
    <mergeCell ref="E10:H10"/>
    <mergeCell ref="J10:M10"/>
    <mergeCell ref="P4:R4"/>
  </mergeCells>
  <printOptions horizontalCentered="1"/>
  <pageMargins left="0.39370078740157483" right="0.39370078740157483" top="0.47" bottom="0.23622047244094491" header="0.31496062992125984" footer="0.15748031496062992"/>
  <pageSetup paperSize="9" scale="44" fitToHeight="0" orientation="landscape" r:id="rId1"/>
  <rowBreaks count="1" manualBreakCount="1">
    <brk id="10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2D4C8-2952-4C9F-A243-5B5A1A4FFB16}">
  <sheetPr>
    <tabColor rgb="FF9933FF"/>
    <pageSetUpPr fitToPage="1"/>
  </sheetPr>
  <dimension ref="A1:U101"/>
  <sheetViews>
    <sheetView view="pageBreakPreview" zoomScale="70" zoomScaleNormal="70" zoomScaleSheetLayoutView="70" workbookViewId="0">
      <selection activeCell="P3" sqref="P3"/>
    </sheetView>
  </sheetViews>
  <sheetFormatPr defaultRowHeight="21"/>
  <cols>
    <col min="1" max="1" width="55.5703125" style="10" customWidth="1"/>
    <col min="2" max="2" width="8.7109375" style="10" bestFit="1" customWidth="1"/>
    <col min="3" max="3" width="17.85546875" style="10" customWidth="1"/>
    <col min="4" max="4" width="17.28515625" style="10" customWidth="1"/>
    <col min="5" max="5" width="16.7109375" style="10" bestFit="1" customWidth="1"/>
    <col min="6" max="18" width="12.7109375" style="10" customWidth="1"/>
    <col min="19" max="20" width="0" style="10" hidden="1" customWidth="1"/>
    <col min="21" max="21" width="9" style="10" hidden="1" customWidth="1"/>
    <col min="22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21" s="4" customFormat="1">
      <c r="A1" s="362" t="s">
        <v>83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21" s="4" customFormat="1">
      <c r="A2" s="358" t="s">
        <v>102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 t="s">
        <v>354</v>
      </c>
      <c r="P3" s="352"/>
      <c r="Q3" s="26"/>
      <c r="R3" s="26"/>
    </row>
    <row r="4" spans="1:21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215</v>
      </c>
      <c r="P4" s="26"/>
      <c r="Q4" s="66"/>
      <c r="R4" s="26"/>
    </row>
    <row r="5" spans="1:21" s="4" customForma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319</v>
      </c>
      <c r="P5" s="26"/>
      <c r="Q5" s="26"/>
      <c r="R5" s="26"/>
    </row>
    <row r="6" spans="1:21" s="4" customFormat="1">
      <c r="A6" s="21" t="s">
        <v>84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21" s="4" customFormat="1">
      <c r="A7" s="363" t="s">
        <v>317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21" s="4" customFormat="1" ht="23.25" customHeight="1">
      <c r="A8" s="21" t="s">
        <v>91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21" s="4" customFormat="1">
      <c r="A9" s="363"/>
      <c r="B9" s="363"/>
      <c r="C9" s="363"/>
      <c r="D9" s="363"/>
      <c r="P9" s="28"/>
      <c r="Q9" s="28"/>
      <c r="R9" s="29" t="s">
        <v>25</v>
      </c>
    </row>
    <row r="10" spans="1:21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21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21" s="4" customFormat="1">
      <c r="A12" s="35" t="s">
        <v>40</v>
      </c>
      <c r="B12" s="48" t="s">
        <v>5</v>
      </c>
      <c r="C12" s="76">
        <f>+C14+C28+C38+C46</f>
        <v>207771100</v>
      </c>
      <c r="D12" s="76">
        <f t="shared" ref="D12:E12" si="0">+D14+D28+D38+D46</f>
        <v>207771100</v>
      </c>
      <c r="E12" s="76">
        <f t="shared" si="0"/>
        <v>207771100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</row>
    <row r="13" spans="1:21" s="4" customFormat="1">
      <c r="A13" s="35"/>
      <c r="B13" s="48" t="s">
        <v>6</v>
      </c>
      <c r="C13" s="76"/>
      <c r="D13" s="76"/>
      <c r="E13" s="7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21" s="4" customFormat="1">
      <c r="A14" s="51" t="s">
        <v>73</v>
      </c>
      <c r="B14" s="52" t="s">
        <v>5</v>
      </c>
      <c r="C14" s="259">
        <f>+C16+C18+C20+C22+C24+C26</f>
        <v>53560000</v>
      </c>
      <c r="D14" s="260">
        <f>+D16+D18+D20+D22+D24+D26</f>
        <v>53560000</v>
      </c>
      <c r="E14" s="259">
        <f>+E16+E18+E20+E22+E24+E26</f>
        <v>53560000</v>
      </c>
      <c r="F14" s="72">
        <f t="shared" ref="F14:R14" si="1">+F16+F18+F20+F22+F24+F26</f>
        <v>0</v>
      </c>
      <c r="G14" s="72">
        <f t="shared" si="1"/>
        <v>0</v>
      </c>
      <c r="H14" s="72">
        <f t="shared" si="1"/>
        <v>0</v>
      </c>
      <c r="I14" s="72">
        <f t="shared" si="1"/>
        <v>0</v>
      </c>
      <c r="J14" s="72">
        <f t="shared" si="1"/>
        <v>0</v>
      </c>
      <c r="K14" s="72">
        <f t="shared" si="1"/>
        <v>0</v>
      </c>
      <c r="L14" s="72">
        <f t="shared" si="1"/>
        <v>0</v>
      </c>
      <c r="M14" s="72">
        <f t="shared" si="1"/>
        <v>0</v>
      </c>
      <c r="N14" s="72">
        <f t="shared" si="1"/>
        <v>0</v>
      </c>
      <c r="O14" s="72">
        <f t="shared" si="1"/>
        <v>0</v>
      </c>
      <c r="P14" s="72">
        <f t="shared" si="1"/>
        <v>0</v>
      </c>
      <c r="Q14" s="72">
        <f t="shared" si="1"/>
        <v>0</v>
      </c>
      <c r="R14" s="72">
        <f t="shared" si="1"/>
        <v>0</v>
      </c>
    </row>
    <row r="15" spans="1:21" s="4" customFormat="1">
      <c r="A15" s="54"/>
      <c r="B15" s="52" t="s">
        <v>6</v>
      </c>
      <c r="C15" s="259"/>
      <c r="D15" s="260"/>
      <c r="E15" s="25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0"/>
      <c r="R15" s="70"/>
    </row>
    <row r="16" spans="1:21" s="4" customFormat="1">
      <c r="A16" s="67" t="s">
        <v>73</v>
      </c>
      <c r="B16" s="49" t="s">
        <v>5</v>
      </c>
      <c r="C16" s="261">
        <v>49466900</v>
      </c>
      <c r="D16" s="262">
        <f>SUM(E16:H16)</f>
        <v>49466900</v>
      </c>
      <c r="E16" s="261">
        <v>49466900</v>
      </c>
      <c r="F16" s="68">
        <v>0</v>
      </c>
      <c r="G16" s="68">
        <v>0</v>
      </c>
      <c r="H16" s="68">
        <v>0</v>
      </c>
      <c r="I16" s="68">
        <f>SUM(J16:M16)</f>
        <v>0</v>
      </c>
      <c r="J16" s="68">
        <v>0</v>
      </c>
      <c r="K16" s="68">
        <v>0</v>
      </c>
      <c r="L16" s="68">
        <v>0</v>
      </c>
      <c r="M16" s="68">
        <v>0</v>
      </c>
      <c r="N16" s="68">
        <f>SUM(O16:R16)</f>
        <v>0</v>
      </c>
      <c r="O16" s="68">
        <v>0</v>
      </c>
      <c r="P16" s="68">
        <v>0</v>
      </c>
      <c r="Q16" s="68">
        <v>0</v>
      </c>
      <c r="R16" s="68">
        <v>0</v>
      </c>
    </row>
    <row r="17" spans="1:21" s="4" customFormat="1">
      <c r="A17" s="67"/>
      <c r="B17" s="49" t="s">
        <v>6</v>
      </c>
      <c r="C17" s="261"/>
      <c r="D17" s="262"/>
      <c r="E17" s="261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68"/>
      <c r="R17" s="68"/>
    </row>
    <row r="18" spans="1:21" s="4" customFormat="1">
      <c r="A18" s="67" t="s">
        <v>86</v>
      </c>
      <c r="B18" s="49" t="s">
        <v>5</v>
      </c>
      <c r="C18" s="261">
        <v>2805500</v>
      </c>
      <c r="D18" s="262">
        <f>SUM(E18:H18)</f>
        <v>2805500</v>
      </c>
      <c r="E18" s="261">
        <v>2805500</v>
      </c>
      <c r="F18" s="68">
        <v>0</v>
      </c>
      <c r="G18" s="68">
        <v>0</v>
      </c>
      <c r="H18" s="68">
        <v>0</v>
      </c>
      <c r="I18" s="68">
        <f>SUM(J18:M18)</f>
        <v>0</v>
      </c>
      <c r="J18" s="68">
        <v>0</v>
      </c>
      <c r="K18" s="68">
        <v>0</v>
      </c>
      <c r="L18" s="68">
        <v>0</v>
      </c>
      <c r="M18" s="68">
        <v>0</v>
      </c>
      <c r="N18" s="68">
        <f>SUM(O18:R18)</f>
        <v>0</v>
      </c>
      <c r="O18" s="68">
        <v>0</v>
      </c>
      <c r="P18" s="68">
        <v>0</v>
      </c>
      <c r="Q18" s="68">
        <v>0</v>
      </c>
      <c r="R18" s="68">
        <v>0</v>
      </c>
    </row>
    <row r="19" spans="1:21" s="4" customFormat="1">
      <c r="A19" s="67"/>
      <c r="B19" s="49" t="s">
        <v>6</v>
      </c>
      <c r="C19" s="261"/>
      <c r="D19" s="262"/>
      <c r="E19" s="261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9"/>
      <c r="Q19" s="68"/>
      <c r="R19" s="68"/>
    </row>
    <row r="20" spans="1:21" s="4" customFormat="1">
      <c r="A20" s="67" t="s">
        <v>87</v>
      </c>
      <c r="B20" s="49" t="s">
        <v>5</v>
      </c>
      <c r="C20" s="261">
        <v>321600</v>
      </c>
      <c r="D20" s="262">
        <f>SUM(E20:H20)</f>
        <v>321600</v>
      </c>
      <c r="E20" s="261">
        <v>321600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</row>
    <row r="21" spans="1:21" s="4" customFormat="1">
      <c r="A21" s="67"/>
      <c r="B21" s="49" t="s">
        <v>6</v>
      </c>
      <c r="C21" s="261"/>
      <c r="D21" s="262"/>
      <c r="E21" s="261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9"/>
      <c r="Q21" s="68"/>
      <c r="R21" s="68"/>
    </row>
    <row r="22" spans="1:21" s="4" customFormat="1">
      <c r="A22" s="67" t="s">
        <v>88</v>
      </c>
      <c r="B22" s="49" t="s">
        <v>5</v>
      </c>
      <c r="C22" s="261">
        <v>699600</v>
      </c>
      <c r="D22" s="262">
        <f>SUM(E22:H22)</f>
        <v>699600</v>
      </c>
      <c r="E22" s="261">
        <v>699600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</row>
    <row r="23" spans="1:21" s="4" customFormat="1">
      <c r="A23" s="67"/>
      <c r="B23" s="49" t="s">
        <v>6</v>
      </c>
      <c r="C23" s="261"/>
      <c r="D23" s="262"/>
      <c r="E23" s="261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9"/>
      <c r="Q23" s="68"/>
      <c r="R23" s="68"/>
    </row>
    <row r="24" spans="1:21" s="4" customFormat="1">
      <c r="A24" s="67" t="s">
        <v>89</v>
      </c>
      <c r="B24" s="49" t="s">
        <v>5</v>
      </c>
      <c r="C24" s="261">
        <v>265800</v>
      </c>
      <c r="D24" s="262">
        <f>SUM(E24:H24)</f>
        <v>265800</v>
      </c>
      <c r="E24" s="261">
        <v>265800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68">
        <v>0</v>
      </c>
      <c r="U24" s="68">
        <v>0</v>
      </c>
    </row>
    <row r="25" spans="1:21" s="4" customFormat="1">
      <c r="A25" s="67"/>
      <c r="B25" s="49" t="s">
        <v>6</v>
      </c>
      <c r="C25" s="261"/>
      <c r="D25" s="262"/>
      <c r="E25" s="261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9"/>
      <c r="Q25" s="68"/>
      <c r="R25" s="68"/>
    </row>
    <row r="26" spans="1:21" s="4" customFormat="1">
      <c r="A26" s="39" t="s">
        <v>90</v>
      </c>
      <c r="B26" s="49" t="s">
        <v>5</v>
      </c>
      <c r="C26" s="263">
        <v>600</v>
      </c>
      <c r="D26" s="223">
        <f>SUM(E26:H26)</f>
        <v>600</v>
      </c>
      <c r="E26" s="263">
        <v>600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</row>
    <row r="27" spans="1:21" s="4" customFormat="1">
      <c r="A27" s="39"/>
      <c r="B27" s="49" t="s">
        <v>6</v>
      </c>
      <c r="C27" s="263"/>
      <c r="D27" s="223"/>
      <c r="E27" s="26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4"/>
      <c r="Q27" s="73"/>
      <c r="R27" s="73"/>
    </row>
    <row r="28" spans="1:21" s="4" customFormat="1">
      <c r="A28" s="51" t="s">
        <v>74</v>
      </c>
      <c r="B28" s="52" t="s">
        <v>5</v>
      </c>
      <c r="C28" s="259">
        <f t="shared" ref="C28:R28" si="2">+C30+C32+C34+C36</f>
        <v>107367900</v>
      </c>
      <c r="D28" s="260">
        <f t="shared" si="2"/>
        <v>107367900</v>
      </c>
      <c r="E28" s="259">
        <f t="shared" si="2"/>
        <v>107367900</v>
      </c>
      <c r="F28" s="70">
        <f t="shared" si="2"/>
        <v>0</v>
      </c>
      <c r="G28" s="70">
        <f t="shared" si="2"/>
        <v>0</v>
      </c>
      <c r="H28" s="70">
        <f t="shared" si="2"/>
        <v>0</v>
      </c>
      <c r="I28" s="70">
        <f t="shared" si="2"/>
        <v>0</v>
      </c>
      <c r="J28" s="70">
        <f t="shared" si="2"/>
        <v>0</v>
      </c>
      <c r="K28" s="70">
        <f t="shared" si="2"/>
        <v>0</v>
      </c>
      <c r="L28" s="70">
        <f t="shared" si="2"/>
        <v>0</v>
      </c>
      <c r="M28" s="70">
        <f t="shared" si="2"/>
        <v>0</v>
      </c>
      <c r="N28" s="70">
        <f t="shared" si="2"/>
        <v>0</v>
      </c>
      <c r="O28" s="70">
        <f t="shared" si="2"/>
        <v>0</v>
      </c>
      <c r="P28" s="71">
        <f t="shared" si="2"/>
        <v>0</v>
      </c>
      <c r="Q28" s="70">
        <f t="shared" si="2"/>
        <v>0</v>
      </c>
      <c r="R28" s="70">
        <f t="shared" si="2"/>
        <v>0</v>
      </c>
    </row>
    <row r="29" spans="1:21" s="4" customFormat="1">
      <c r="A29" s="54"/>
      <c r="B29" s="52" t="s">
        <v>6</v>
      </c>
      <c r="C29" s="259"/>
      <c r="D29" s="260"/>
      <c r="E29" s="259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1"/>
      <c r="Q29" s="70"/>
      <c r="R29" s="70"/>
    </row>
    <row r="30" spans="1:21" s="4" customFormat="1">
      <c r="A30" s="67" t="s">
        <v>74</v>
      </c>
      <c r="B30" s="49" t="s">
        <v>5</v>
      </c>
      <c r="C30" s="261">
        <v>100796900</v>
      </c>
      <c r="D30" s="262">
        <f>SUM(E30:H30)</f>
        <v>100796900</v>
      </c>
      <c r="E30" s="261">
        <v>100796900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</row>
    <row r="31" spans="1:21" s="4" customFormat="1">
      <c r="A31" s="67"/>
      <c r="B31" s="49" t="s">
        <v>6</v>
      </c>
      <c r="C31" s="261"/>
      <c r="D31" s="262"/>
      <c r="E31" s="261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9"/>
      <c r="Q31" s="68"/>
      <c r="R31" s="68"/>
    </row>
    <row r="32" spans="1:21" s="4" customFormat="1">
      <c r="A32" s="67" t="s">
        <v>92</v>
      </c>
      <c r="B32" s="49" t="s">
        <v>5</v>
      </c>
      <c r="C32" s="261">
        <v>3027900</v>
      </c>
      <c r="D32" s="262">
        <f>SUM(E32:H32)</f>
        <v>3027900</v>
      </c>
      <c r="E32" s="261">
        <v>3027900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68">
        <v>0</v>
      </c>
      <c r="R32" s="68">
        <v>0</v>
      </c>
    </row>
    <row r="33" spans="1:21" s="4" customFormat="1">
      <c r="A33" s="67"/>
      <c r="B33" s="49" t="s">
        <v>6</v>
      </c>
      <c r="C33" s="261"/>
      <c r="D33" s="262"/>
      <c r="E33" s="261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9"/>
      <c r="Q33" s="68"/>
      <c r="R33" s="68"/>
    </row>
    <row r="34" spans="1:21" s="4" customFormat="1">
      <c r="A34" s="67" t="s">
        <v>93</v>
      </c>
      <c r="B34" s="49" t="s">
        <v>5</v>
      </c>
      <c r="C34" s="261">
        <v>2629200</v>
      </c>
      <c r="D34" s="262">
        <f>SUM(E34:H34)</f>
        <v>2629200</v>
      </c>
      <c r="E34" s="261">
        <v>2629200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68">
        <v>0</v>
      </c>
      <c r="R34" s="68">
        <v>0</v>
      </c>
    </row>
    <row r="35" spans="1:21" s="4" customFormat="1">
      <c r="A35" s="67"/>
      <c r="B35" s="49" t="s">
        <v>6</v>
      </c>
      <c r="C35" s="261"/>
      <c r="D35" s="262"/>
      <c r="E35" s="261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</row>
    <row r="36" spans="1:21" s="4" customFormat="1">
      <c r="A36" s="67" t="s">
        <v>94</v>
      </c>
      <c r="B36" s="49" t="s">
        <v>5</v>
      </c>
      <c r="C36" s="261">
        <v>913900</v>
      </c>
      <c r="D36" s="262">
        <f>SUM(E36:H36)</f>
        <v>913900</v>
      </c>
      <c r="E36" s="261">
        <v>913900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68">
        <v>0</v>
      </c>
    </row>
    <row r="37" spans="1:21" s="4" customFormat="1">
      <c r="A37" s="67"/>
      <c r="B37" s="49" t="s">
        <v>6</v>
      </c>
      <c r="C37" s="261"/>
      <c r="D37" s="262"/>
      <c r="E37" s="261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</row>
    <row r="38" spans="1:21" s="4" customFormat="1">
      <c r="A38" s="51" t="s">
        <v>75</v>
      </c>
      <c r="B38" s="52" t="s">
        <v>5</v>
      </c>
      <c r="C38" s="259">
        <f t="shared" ref="C38:H38" si="3">+C40+C42+C44</f>
        <v>42198800</v>
      </c>
      <c r="D38" s="260">
        <f t="shared" si="3"/>
        <v>42198800</v>
      </c>
      <c r="E38" s="259">
        <f t="shared" si="3"/>
        <v>42198800</v>
      </c>
      <c r="F38" s="70">
        <f t="shared" si="3"/>
        <v>0</v>
      </c>
      <c r="G38" s="70">
        <f t="shared" si="3"/>
        <v>0</v>
      </c>
      <c r="H38" s="70">
        <f t="shared" si="3"/>
        <v>0</v>
      </c>
      <c r="I38" s="70">
        <f>SUM(J38:M38)</f>
        <v>0</v>
      </c>
      <c r="J38" s="70">
        <f>+J40+J42+J44</f>
        <v>0</v>
      </c>
      <c r="K38" s="70">
        <f>+K40+K42+K44</f>
        <v>0</v>
      </c>
      <c r="L38" s="70">
        <f>+L40+L42+L44</f>
        <v>0</v>
      </c>
      <c r="M38" s="70">
        <f>+M40+M42+M44</f>
        <v>0</v>
      </c>
      <c r="N38" s="70">
        <f>SUM(O38:R38)</f>
        <v>0</v>
      </c>
      <c r="O38" s="70">
        <f>+O40+O42+O44</f>
        <v>0</v>
      </c>
      <c r="P38" s="71">
        <f>+P40+P42+P44</f>
        <v>0</v>
      </c>
      <c r="Q38" s="70">
        <f>+Q40+Q42+Q44</f>
        <v>0</v>
      </c>
      <c r="R38" s="70">
        <f>+R40+R42+R44</f>
        <v>0</v>
      </c>
    </row>
    <row r="39" spans="1:21" s="4" customFormat="1">
      <c r="A39" s="54"/>
      <c r="B39" s="52" t="s">
        <v>6</v>
      </c>
      <c r="C39" s="259"/>
      <c r="D39" s="260"/>
      <c r="E39" s="259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70"/>
      <c r="R39" s="70"/>
    </row>
    <row r="40" spans="1:21" s="4" customFormat="1">
      <c r="A40" s="67" t="s">
        <v>75</v>
      </c>
      <c r="B40" s="49" t="s">
        <v>5</v>
      </c>
      <c r="C40" s="261">
        <v>28489200</v>
      </c>
      <c r="D40" s="262">
        <f>SUM(E40:H40)</f>
        <v>28489200</v>
      </c>
      <c r="E40" s="261">
        <v>28489200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v>0</v>
      </c>
      <c r="R40" s="68">
        <v>0</v>
      </c>
    </row>
    <row r="41" spans="1:21" s="4" customFormat="1">
      <c r="A41" s="67"/>
      <c r="B41" s="49" t="s">
        <v>6</v>
      </c>
      <c r="C41" s="261"/>
      <c r="D41" s="262"/>
      <c r="E41" s="261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9"/>
      <c r="Q41" s="68"/>
      <c r="R41" s="68"/>
    </row>
    <row r="42" spans="1:21" s="4" customFormat="1">
      <c r="A42" s="67" t="s">
        <v>95</v>
      </c>
      <c r="B42" s="49" t="s">
        <v>5</v>
      </c>
      <c r="C42" s="261">
        <v>7217600</v>
      </c>
      <c r="D42" s="262">
        <f>SUM(E42:H42)</f>
        <v>7217600</v>
      </c>
      <c r="E42" s="261">
        <v>7217600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68">
        <v>0</v>
      </c>
      <c r="R42" s="68">
        <v>0</v>
      </c>
    </row>
    <row r="43" spans="1:21" s="4" customFormat="1">
      <c r="A43" s="67"/>
      <c r="B43" s="49" t="s">
        <v>6</v>
      </c>
      <c r="C43" s="261"/>
      <c r="D43" s="262"/>
      <c r="E43" s="261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9"/>
      <c r="Q43" s="68"/>
      <c r="R43" s="68"/>
    </row>
    <row r="44" spans="1:21" s="4" customFormat="1">
      <c r="A44" s="67" t="s">
        <v>96</v>
      </c>
      <c r="B44" s="49" t="s">
        <v>5</v>
      </c>
      <c r="C44" s="261">
        <v>6492000</v>
      </c>
      <c r="D44" s="262">
        <f>SUM(E44:H44)</f>
        <v>6492000</v>
      </c>
      <c r="E44" s="261">
        <v>6492000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  <c r="R44" s="68">
        <v>0</v>
      </c>
    </row>
    <row r="45" spans="1:21" s="4" customFormat="1">
      <c r="A45" s="67"/>
      <c r="B45" s="49" t="s">
        <v>6</v>
      </c>
      <c r="C45" s="261"/>
      <c r="D45" s="262"/>
      <c r="E45" s="261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9"/>
      <c r="Q45" s="68"/>
      <c r="R45" s="68"/>
    </row>
    <row r="46" spans="1:21" s="4" customFormat="1">
      <c r="A46" s="51" t="s">
        <v>41</v>
      </c>
      <c r="B46" s="52" t="s">
        <v>5</v>
      </c>
      <c r="C46" s="259">
        <f t="shared" ref="C46:R46" si="4">+C48+C50+C52+C54+C56</f>
        <v>4644400</v>
      </c>
      <c r="D46" s="260">
        <f t="shared" si="4"/>
        <v>4644400</v>
      </c>
      <c r="E46" s="259">
        <f t="shared" si="4"/>
        <v>4644400</v>
      </c>
      <c r="F46" s="70">
        <f t="shared" si="4"/>
        <v>0</v>
      </c>
      <c r="G46" s="70">
        <f t="shared" si="4"/>
        <v>0</v>
      </c>
      <c r="H46" s="70">
        <f t="shared" si="4"/>
        <v>0</v>
      </c>
      <c r="I46" s="70">
        <f t="shared" si="4"/>
        <v>0</v>
      </c>
      <c r="J46" s="70">
        <f t="shared" si="4"/>
        <v>0</v>
      </c>
      <c r="K46" s="70">
        <f t="shared" si="4"/>
        <v>0</v>
      </c>
      <c r="L46" s="70">
        <f t="shared" si="4"/>
        <v>0</v>
      </c>
      <c r="M46" s="70">
        <f t="shared" si="4"/>
        <v>0</v>
      </c>
      <c r="N46" s="70">
        <f t="shared" si="4"/>
        <v>0</v>
      </c>
      <c r="O46" s="70">
        <f t="shared" si="4"/>
        <v>0</v>
      </c>
      <c r="P46" s="71">
        <f t="shared" si="4"/>
        <v>0</v>
      </c>
      <c r="Q46" s="70">
        <f t="shared" si="4"/>
        <v>0</v>
      </c>
      <c r="R46" s="70">
        <f t="shared" si="4"/>
        <v>0</v>
      </c>
    </row>
    <row r="47" spans="1:21" s="4" customFormat="1">
      <c r="A47" s="54"/>
      <c r="B47" s="52" t="s">
        <v>6</v>
      </c>
      <c r="C47" s="259"/>
      <c r="D47" s="260"/>
      <c r="E47" s="259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70"/>
      <c r="R47" s="70"/>
    </row>
    <row r="48" spans="1:21" s="4" customFormat="1">
      <c r="A48" s="67" t="s">
        <v>97</v>
      </c>
      <c r="B48" s="49" t="s">
        <v>5</v>
      </c>
      <c r="C48" s="261">
        <v>98800</v>
      </c>
      <c r="D48" s="262">
        <f>SUM(E48:H48)</f>
        <v>98800</v>
      </c>
      <c r="E48" s="261">
        <v>98800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</row>
    <row r="49" spans="1:18" s="4" customFormat="1">
      <c r="A49" s="67"/>
      <c r="B49" s="49" t="s">
        <v>6</v>
      </c>
      <c r="C49" s="261"/>
      <c r="D49" s="262"/>
      <c r="E49" s="261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9"/>
      <c r="Q49" s="68"/>
      <c r="R49" s="68"/>
    </row>
    <row r="50" spans="1:18" s="4" customFormat="1">
      <c r="A50" s="67" t="s">
        <v>98</v>
      </c>
      <c r="B50" s="49" t="s">
        <v>5</v>
      </c>
      <c r="C50" s="261">
        <v>133200</v>
      </c>
      <c r="D50" s="262">
        <f>SUM(E50:H50)</f>
        <v>133200</v>
      </c>
      <c r="E50" s="261">
        <v>133200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</row>
    <row r="51" spans="1:18" s="4" customFormat="1">
      <c r="A51" s="67"/>
      <c r="B51" s="49" t="s">
        <v>6</v>
      </c>
      <c r="C51" s="261"/>
      <c r="D51" s="262"/>
      <c r="E51" s="261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9"/>
      <c r="Q51" s="68"/>
      <c r="R51" s="68"/>
    </row>
    <row r="52" spans="1:18" s="4" customFormat="1">
      <c r="A52" s="67" t="s">
        <v>99</v>
      </c>
      <c r="B52" s="49" t="s">
        <v>5</v>
      </c>
      <c r="C52" s="261">
        <v>2081100</v>
      </c>
      <c r="D52" s="262">
        <f>SUM(E52:H52)</f>
        <v>2081100</v>
      </c>
      <c r="E52" s="261">
        <v>2081100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</row>
    <row r="53" spans="1:18" s="4" customFormat="1">
      <c r="A53" s="67"/>
      <c r="B53" s="49" t="s">
        <v>6</v>
      </c>
      <c r="C53" s="261"/>
      <c r="D53" s="262"/>
      <c r="E53" s="261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9"/>
      <c r="Q53" s="68"/>
      <c r="R53" s="68"/>
    </row>
    <row r="54" spans="1:18" s="4" customFormat="1">
      <c r="A54" s="67" t="s">
        <v>100</v>
      </c>
      <c r="B54" s="49" t="s">
        <v>5</v>
      </c>
      <c r="C54" s="261">
        <v>2211300</v>
      </c>
      <c r="D54" s="262">
        <f>SUM(E54:H54)</f>
        <v>2211300</v>
      </c>
      <c r="E54" s="261">
        <v>2211300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</row>
    <row r="55" spans="1:18" s="4" customFormat="1">
      <c r="A55" s="67"/>
      <c r="B55" s="49" t="s">
        <v>6</v>
      </c>
      <c r="C55" s="261"/>
      <c r="D55" s="262"/>
      <c r="E55" s="261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9"/>
      <c r="Q55" s="68"/>
      <c r="R55" s="68"/>
    </row>
    <row r="56" spans="1:18" s="4" customFormat="1">
      <c r="A56" s="39" t="s">
        <v>101</v>
      </c>
      <c r="B56" s="49" t="s">
        <v>5</v>
      </c>
      <c r="C56" s="263">
        <v>120000</v>
      </c>
      <c r="D56" s="223">
        <f>+E56</f>
        <v>120000</v>
      </c>
      <c r="E56" s="223">
        <v>120000</v>
      </c>
      <c r="F56" s="74">
        <v>0</v>
      </c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74">
        <v>0</v>
      </c>
      <c r="M56" s="74">
        <v>0</v>
      </c>
      <c r="N56" s="74">
        <v>0</v>
      </c>
      <c r="O56" s="74">
        <v>0</v>
      </c>
      <c r="P56" s="74">
        <v>0</v>
      </c>
      <c r="Q56" s="74">
        <v>0</v>
      </c>
      <c r="R56" s="74">
        <v>0</v>
      </c>
    </row>
    <row r="57" spans="1:18" s="4" customFormat="1">
      <c r="A57" s="39"/>
      <c r="B57" s="49" t="s">
        <v>6</v>
      </c>
      <c r="C57" s="263"/>
      <c r="D57" s="223"/>
      <c r="E57" s="26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4"/>
      <c r="Q57" s="73"/>
      <c r="R57" s="73"/>
    </row>
    <row r="58" spans="1:18" s="4" customFormat="1">
      <c r="A58" s="40" t="s">
        <v>42</v>
      </c>
      <c r="B58" s="48" t="s">
        <v>5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</row>
    <row r="59" spans="1:18" s="4" customFormat="1">
      <c r="A59" s="40"/>
      <c r="B59" s="48" t="s">
        <v>6</v>
      </c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</row>
    <row r="60" spans="1:18" s="4" customFormat="1">
      <c r="A60" s="51" t="s">
        <v>43</v>
      </c>
      <c r="B60" s="52" t="s">
        <v>5</v>
      </c>
      <c r="C60" s="70">
        <v>0</v>
      </c>
      <c r="D60" s="70">
        <v>0</v>
      </c>
      <c r="E60" s="70">
        <v>0</v>
      </c>
      <c r="F60" s="70">
        <v>0</v>
      </c>
      <c r="G60" s="70">
        <v>0</v>
      </c>
      <c r="H60" s="70">
        <v>0</v>
      </c>
      <c r="I60" s="70">
        <v>0</v>
      </c>
      <c r="J60" s="70">
        <v>0</v>
      </c>
      <c r="K60" s="70">
        <v>0</v>
      </c>
      <c r="L60" s="70">
        <v>0</v>
      </c>
      <c r="M60" s="70">
        <v>0</v>
      </c>
      <c r="N60" s="70">
        <v>0</v>
      </c>
      <c r="O60" s="70">
        <v>0</v>
      </c>
      <c r="P60" s="70">
        <v>0</v>
      </c>
      <c r="Q60" s="70">
        <v>0</v>
      </c>
      <c r="R60" s="70">
        <v>0</v>
      </c>
    </row>
    <row r="61" spans="1:18" s="4" customFormat="1">
      <c r="A61" s="51"/>
      <c r="B61" s="52" t="s">
        <v>6</v>
      </c>
      <c r="C61" s="70"/>
      <c r="D61" s="71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1"/>
      <c r="Q61" s="70"/>
      <c r="R61" s="70"/>
    </row>
    <row r="62" spans="1:18" s="4" customFormat="1">
      <c r="A62" s="55" t="s">
        <v>44</v>
      </c>
      <c r="B62" s="52" t="s">
        <v>5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</row>
    <row r="63" spans="1:18" s="4" customFormat="1">
      <c r="A63" s="55"/>
      <c r="B63" s="52" t="s">
        <v>6</v>
      </c>
      <c r="C63" s="70"/>
      <c r="D63" s="71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1"/>
      <c r="Q63" s="70"/>
      <c r="R63" s="70"/>
    </row>
    <row r="64" spans="1:18" s="4" customFormat="1">
      <c r="A64" s="41"/>
      <c r="B64" s="49" t="s">
        <v>5</v>
      </c>
      <c r="C64" s="73">
        <v>0</v>
      </c>
      <c r="D64" s="73">
        <v>0</v>
      </c>
      <c r="E64" s="73">
        <v>0</v>
      </c>
      <c r="F64" s="73">
        <v>0</v>
      </c>
      <c r="G64" s="73">
        <v>0</v>
      </c>
      <c r="H64" s="73">
        <v>0</v>
      </c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3">
        <v>0</v>
      </c>
    </row>
    <row r="65" spans="1:21" s="4" customFormat="1">
      <c r="A65" s="39"/>
      <c r="B65" s="49" t="s">
        <v>6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</row>
    <row r="66" spans="1:21" s="4" customFormat="1">
      <c r="A66" s="55" t="s">
        <v>45</v>
      </c>
      <c r="B66" s="52" t="s">
        <v>5</v>
      </c>
      <c r="C66" s="70">
        <v>0</v>
      </c>
      <c r="D66" s="70">
        <v>0</v>
      </c>
      <c r="E66" s="70">
        <v>0</v>
      </c>
      <c r="F66" s="70">
        <v>0</v>
      </c>
      <c r="G66" s="70">
        <v>0</v>
      </c>
      <c r="H66" s="70">
        <v>0</v>
      </c>
      <c r="I66" s="70">
        <v>0</v>
      </c>
      <c r="J66" s="70">
        <v>0</v>
      </c>
      <c r="K66" s="70">
        <v>0</v>
      </c>
      <c r="L66" s="70">
        <v>0</v>
      </c>
      <c r="M66" s="70">
        <v>0</v>
      </c>
      <c r="N66" s="70">
        <v>0</v>
      </c>
      <c r="O66" s="70">
        <v>0</v>
      </c>
      <c r="P66" s="70">
        <v>0</v>
      </c>
      <c r="Q66" s="70">
        <v>0</v>
      </c>
      <c r="R66" s="70">
        <v>0</v>
      </c>
      <c r="S66" s="70">
        <v>0</v>
      </c>
      <c r="T66" s="70">
        <v>0</v>
      </c>
      <c r="U66" s="70">
        <v>0</v>
      </c>
    </row>
    <row r="67" spans="1:21" s="4" customFormat="1">
      <c r="A67" s="55"/>
      <c r="B67" s="52" t="s">
        <v>6</v>
      </c>
      <c r="C67" s="70"/>
      <c r="D67" s="71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1"/>
      <c r="Q67" s="70"/>
      <c r="R67" s="70"/>
    </row>
    <row r="68" spans="1:21" s="4" customFormat="1">
      <c r="A68" s="39"/>
      <c r="B68" s="49" t="s">
        <v>5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3">
        <v>0</v>
      </c>
    </row>
    <row r="69" spans="1:21" s="4" customFormat="1">
      <c r="A69" s="39"/>
      <c r="B69" s="49" t="s">
        <v>6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</row>
    <row r="70" spans="1:21" s="4" customFormat="1">
      <c r="A70" s="55" t="s">
        <v>46</v>
      </c>
      <c r="B70" s="52" t="s">
        <v>5</v>
      </c>
      <c r="C70" s="70">
        <v>0</v>
      </c>
      <c r="D70" s="70">
        <v>0</v>
      </c>
      <c r="E70" s="70">
        <v>0</v>
      </c>
      <c r="F70" s="70">
        <v>0</v>
      </c>
      <c r="G70" s="70">
        <v>0</v>
      </c>
      <c r="H70" s="70">
        <v>0</v>
      </c>
      <c r="I70" s="70">
        <v>0</v>
      </c>
      <c r="J70" s="70">
        <v>0</v>
      </c>
      <c r="K70" s="70">
        <v>0</v>
      </c>
      <c r="L70" s="70">
        <v>0</v>
      </c>
      <c r="M70" s="70">
        <v>0</v>
      </c>
      <c r="N70" s="70">
        <v>0</v>
      </c>
      <c r="O70" s="70">
        <v>0</v>
      </c>
      <c r="P70" s="70">
        <v>0</v>
      </c>
      <c r="Q70" s="70">
        <v>0</v>
      </c>
      <c r="R70" s="70">
        <v>0</v>
      </c>
      <c r="S70" s="70">
        <v>0</v>
      </c>
      <c r="T70" s="70">
        <v>0</v>
      </c>
      <c r="U70" s="70">
        <v>0</v>
      </c>
    </row>
    <row r="71" spans="1:21" s="4" customFormat="1">
      <c r="A71" s="55"/>
      <c r="B71" s="52" t="s">
        <v>6</v>
      </c>
      <c r="C71" s="70"/>
      <c r="D71" s="71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70"/>
      <c r="R71" s="70"/>
    </row>
    <row r="72" spans="1:21" s="4" customFormat="1">
      <c r="A72" s="41"/>
      <c r="B72" s="49" t="s">
        <v>5</v>
      </c>
      <c r="C72" s="73">
        <v>0</v>
      </c>
      <c r="D72" s="73">
        <v>0</v>
      </c>
      <c r="E72" s="73">
        <v>0</v>
      </c>
      <c r="F72" s="73">
        <v>0</v>
      </c>
      <c r="G72" s="73">
        <v>0</v>
      </c>
      <c r="H72" s="73">
        <v>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3">
        <v>0</v>
      </c>
    </row>
    <row r="73" spans="1:21" s="4" customFormat="1">
      <c r="A73" s="39"/>
      <c r="B73" s="49" t="s">
        <v>6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</row>
    <row r="74" spans="1:21" s="4" customFormat="1">
      <c r="A74" s="51" t="s">
        <v>47</v>
      </c>
      <c r="B74" s="52" t="s">
        <v>5</v>
      </c>
      <c r="C74" s="70">
        <v>0</v>
      </c>
      <c r="D74" s="70">
        <v>0</v>
      </c>
      <c r="E74" s="70">
        <v>0</v>
      </c>
      <c r="F74" s="70">
        <v>0</v>
      </c>
      <c r="G74" s="70">
        <v>0</v>
      </c>
      <c r="H74" s="70">
        <v>0</v>
      </c>
      <c r="I74" s="70">
        <v>0</v>
      </c>
      <c r="J74" s="70">
        <v>0</v>
      </c>
      <c r="K74" s="70">
        <v>0</v>
      </c>
      <c r="L74" s="70">
        <v>0</v>
      </c>
      <c r="M74" s="70">
        <v>0</v>
      </c>
      <c r="N74" s="70">
        <v>0</v>
      </c>
      <c r="O74" s="70">
        <v>0</v>
      </c>
      <c r="P74" s="70">
        <v>0</v>
      </c>
      <c r="Q74" s="70">
        <v>0</v>
      </c>
      <c r="R74" s="70">
        <v>0</v>
      </c>
    </row>
    <row r="75" spans="1:21" s="4" customFormat="1">
      <c r="A75" s="51"/>
      <c r="B75" s="52" t="s">
        <v>6</v>
      </c>
      <c r="C75" s="70"/>
      <c r="D75" s="71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70"/>
      <c r="R75" s="70"/>
    </row>
    <row r="76" spans="1:21" s="4" customFormat="1">
      <c r="A76" s="41"/>
      <c r="B76" s="49" t="s">
        <v>5</v>
      </c>
      <c r="C76" s="73">
        <v>0</v>
      </c>
      <c r="D76" s="73">
        <v>0</v>
      </c>
      <c r="E76" s="73">
        <v>0</v>
      </c>
      <c r="F76" s="73">
        <v>0</v>
      </c>
      <c r="G76" s="73">
        <v>0</v>
      </c>
      <c r="H76" s="73">
        <v>0</v>
      </c>
      <c r="I76" s="73">
        <v>0</v>
      </c>
      <c r="J76" s="73">
        <v>0</v>
      </c>
      <c r="K76" s="73">
        <v>0</v>
      </c>
      <c r="L76" s="73">
        <v>0</v>
      </c>
      <c r="M76" s="73">
        <v>0</v>
      </c>
      <c r="N76" s="73">
        <v>0</v>
      </c>
      <c r="O76" s="73">
        <v>0</v>
      </c>
      <c r="P76" s="73">
        <v>0</v>
      </c>
      <c r="Q76" s="73">
        <v>0</v>
      </c>
      <c r="R76" s="73">
        <v>0</v>
      </c>
    </row>
    <row r="77" spans="1:21" s="4" customFormat="1">
      <c r="A77" s="39"/>
      <c r="B77" s="49" t="s">
        <v>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</row>
    <row r="78" spans="1:21" s="4" customFormat="1">
      <c r="A78" s="40" t="s">
        <v>48</v>
      </c>
      <c r="B78" s="48" t="s">
        <v>5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  <c r="H78" s="75">
        <v>0</v>
      </c>
      <c r="I78" s="75">
        <v>0</v>
      </c>
      <c r="J78" s="75">
        <v>0</v>
      </c>
      <c r="K78" s="75">
        <v>0</v>
      </c>
      <c r="L78" s="75">
        <v>0</v>
      </c>
      <c r="M78" s="75">
        <v>0</v>
      </c>
      <c r="N78" s="75">
        <v>0</v>
      </c>
      <c r="O78" s="75">
        <v>0</v>
      </c>
      <c r="P78" s="75">
        <v>0</v>
      </c>
      <c r="Q78" s="75">
        <v>0</v>
      </c>
      <c r="R78" s="75">
        <v>0</v>
      </c>
    </row>
    <row r="79" spans="1:21" s="4" customFormat="1">
      <c r="A79" s="40"/>
      <c r="B79" s="48" t="s">
        <v>6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</row>
    <row r="80" spans="1:21" s="4" customFormat="1">
      <c r="A80" s="51" t="s">
        <v>49</v>
      </c>
      <c r="B80" s="52" t="s">
        <v>5</v>
      </c>
      <c r="C80" s="70">
        <v>0</v>
      </c>
      <c r="D80" s="70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0">
        <v>0</v>
      </c>
      <c r="N80" s="70">
        <v>0</v>
      </c>
      <c r="O80" s="70">
        <v>0</v>
      </c>
      <c r="P80" s="70">
        <v>0</v>
      </c>
      <c r="Q80" s="70">
        <v>0</v>
      </c>
      <c r="R80" s="70">
        <v>0</v>
      </c>
      <c r="S80" s="70">
        <v>0</v>
      </c>
      <c r="T80" s="70">
        <v>0</v>
      </c>
      <c r="U80" s="70">
        <v>0</v>
      </c>
    </row>
    <row r="81" spans="1:21" s="4" customFormat="1">
      <c r="A81" s="51"/>
      <c r="B81" s="52" t="s">
        <v>6</v>
      </c>
      <c r="C81" s="70"/>
      <c r="D81" s="71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70"/>
      <c r="R81" s="70"/>
    </row>
    <row r="82" spans="1:21" s="4" customFormat="1">
      <c r="A82" s="41"/>
      <c r="B82" s="49" t="s">
        <v>5</v>
      </c>
      <c r="C82" s="73">
        <v>0</v>
      </c>
      <c r="D82" s="73">
        <v>0</v>
      </c>
      <c r="E82" s="73">
        <v>0</v>
      </c>
      <c r="F82" s="73">
        <v>0</v>
      </c>
      <c r="G82" s="73">
        <v>0</v>
      </c>
      <c r="H82" s="73">
        <v>0</v>
      </c>
      <c r="I82" s="73">
        <v>0</v>
      </c>
      <c r="J82" s="73">
        <v>0</v>
      </c>
      <c r="K82" s="73">
        <v>0</v>
      </c>
      <c r="L82" s="73">
        <v>0</v>
      </c>
      <c r="M82" s="73">
        <v>0</v>
      </c>
      <c r="N82" s="73">
        <v>0</v>
      </c>
      <c r="O82" s="73">
        <v>0</v>
      </c>
      <c r="P82" s="73">
        <v>0</v>
      </c>
      <c r="Q82" s="73">
        <v>0</v>
      </c>
      <c r="R82" s="73">
        <v>0</v>
      </c>
    </row>
    <row r="83" spans="1:21" s="4" customFormat="1">
      <c r="A83" s="39"/>
      <c r="B83" s="49" t="s">
        <v>6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</row>
    <row r="84" spans="1:21" s="4" customFormat="1">
      <c r="A84" s="51" t="s">
        <v>50</v>
      </c>
      <c r="B84" s="52" t="s">
        <v>5</v>
      </c>
      <c r="C84" s="70">
        <v>0</v>
      </c>
      <c r="D84" s="70">
        <v>0</v>
      </c>
      <c r="E84" s="70">
        <v>0</v>
      </c>
      <c r="F84" s="70">
        <v>0</v>
      </c>
      <c r="G84" s="70">
        <v>0</v>
      </c>
      <c r="H84" s="70">
        <v>0</v>
      </c>
      <c r="I84" s="70">
        <v>0</v>
      </c>
      <c r="J84" s="70">
        <v>0</v>
      </c>
      <c r="K84" s="70">
        <v>0</v>
      </c>
      <c r="L84" s="70">
        <v>0</v>
      </c>
      <c r="M84" s="70">
        <v>0</v>
      </c>
      <c r="N84" s="70">
        <v>0</v>
      </c>
      <c r="O84" s="70">
        <v>0</v>
      </c>
      <c r="P84" s="70">
        <v>0</v>
      </c>
      <c r="Q84" s="70">
        <v>0</v>
      </c>
      <c r="R84" s="70">
        <v>0</v>
      </c>
    </row>
    <row r="85" spans="1:21" s="4" customFormat="1">
      <c r="A85" s="51"/>
      <c r="B85" s="52" t="s">
        <v>6</v>
      </c>
      <c r="C85" s="70"/>
      <c r="D85" s="71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70"/>
      <c r="R85" s="70"/>
    </row>
    <row r="86" spans="1:21" s="4" customFormat="1">
      <c r="A86" s="39"/>
      <c r="B86" s="49" t="s">
        <v>5</v>
      </c>
      <c r="C86" s="73">
        <v>0</v>
      </c>
      <c r="D86" s="73">
        <v>0</v>
      </c>
      <c r="E86" s="73">
        <v>0</v>
      </c>
      <c r="F86" s="73">
        <v>0</v>
      </c>
      <c r="G86" s="73">
        <v>0</v>
      </c>
      <c r="H86" s="73">
        <v>0</v>
      </c>
      <c r="I86" s="73">
        <v>0</v>
      </c>
      <c r="J86" s="73">
        <v>0</v>
      </c>
      <c r="K86" s="73">
        <v>0</v>
      </c>
      <c r="L86" s="73">
        <v>0</v>
      </c>
      <c r="M86" s="73">
        <v>0</v>
      </c>
      <c r="N86" s="73">
        <v>0</v>
      </c>
      <c r="O86" s="73">
        <v>0</v>
      </c>
      <c r="P86" s="73">
        <v>0</v>
      </c>
      <c r="Q86" s="73">
        <v>0</v>
      </c>
      <c r="R86" s="73">
        <v>0</v>
      </c>
    </row>
    <row r="87" spans="1:21" s="4" customFormat="1">
      <c r="A87" s="39"/>
      <c r="B87" s="49" t="s">
        <v>6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</row>
    <row r="88" spans="1:21" s="4" customFormat="1">
      <c r="A88" s="40" t="s">
        <v>51</v>
      </c>
      <c r="B88" s="48" t="s">
        <v>5</v>
      </c>
      <c r="C88" s="75">
        <v>0</v>
      </c>
      <c r="D88" s="75">
        <v>0</v>
      </c>
      <c r="E88" s="75">
        <v>0</v>
      </c>
      <c r="F88" s="75">
        <v>0</v>
      </c>
      <c r="G88" s="75">
        <v>0</v>
      </c>
      <c r="H88" s="75">
        <v>0</v>
      </c>
      <c r="I88" s="75">
        <v>0</v>
      </c>
      <c r="J88" s="75">
        <v>0</v>
      </c>
      <c r="K88" s="75">
        <v>0</v>
      </c>
      <c r="L88" s="75">
        <v>0</v>
      </c>
      <c r="M88" s="75">
        <v>0</v>
      </c>
      <c r="N88" s="75">
        <v>0</v>
      </c>
      <c r="O88" s="75">
        <v>0</v>
      </c>
      <c r="P88" s="75">
        <v>0</v>
      </c>
      <c r="Q88" s="75">
        <v>0</v>
      </c>
      <c r="R88" s="75">
        <v>0</v>
      </c>
    </row>
    <row r="89" spans="1:21" s="4" customFormat="1">
      <c r="A89" s="40"/>
      <c r="B89" s="48" t="s">
        <v>6</v>
      </c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</row>
    <row r="90" spans="1:21" s="4" customFormat="1">
      <c r="A90" s="39"/>
      <c r="B90" s="49" t="s">
        <v>5</v>
      </c>
      <c r="C90" s="73">
        <v>0</v>
      </c>
      <c r="D90" s="73">
        <v>0</v>
      </c>
      <c r="E90" s="73">
        <v>0</v>
      </c>
      <c r="F90" s="73">
        <v>0</v>
      </c>
      <c r="G90" s="73">
        <v>0</v>
      </c>
      <c r="H90" s="73">
        <v>0</v>
      </c>
      <c r="I90" s="73">
        <v>0</v>
      </c>
      <c r="J90" s="73">
        <v>0</v>
      </c>
      <c r="K90" s="73">
        <v>0</v>
      </c>
      <c r="L90" s="73">
        <v>0</v>
      </c>
      <c r="M90" s="73">
        <v>0</v>
      </c>
      <c r="N90" s="73">
        <v>0</v>
      </c>
      <c r="O90" s="73">
        <v>0</v>
      </c>
      <c r="P90" s="73">
        <v>0</v>
      </c>
      <c r="Q90" s="73">
        <v>0</v>
      </c>
      <c r="R90" s="73">
        <v>0</v>
      </c>
    </row>
    <row r="91" spans="1:21" s="4" customFormat="1">
      <c r="A91" s="39"/>
      <c r="B91" s="49" t="s">
        <v>6</v>
      </c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</row>
    <row r="92" spans="1:21" s="4" customFormat="1">
      <c r="A92" s="40" t="s">
        <v>52</v>
      </c>
      <c r="B92" s="48" t="s">
        <v>5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  <c r="H92" s="75">
        <v>0</v>
      </c>
      <c r="I92" s="75">
        <v>0</v>
      </c>
      <c r="J92" s="75">
        <v>0</v>
      </c>
      <c r="K92" s="75">
        <v>0</v>
      </c>
      <c r="L92" s="75">
        <v>0</v>
      </c>
      <c r="M92" s="75">
        <v>0</v>
      </c>
      <c r="N92" s="75">
        <v>0</v>
      </c>
      <c r="O92" s="75">
        <v>0</v>
      </c>
      <c r="P92" s="75">
        <v>0</v>
      </c>
      <c r="Q92" s="75">
        <v>0</v>
      </c>
      <c r="R92" s="75">
        <v>0</v>
      </c>
    </row>
    <row r="93" spans="1:21" s="4" customFormat="1">
      <c r="A93" s="40"/>
      <c r="B93" s="48" t="s">
        <v>6</v>
      </c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</row>
    <row r="94" spans="1:21" s="4" customFormat="1">
      <c r="A94" s="39"/>
      <c r="B94" s="49" t="s">
        <v>5</v>
      </c>
      <c r="C94" s="73">
        <v>0</v>
      </c>
      <c r="D94" s="73">
        <v>0</v>
      </c>
      <c r="E94" s="73">
        <v>0</v>
      </c>
      <c r="F94" s="73">
        <v>0</v>
      </c>
      <c r="G94" s="73">
        <v>0</v>
      </c>
      <c r="H94" s="73">
        <v>0</v>
      </c>
      <c r="I94" s="73">
        <v>0</v>
      </c>
      <c r="J94" s="73">
        <v>0</v>
      </c>
      <c r="K94" s="73">
        <v>0</v>
      </c>
      <c r="L94" s="73">
        <v>0</v>
      </c>
      <c r="M94" s="73">
        <v>0</v>
      </c>
      <c r="N94" s="73">
        <v>0</v>
      </c>
      <c r="O94" s="73">
        <v>0</v>
      </c>
      <c r="P94" s="73">
        <v>0</v>
      </c>
      <c r="Q94" s="73">
        <v>0</v>
      </c>
      <c r="R94" s="73">
        <v>0</v>
      </c>
    </row>
    <row r="95" spans="1:21" s="4" customFormat="1">
      <c r="A95" s="42"/>
      <c r="B95" s="49" t="s">
        <v>6</v>
      </c>
      <c r="C95" s="73"/>
      <c r="D95" s="74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4"/>
      <c r="Q95" s="73"/>
      <c r="R95" s="73"/>
    </row>
    <row r="96" spans="1:21" s="4" customFormat="1">
      <c r="A96" s="43" t="s">
        <v>53</v>
      </c>
      <c r="B96" s="50" t="s">
        <v>5</v>
      </c>
      <c r="C96" s="71">
        <f>+C12+C58+C78+C88+C92</f>
        <v>207771100</v>
      </c>
      <c r="D96" s="71">
        <f t="shared" ref="D96:U96" si="5">+D12+D58+D78+D88+D92</f>
        <v>207771100</v>
      </c>
      <c r="E96" s="71">
        <f t="shared" si="5"/>
        <v>207771100</v>
      </c>
      <c r="F96" s="71">
        <f t="shared" si="5"/>
        <v>0</v>
      </c>
      <c r="G96" s="71">
        <f t="shared" si="5"/>
        <v>0</v>
      </c>
      <c r="H96" s="71">
        <f t="shared" si="5"/>
        <v>0</v>
      </c>
      <c r="I96" s="71">
        <f t="shared" si="5"/>
        <v>0</v>
      </c>
      <c r="J96" s="71">
        <f t="shared" si="5"/>
        <v>0</v>
      </c>
      <c r="K96" s="71">
        <f t="shared" si="5"/>
        <v>0</v>
      </c>
      <c r="L96" s="71">
        <f t="shared" si="5"/>
        <v>0</v>
      </c>
      <c r="M96" s="71">
        <f t="shared" si="5"/>
        <v>0</v>
      </c>
      <c r="N96" s="71">
        <f t="shared" si="5"/>
        <v>0</v>
      </c>
      <c r="O96" s="71">
        <f t="shared" si="5"/>
        <v>0</v>
      </c>
      <c r="P96" s="71">
        <f t="shared" si="5"/>
        <v>0</v>
      </c>
      <c r="Q96" s="71">
        <f t="shared" si="5"/>
        <v>0</v>
      </c>
      <c r="R96" s="71">
        <f t="shared" si="5"/>
        <v>0</v>
      </c>
      <c r="S96" s="71">
        <f t="shared" si="5"/>
        <v>0</v>
      </c>
      <c r="T96" s="71">
        <f t="shared" si="5"/>
        <v>0</v>
      </c>
      <c r="U96" s="71">
        <f t="shared" si="5"/>
        <v>0</v>
      </c>
    </row>
    <row r="97" spans="1:18" s="4" customFormat="1">
      <c r="A97" s="43"/>
      <c r="B97" s="50" t="s">
        <v>6</v>
      </c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</row>
    <row r="98" spans="1:18" s="4" customFormat="1" ht="35.1" customHeight="1">
      <c r="A98" s="21" t="s">
        <v>54</v>
      </c>
      <c r="B98" s="8"/>
      <c r="C98" s="8"/>
      <c r="I98" s="23" t="s">
        <v>55</v>
      </c>
      <c r="K98" s="23"/>
    </row>
    <row r="99" spans="1:18">
      <c r="A99" s="45" t="s">
        <v>56</v>
      </c>
      <c r="H99" s="46"/>
      <c r="K99" s="47" t="s">
        <v>57</v>
      </c>
    </row>
    <row r="100" spans="1:18">
      <c r="A100" s="24" t="s">
        <v>58</v>
      </c>
      <c r="I100" s="25" t="s">
        <v>58</v>
      </c>
    </row>
    <row r="101" spans="1:18">
      <c r="A101" s="24" t="s">
        <v>59</v>
      </c>
      <c r="I101" s="27" t="s">
        <v>59</v>
      </c>
    </row>
  </sheetData>
  <mergeCells count="10"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</mergeCells>
  <printOptions horizontalCentered="1"/>
  <pageMargins left="0.39370078740157483" right="0.39370078740157483" top="0.35433070866141736" bottom="0.23622047244094491" header="0.31496062992125984" footer="0.15748031496062992"/>
  <pageSetup paperSize="9" scale="49" fitToHeight="0" orientation="landscape" r:id="rId1"/>
  <rowBreaks count="2" manualBreakCount="2">
    <brk id="45" max="17" man="1"/>
    <brk id="77" max="1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91FB-30BF-4F73-BFB6-9AD635F2380B}">
  <sheetPr>
    <tabColor rgb="FF9933FF"/>
  </sheetPr>
  <dimension ref="A1:S73"/>
  <sheetViews>
    <sheetView view="pageBreakPreview" zoomScale="60" zoomScaleNormal="70" workbookViewId="0">
      <selection activeCell="H6" sqref="H6"/>
    </sheetView>
  </sheetViews>
  <sheetFormatPr defaultRowHeight="21"/>
  <cols>
    <col min="1" max="1" width="40" style="10" customWidth="1"/>
    <col min="2" max="2" width="8.7109375" style="10" bestFit="1" customWidth="1"/>
    <col min="3" max="3" width="13.7109375" style="10" customWidth="1"/>
    <col min="4" max="18" width="12.7109375" style="10" customWidth="1"/>
    <col min="19" max="19" width="14.140625" style="10" bestFit="1" customWidth="1"/>
    <col min="20" max="20" width="10.140625" style="10" bestFit="1" customWidth="1"/>
    <col min="21" max="21" width="9" style="10" customWidth="1"/>
    <col min="22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18" s="4" customFormat="1" ht="21" customHeight="1">
      <c r="A1" s="362" t="s">
        <v>232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18" s="4" customFormat="1" ht="21" customHeigh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18" s="4" customFormat="1" ht="21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41"/>
      <c r="Q3" s="26"/>
      <c r="R3" s="26"/>
    </row>
    <row r="4" spans="1:18" s="4" customFormat="1" ht="21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391" t="s">
        <v>176</v>
      </c>
      <c r="Q4" s="391"/>
      <c r="R4" s="391"/>
    </row>
    <row r="5" spans="1:18" s="4" customFormat="1" ht="21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372" t="s">
        <v>323</v>
      </c>
      <c r="Q5" s="372"/>
      <c r="R5" s="26"/>
    </row>
    <row r="6" spans="1:18" s="4" customFormat="1" ht="21" customHeight="1">
      <c r="A6" s="21" t="s">
        <v>158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18" s="4" customFormat="1" ht="21" customHeight="1">
      <c r="A7" s="363" t="s">
        <v>317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18" s="4" customFormat="1" ht="21" customHeight="1">
      <c r="A8" s="21" t="s">
        <v>260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18" s="4" customFormat="1" ht="21.95" customHeight="1">
      <c r="A9" s="363"/>
      <c r="B9" s="363"/>
      <c r="C9" s="363"/>
      <c r="D9" s="363"/>
      <c r="P9" s="28"/>
      <c r="Q9" s="28"/>
      <c r="R9" s="29" t="s">
        <v>25</v>
      </c>
    </row>
    <row r="10" spans="1:18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18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18" s="4" customFormat="1" ht="21" customHeight="1">
      <c r="A12" s="35" t="s">
        <v>40</v>
      </c>
      <c r="B12" s="48" t="s">
        <v>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</row>
    <row r="13" spans="1:18" s="4" customFormat="1" ht="21" customHeight="1">
      <c r="A13" s="35"/>
      <c r="B13" s="48" t="s">
        <v>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18" s="4" customFormat="1" ht="21" customHeight="1">
      <c r="A14" s="51" t="s">
        <v>73</v>
      </c>
      <c r="B14" s="52" t="s">
        <v>5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</row>
    <row r="15" spans="1:18" s="4" customFormat="1" ht="21" customHeight="1">
      <c r="A15" s="54"/>
      <c r="B15" s="52" t="s">
        <v>6</v>
      </c>
      <c r="C15" s="70"/>
      <c r="D15" s="71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0"/>
      <c r="R15" s="70"/>
    </row>
    <row r="16" spans="1:18" s="4" customFormat="1" ht="21" customHeight="1">
      <c r="A16" s="39"/>
      <c r="B16" s="49" t="s">
        <v>5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</row>
    <row r="17" spans="1:18" s="4" customFormat="1" ht="21" customHeight="1">
      <c r="A17" s="39"/>
      <c r="B17" s="49" t="s">
        <v>6</v>
      </c>
      <c r="C17" s="73"/>
      <c r="D17" s="74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4"/>
      <c r="Q17" s="73"/>
      <c r="R17" s="73"/>
    </row>
    <row r="18" spans="1:18" s="4" customFormat="1" ht="21" customHeight="1">
      <c r="A18" s="51" t="s">
        <v>74</v>
      </c>
      <c r="B18" s="52" t="s">
        <v>5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</row>
    <row r="19" spans="1:18" s="4" customFormat="1" ht="21" customHeight="1">
      <c r="A19" s="54"/>
      <c r="B19" s="52" t="s">
        <v>6</v>
      </c>
      <c r="C19" s="70"/>
      <c r="D19" s="71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0"/>
      <c r="R19" s="70"/>
    </row>
    <row r="20" spans="1:18" s="4" customFormat="1" ht="21" customHeight="1">
      <c r="A20" s="39"/>
      <c r="B20" s="49" t="s">
        <v>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</row>
    <row r="21" spans="1:18" s="4" customFormat="1" ht="21" customHeight="1">
      <c r="A21" s="39"/>
      <c r="B21" s="49" t="s">
        <v>6</v>
      </c>
      <c r="C21" s="73"/>
      <c r="D21" s="74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4"/>
      <c r="Q21" s="73"/>
      <c r="R21" s="73"/>
    </row>
    <row r="22" spans="1:18" s="4" customFormat="1" ht="21" customHeight="1">
      <c r="A22" s="51" t="s">
        <v>75</v>
      </c>
      <c r="B22" s="52" t="s">
        <v>5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</row>
    <row r="23" spans="1:18" s="4" customFormat="1" ht="21" customHeight="1">
      <c r="A23" s="54"/>
      <c r="B23" s="52" t="s">
        <v>6</v>
      </c>
      <c r="C23" s="70"/>
      <c r="D23" s="71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0"/>
      <c r="R23" s="70"/>
    </row>
    <row r="24" spans="1:18" s="4" customFormat="1" ht="21" customHeight="1">
      <c r="A24" s="39"/>
      <c r="B24" s="49" t="s">
        <v>5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</row>
    <row r="25" spans="1:18" s="4" customFormat="1" ht="21" customHeight="1">
      <c r="A25" s="39"/>
      <c r="B25" s="49" t="s">
        <v>6</v>
      </c>
      <c r="C25" s="73"/>
      <c r="D25" s="74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4"/>
      <c r="Q25" s="73"/>
      <c r="R25" s="73"/>
    </row>
    <row r="26" spans="1:18" s="4" customFormat="1" ht="21" customHeight="1">
      <c r="A26" s="51" t="s">
        <v>41</v>
      </c>
      <c r="B26" s="52" t="s">
        <v>5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0</v>
      </c>
    </row>
    <row r="27" spans="1:18" s="4" customFormat="1" ht="21" customHeight="1">
      <c r="A27" s="54"/>
      <c r="B27" s="52" t="s">
        <v>6</v>
      </c>
      <c r="C27" s="70"/>
      <c r="D27" s="71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0"/>
      <c r="R27" s="70"/>
    </row>
    <row r="28" spans="1:18" s="4" customFormat="1" ht="21" customHeight="1">
      <c r="A28" s="39"/>
      <c r="B28" s="49" t="s">
        <v>5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</row>
    <row r="29" spans="1:18" s="4" customFormat="1" ht="21" customHeight="1">
      <c r="A29" s="39"/>
      <c r="B29" s="49" t="s">
        <v>6</v>
      </c>
      <c r="C29" s="73"/>
      <c r="D29" s="74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4"/>
      <c r="Q29" s="73"/>
      <c r="R29" s="73"/>
    </row>
    <row r="30" spans="1:18" s="4" customFormat="1" ht="21" customHeight="1">
      <c r="A30" s="40" t="s">
        <v>42</v>
      </c>
      <c r="B30" s="48" t="s">
        <v>5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75">
        <v>0</v>
      </c>
    </row>
    <row r="31" spans="1:18" s="4" customFormat="1" ht="21" customHeight="1">
      <c r="A31" s="40"/>
      <c r="B31" s="48" t="s">
        <v>6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18" s="4" customFormat="1" ht="21" customHeight="1">
      <c r="A32" s="51" t="s">
        <v>43</v>
      </c>
      <c r="B32" s="52" t="s">
        <v>5</v>
      </c>
      <c r="C32" s="70">
        <v>0</v>
      </c>
      <c r="D32" s="70">
        <v>0</v>
      </c>
      <c r="E32" s="70">
        <v>0</v>
      </c>
      <c r="F32" s="70">
        <v>0</v>
      </c>
      <c r="G32" s="70">
        <v>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</row>
    <row r="33" spans="1:19" s="4" customFormat="1" ht="21" customHeight="1">
      <c r="A33" s="51"/>
      <c r="B33" s="52" t="s">
        <v>6</v>
      </c>
      <c r="C33" s="70"/>
      <c r="D33" s="71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1"/>
      <c r="Q33" s="70"/>
      <c r="R33" s="70"/>
    </row>
    <row r="34" spans="1:19" s="4" customFormat="1" ht="21" customHeight="1">
      <c r="A34" s="55" t="s">
        <v>44</v>
      </c>
      <c r="B34" s="52" t="s">
        <v>5</v>
      </c>
      <c r="C34" s="70">
        <v>0</v>
      </c>
      <c r="D34" s="70">
        <v>0</v>
      </c>
      <c r="E34" s="70">
        <v>0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70">
        <v>0</v>
      </c>
      <c r="R34" s="70">
        <v>0</v>
      </c>
    </row>
    <row r="35" spans="1:19" s="4" customFormat="1" ht="21" customHeight="1">
      <c r="A35" s="55"/>
      <c r="B35" s="52" t="s">
        <v>6</v>
      </c>
      <c r="C35" s="70"/>
      <c r="D35" s="71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70"/>
      <c r="R35" s="70"/>
    </row>
    <row r="36" spans="1:19" s="4" customFormat="1" ht="21" customHeight="1">
      <c r="A36" s="274"/>
      <c r="B36" s="49" t="s">
        <v>5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0</v>
      </c>
      <c r="R36" s="73">
        <v>0</v>
      </c>
    </row>
    <row r="37" spans="1:19" s="4" customFormat="1" ht="21" customHeight="1">
      <c r="A37" s="274"/>
      <c r="B37" s="49" t="s">
        <v>6</v>
      </c>
      <c r="C37" s="73"/>
      <c r="D37" s="74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4"/>
      <c r="Q37" s="73"/>
      <c r="R37" s="73"/>
    </row>
    <row r="38" spans="1:19" s="4" customFormat="1" ht="21" customHeight="1">
      <c r="A38" s="55" t="s">
        <v>45</v>
      </c>
      <c r="B38" s="52" t="s">
        <v>5</v>
      </c>
      <c r="C38" s="70">
        <v>0</v>
      </c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70">
        <v>0</v>
      </c>
      <c r="R38" s="70">
        <v>0</v>
      </c>
    </row>
    <row r="39" spans="1:19" s="4" customFormat="1" ht="21" customHeight="1">
      <c r="A39" s="55"/>
      <c r="B39" s="52" t="s">
        <v>6</v>
      </c>
      <c r="C39" s="70"/>
      <c r="D39" s="71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70"/>
      <c r="R39" s="70"/>
    </row>
    <row r="40" spans="1:19" s="4" customFormat="1" ht="21" customHeight="1">
      <c r="A40" s="274"/>
      <c r="B40" s="49" t="s">
        <v>5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</row>
    <row r="41" spans="1:19" s="4" customFormat="1" ht="21" customHeight="1">
      <c r="A41" s="274"/>
      <c r="B41" s="49" t="s">
        <v>6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</row>
    <row r="42" spans="1:19" s="4" customFormat="1" ht="21" customHeight="1">
      <c r="A42" s="55" t="s">
        <v>46</v>
      </c>
      <c r="B42" s="52" t="s">
        <v>5</v>
      </c>
      <c r="C42" s="70">
        <v>0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</row>
    <row r="43" spans="1:19" s="4" customFormat="1" ht="21" customHeight="1">
      <c r="A43" s="55"/>
      <c r="B43" s="52" t="s">
        <v>6</v>
      </c>
      <c r="C43" s="70"/>
      <c r="D43" s="71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1"/>
      <c r="Q43" s="70"/>
      <c r="R43" s="70"/>
    </row>
    <row r="44" spans="1:19" s="4" customFormat="1" ht="21" customHeight="1">
      <c r="A44" s="274"/>
      <c r="B44" s="49" t="s">
        <v>5</v>
      </c>
      <c r="C44" s="69">
        <v>0</v>
      </c>
      <c r="D44" s="69">
        <v>0</v>
      </c>
      <c r="E44" s="69">
        <v>0</v>
      </c>
      <c r="F44" s="69">
        <v>0</v>
      </c>
      <c r="G44" s="69">
        <v>0</v>
      </c>
      <c r="H44" s="69">
        <v>0</v>
      </c>
      <c r="I44" s="69">
        <v>0</v>
      </c>
      <c r="J44" s="69">
        <v>0</v>
      </c>
      <c r="K44" s="69">
        <v>0</v>
      </c>
      <c r="L44" s="69">
        <v>0</v>
      </c>
      <c r="M44" s="69">
        <v>0</v>
      </c>
      <c r="N44" s="69">
        <v>0</v>
      </c>
      <c r="O44" s="69">
        <v>0</v>
      </c>
      <c r="P44" s="69">
        <v>0</v>
      </c>
      <c r="Q44" s="69">
        <v>0</v>
      </c>
      <c r="R44" s="69">
        <v>0</v>
      </c>
    </row>
    <row r="45" spans="1:19" s="4" customFormat="1" ht="21" customHeight="1">
      <c r="A45" s="274"/>
      <c r="B45" s="49" t="s">
        <v>6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</row>
    <row r="46" spans="1:19" s="4" customFormat="1" ht="21" customHeight="1">
      <c r="A46" s="202" t="s">
        <v>47</v>
      </c>
      <c r="B46" s="203" t="s">
        <v>5</v>
      </c>
      <c r="C46" s="333">
        <v>0</v>
      </c>
      <c r="D46" s="333">
        <v>0</v>
      </c>
      <c r="E46" s="333">
        <v>0</v>
      </c>
      <c r="F46" s="333">
        <v>0</v>
      </c>
      <c r="G46" s="333">
        <v>0</v>
      </c>
      <c r="H46" s="333">
        <v>0</v>
      </c>
      <c r="I46" s="333">
        <v>0</v>
      </c>
      <c r="J46" s="333">
        <v>0</v>
      </c>
      <c r="K46" s="333">
        <v>0</v>
      </c>
      <c r="L46" s="333">
        <v>0</v>
      </c>
      <c r="M46" s="333">
        <v>0</v>
      </c>
      <c r="N46" s="333">
        <v>0</v>
      </c>
      <c r="O46" s="333">
        <v>0</v>
      </c>
      <c r="P46" s="333">
        <v>0</v>
      </c>
      <c r="Q46" s="333">
        <v>0</v>
      </c>
      <c r="R46" s="333">
        <v>0</v>
      </c>
      <c r="S46" s="237"/>
    </row>
    <row r="47" spans="1:19" s="4" customFormat="1" ht="21" customHeight="1">
      <c r="A47" s="202"/>
      <c r="B47" s="203" t="s">
        <v>6</v>
      </c>
      <c r="C47" s="333"/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3"/>
      <c r="S47" s="237"/>
    </row>
    <row r="48" spans="1:19" s="4" customFormat="1" ht="21" customHeight="1">
      <c r="A48" s="210"/>
      <c r="B48" s="206" t="s">
        <v>5</v>
      </c>
      <c r="C48" s="334">
        <v>0</v>
      </c>
      <c r="D48" s="334">
        <v>0</v>
      </c>
      <c r="E48" s="334">
        <v>0</v>
      </c>
      <c r="F48" s="334">
        <v>0</v>
      </c>
      <c r="G48" s="334">
        <v>0</v>
      </c>
      <c r="H48" s="334">
        <v>0</v>
      </c>
      <c r="I48" s="334">
        <v>0</v>
      </c>
      <c r="J48" s="334">
        <v>0</v>
      </c>
      <c r="K48" s="334">
        <v>0</v>
      </c>
      <c r="L48" s="334">
        <v>0</v>
      </c>
      <c r="M48" s="334">
        <v>0</v>
      </c>
      <c r="N48" s="334">
        <v>0</v>
      </c>
      <c r="O48" s="334">
        <v>0</v>
      </c>
      <c r="P48" s="334">
        <v>0</v>
      </c>
      <c r="Q48" s="334">
        <v>0</v>
      </c>
      <c r="R48" s="334">
        <v>0</v>
      </c>
      <c r="S48" s="237"/>
    </row>
    <row r="49" spans="1:19" s="4" customFormat="1" ht="21" customHeight="1">
      <c r="A49" s="205"/>
      <c r="B49" s="206" t="s">
        <v>6</v>
      </c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  <c r="R49" s="334"/>
      <c r="S49" s="237"/>
    </row>
    <row r="50" spans="1:19" s="4" customFormat="1" ht="21" customHeight="1">
      <c r="A50" s="208" t="s">
        <v>48</v>
      </c>
      <c r="B50" s="200" t="s">
        <v>5</v>
      </c>
      <c r="C50" s="335">
        <v>0</v>
      </c>
      <c r="D50" s="335">
        <v>0</v>
      </c>
      <c r="E50" s="335">
        <v>0</v>
      </c>
      <c r="F50" s="335">
        <v>0</v>
      </c>
      <c r="G50" s="335">
        <v>0</v>
      </c>
      <c r="H50" s="335">
        <v>0</v>
      </c>
      <c r="I50" s="335">
        <v>0</v>
      </c>
      <c r="J50" s="335">
        <v>0</v>
      </c>
      <c r="K50" s="335">
        <v>0</v>
      </c>
      <c r="L50" s="335">
        <v>0</v>
      </c>
      <c r="M50" s="335">
        <v>0</v>
      </c>
      <c r="N50" s="335">
        <v>0</v>
      </c>
      <c r="O50" s="335">
        <v>0</v>
      </c>
      <c r="P50" s="335">
        <v>0</v>
      </c>
      <c r="Q50" s="335">
        <v>0</v>
      </c>
      <c r="R50" s="335">
        <v>0</v>
      </c>
      <c r="S50" s="237"/>
    </row>
    <row r="51" spans="1:19" s="4" customFormat="1" ht="21" customHeight="1">
      <c r="A51" s="208"/>
      <c r="B51" s="200" t="s">
        <v>6</v>
      </c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237"/>
    </row>
    <row r="52" spans="1:19" s="4" customFormat="1" ht="21" customHeight="1">
      <c r="A52" s="202" t="s">
        <v>49</v>
      </c>
      <c r="B52" s="203" t="s">
        <v>5</v>
      </c>
      <c r="C52" s="333">
        <v>0</v>
      </c>
      <c r="D52" s="333">
        <v>0</v>
      </c>
      <c r="E52" s="333">
        <v>0</v>
      </c>
      <c r="F52" s="333">
        <v>0</v>
      </c>
      <c r="G52" s="333">
        <v>0</v>
      </c>
      <c r="H52" s="333">
        <v>0</v>
      </c>
      <c r="I52" s="333">
        <f>SUM(J52:M52)</f>
        <v>0</v>
      </c>
      <c r="J52" s="333">
        <v>0</v>
      </c>
      <c r="K52" s="333">
        <v>0</v>
      </c>
      <c r="L52" s="333">
        <v>0</v>
      </c>
      <c r="M52" s="333">
        <v>0</v>
      </c>
      <c r="N52" s="333">
        <v>0</v>
      </c>
      <c r="O52" s="333">
        <v>0</v>
      </c>
      <c r="P52" s="333">
        <v>0</v>
      </c>
      <c r="Q52" s="333">
        <v>0</v>
      </c>
      <c r="R52" s="333">
        <v>0</v>
      </c>
      <c r="S52" s="237"/>
    </row>
    <row r="53" spans="1:19" s="4" customFormat="1" ht="21" customHeight="1">
      <c r="A53" s="202"/>
      <c r="B53" s="203" t="s">
        <v>6</v>
      </c>
      <c r="C53" s="333"/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3"/>
      <c r="S53" s="237"/>
    </row>
    <row r="54" spans="1:19" s="4" customFormat="1" ht="21" customHeight="1">
      <c r="A54" s="210"/>
      <c r="B54" s="206" t="s">
        <v>5</v>
      </c>
      <c r="C54" s="334">
        <v>0</v>
      </c>
      <c r="D54" s="334">
        <v>0</v>
      </c>
      <c r="E54" s="334">
        <v>0</v>
      </c>
      <c r="F54" s="334">
        <v>0</v>
      </c>
      <c r="G54" s="334">
        <v>0</v>
      </c>
      <c r="H54" s="334">
        <v>0</v>
      </c>
      <c r="I54" s="334">
        <v>0</v>
      </c>
      <c r="J54" s="334">
        <v>0</v>
      </c>
      <c r="K54" s="334">
        <v>0</v>
      </c>
      <c r="L54" s="334">
        <v>0</v>
      </c>
      <c r="M54" s="334">
        <v>0</v>
      </c>
      <c r="N54" s="334">
        <v>0</v>
      </c>
      <c r="O54" s="334">
        <v>0</v>
      </c>
      <c r="P54" s="334">
        <v>0</v>
      </c>
      <c r="Q54" s="334">
        <v>0</v>
      </c>
      <c r="R54" s="334">
        <v>0</v>
      </c>
      <c r="S54" s="237"/>
    </row>
    <row r="55" spans="1:19" s="4" customFormat="1" ht="21" customHeight="1">
      <c r="A55" s="205"/>
      <c r="B55" s="206" t="s">
        <v>6</v>
      </c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  <c r="R55" s="334"/>
      <c r="S55" s="237"/>
    </row>
    <row r="56" spans="1:19" s="4" customFormat="1" ht="21" customHeight="1">
      <c r="A56" s="202" t="s">
        <v>50</v>
      </c>
      <c r="B56" s="203" t="s">
        <v>5</v>
      </c>
      <c r="C56" s="333">
        <v>0</v>
      </c>
      <c r="D56" s="333">
        <v>0</v>
      </c>
      <c r="E56" s="333">
        <v>0</v>
      </c>
      <c r="F56" s="333">
        <v>0</v>
      </c>
      <c r="G56" s="333">
        <v>0</v>
      </c>
      <c r="H56" s="333">
        <v>0</v>
      </c>
      <c r="I56" s="333">
        <v>0</v>
      </c>
      <c r="J56" s="333">
        <v>0</v>
      </c>
      <c r="K56" s="333">
        <v>0</v>
      </c>
      <c r="L56" s="333">
        <v>0</v>
      </c>
      <c r="M56" s="333">
        <v>0</v>
      </c>
      <c r="N56" s="333">
        <v>0</v>
      </c>
      <c r="O56" s="333">
        <v>0</v>
      </c>
      <c r="P56" s="333">
        <v>0</v>
      </c>
      <c r="Q56" s="333">
        <v>0</v>
      </c>
      <c r="R56" s="333">
        <v>0</v>
      </c>
      <c r="S56" s="237"/>
    </row>
    <row r="57" spans="1:19" s="4" customFormat="1" ht="21" customHeight="1">
      <c r="A57" s="202"/>
      <c r="B57" s="203" t="s">
        <v>6</v>
      </c>
      <c r="C57" s="333"/>
      <c r="D57" s="333"/>
      <c r="E57" s="333"/>
      <c r="F57" s="333"/>
      <c r="G57" s="333"/>
      <c r="H57" s="333"/>
      <c r="I57" s="333"/>
      <c r="J57" s="333"/>
      <c r="K57" s="333"/>
      <c r="L57" s="333"/>
      <c r="M57" s="333"/>
      <c r="N57" s="333"/>
      <c r="O57" s="333"/>
      <c r="P57" s="333"/>
      <c r="Q57" s="333"/>
      <c r="R57" s="333"/>
      <c r="S57" s="237"/>
    </row>
    <row r="58" spans="1:19" s="4" customFormat="1" ht="21" customHeight="1">
      <c r="A58" s="205"/>
      <c r="B58" s="206" t="s">
        <v>5</v>
      </c>
      <c r="C58" s="334">
        <v>0</v>
      </c>
      <c r="D58" s="334">
        <v>0</v>
      </c>
      <c r="E58" s="334">
        <v>0</v>
      </c>
      <c r="F58" s="334">
        <v>0</v>
      </c>
      <c r="G58" s="334">
        <v>0</v>
      </c>
      <c r="H58" s="334">
        <v>0</v>
      </c>
      <c r="I58" s="334">
        <v>0</v>
      </c>
      <c r="J58" s="334">
        <v>0</v>
      </c>
      <c r="K58" s="334">
        <v>0</v>
      </c>
      <c r="L58" s="334">
        <v>0</v>
      </c>
      <c r="M58" s="334">
        <v>0</v>
      </c>
      <c r="N58" s="334">
        <v>0</v>
      </c>
      <c r="O58" s="334">
        <v>0</v>
      </c>
      <c r="P58" s="334">
        <v>0</v>
      </c>
      <c r="Q58" s="334">
        <v>0</v>
      </c>
      <c r="R58" s="334">
        <v>0</v>
      </c>
      <c r="S58" s="237"/>
    </row>
    <row r="59" spans="1:19" s="4" customFormat="1" ht="21" customHeight="1">
      <c r="A59" s="205"/>
      <c r="B59" s="206" t="s">
        <v>6</v>
      </c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237"/>
    </row>
    <row r="60" spans="1:19" s="4" customFormat="1" ht="21" customHeight="1">
      <c r="A60" s="208" t="s">
        <v>51</v>
      </c>
      <c r="B60" s="200" t="s">
        <v>5</v>
      </c>
      <c r="C60" s="335">
        <v>0</v>
      </c>
      <c r="D60" s="335">
        <v>0</v>
      </c>
      <c r="E60" s="335">
        <v>0</v>
      </c>
      <c r="F60" s="335">
        <v>0</v>
      </c>
      <c r="G60" s="335">
        <v>0</v>
      </c>
      <c r="H60" s="335">
        <v>0</v>
      </c>
      <c r="I60" s="335">
        <v>0</v>
      </c>
      <c r="J60" s="335">
        <v>0</v>
      </c>
      <c r="K60" s="335">
        <v>0</v>
      </c>
      <c r="L60" s="335">
        <v>0</v>
      </c>
      <c r="M60" s="335">
        <v>0</v>
      </c>
      <c r="N60" s="335">
        <v>0</v>
      </c>
      <c r="O60" s="335">
        <v>0</v>
      </c>
      <c r="P60" s="335">
        <v>0</v>
      </c>
      <c r="Q60" s="335">
        <v>0</v>
      </c>
      <c r="R60" s="335">
        <v>0</v>
      </c>
      <c r="S60" s="237"/>
    </row>
    <row r="61" spans="1:19" s="4" customFormat="1" ht="21" customHeight="1">
      <c r="A61" s="208"/>
      <c r="B61" s="200" t="s">
        <v>6</v>
      </c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237"/>
    </row>
    <row r="62" spans="1:19" s="4" customFormat="1" ht="21" customHeight="1">
      <c r="A62" s="205"/>
      <c r="B62" s="206" t="s">
        <v>5</v>
      </c>
      <c r="C62" s="334">
        <v>0</v>
      </c>
      <c r="D62" s="334">
        <v>0</v>
      </c>
      <c r="E62" s="334">
        <v>0</v>
      </c>
      <c r="F62" s="334">
        <v>0</v>
      </c>
      <c r="G62" s="334">
        <v>0</v>
      </c>
      <c r="H62" s="334">
        <v>0</v>
      </c>
      <c r="I62" s="334">
        <v>0</v>
      </c>
      <c r="J62" s="334">
        <v>0</v>
      </c>
      <c r="K62" s="334">
        <v>0</v>
      </c>
      <c r="L62" s="334">
        <v>0</v>
      </c>
      <c r="M62" s="334">
        <v>0</v>
      </c>
      <c r="N62" s="334">
        <v>0</v>
      </c>
      <c r="O62" s="334">
        <v>0</v>
      </c>
      <c r="P62" s="334">
        <v>0</v>
      </c>
      <c r="Q62" s="334">
        <v>0</v>
      </c>
      <c r="R62" s="334">
        <v>0</v>
      </c>
      <c r="S62" s="237"/>
    </row>
    <row r="63" spans="1:19" s="4" customFormat="1" ht="21" customHeight="1">
      <c r="A63" s="205"/>
      <c r="B63" s="206" t="s">
        <v>6</v>
      </c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237"/>
    </row>
    <row r="64" spans="1:19" s="4" customFormat="1" ht="21" customHeight="1">
      <c r="A64" s="40" t="s">
        <v>52</v>
      </c>
      <c r="B64" s="48" t="s">
        <v>5</v>
      </c>
      <c r="C64" s="75">
        <f>+C66</f>
        <v>230400</v>
      </c>
      <c r="D64" s="75">
        <f t="shared" ref="D64:R64" si="0">+D66</f>
        <v>57600</v>
      </c>
      <c r="E64" s="75">
        <f t="shared" si="0"/>
        <v>0</v>
      </c>
      <c r="F64" s="75">
        <f t="shared" si="0"/>
        <v>19200</v>
      </c>
      <c r="G64" s="75">
        <f t="shared" si="0"/>
        <v>19200</v>
      </c>
      <c r="H64" s="75">
        <f t="shared" si="0"/>
        <v>19200</v>
      </c>
      <c r="I64" s="75">
        <f t="shared" si="0"/>
        <v>76800</v>
      </c>
      <c r="J64" s="75">
        <f t="shared" si="0"/>
        <v>19200</v>
      </c>
      <c r="K64" s="75">
        <f t="shared" si="0"/>
        <v>19200</v>
      </c>
      <c r="L64" s="75">
        <f t="shared" si="0"/>
        <v>19200</v>
      </c>
      <c r="M64" s="75">
        <f t="shared" si="0"/>
        <v>19200</v>
      </c>
      <c r="N64" s="75">
        <f t="shared" si="0"/>
        <v>96000</v>
      </c>
      <c r="O64" s="75">
        <f t="shared" si="0"/>
        <v>19200</v>
      </c>
      <c r="P64" s="75">
        <f t="shared" si="0"/>
        <v>19200</v>
      </c>
      <c r="Q64" s="75">
        <f t="shared" si="0"/>
        <v>19200</v>
      </c>
      <c r="R64" s="75">
        <f t="shared" si="0"/>
        <v>38400</v>
      </c>
      <c r="S64" s="237"/>
    </row>
    <row r="65" spans="1:19" s="4" customFormat="1" ht="21" customHeight="1">
      <c r="A65" s="40"/>
      <c r="B65" s="48" t="s">
        <v>6</v>
      </c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237"/>
    </row>
    <row r="66" spans="1:19" s="4" customFormat="1" ht="21" customHeight="1">
      <c r="A66" s="238" t="s">
        <v>261</v>
      </c>
      <c r="B66" s="49" t="s">
        <v>5</v>
      </c>
      <c r="C66" s="74">
        <v>230400</v>
      </c>
      <c r="D66" s="74">
        <f>SUM(E66:H66)</f>
        <v>57600</v>
      </c>
      <c r="E66" s="73">
        <v>0</v>
      </c>
      <c r="F66" s="73">
        <f>C66/12</f>
        <v>19200</v>
      </c>
      <c r="G66" s="73">
        <f>C66/12</f>
        <v>19200</v>
      </c>
      <c r="H66" s="73">
        <f>C66/12</f>
        <v>19200</v>
      </c>
      <c r="I66" s="74">
        <f>SUM(J66:M66)</f>
        <v>76800</v>
      </c>
      <c r="J66" s="73">
        <f>C66/12</f>
        <v>19200</v>
      </c>
      <c r="K66" s="73">
        <f>C66/12</f>
        <v>19200</v>
      </c>
      <c r="L66" s="73">
        <f>C66/12</f>
        <v>19200</v>
      </c>
      <c r="M66" s="73">
        <f>C66/12</f>
        <v>19200</v>
      </c>
      <c r="N66" s="74">
        <f>SUM(O66:R66)</f>
        <v>96000</v>
      </c>
      <c r="O66" s="73">
        <f>C66/12</f>
        <v>19200</v>
      </c>
      <c r="P66" s="73">
        <f>C66/12</f>
        <v>19200</v>
      </c>
      <c r="Q66" s="73">
        <f>C66/12</f>
        <v>19200</v>
      </c>
      <c r="R66" s="73">
        <f>19200*2</f>
        <v>38400</v>
      </c>
      <c r="S66" s="237"/>
    </row>
    <row r="67" spans="1:19" s="4" customFormat="1" ht="21" customHeight="1">
      <c r="A67" s="238"/>
      <c r="B67" s="49" t="s">
        <v>6</v>
      </c>
      <c r="C67" s="74"/>
      <c r="D67" s="74"/>
      <c r="E67" s="73"/>
      <c r="F67" s="73"/>
      <c r="G67" s="73"/>
      <c r="H67" s="73"/>
      <c r="I67" s="74"/>
      <c r="J67" s="73"/>
      <c r="K67" s="73"/>
      <c r="L67" s="73"/>
      <c r="M67" s="73"/>
      <c r="N67" s="74"/>
      <c r="O67" s="73"/>
      <c r="P67" s="73"/>
      <c r="Q67" s="73"/>
      <c r="R67" s="73"/>
      <c r="S67" s="237"/>
    </row>
    <row r="68" spans="1:19" s="4" customFormat="1" ht="23.1" customHeight="1">
      <c r="A68" s="43" t="s">
        <v>53</v>
      </c>
      <c r="B68" s="50" t="s">
        <v>5</v>
      </c>
      <c r="C68" s="71">
        <f>+C64</f>
        <v>230400</v>
      </c>
      <c r="D68" s="71">
        <f t="shared" ref="D68:R68" si="1">+D64</f>
        <v>57600</v>
      </c>
      <c r="E68" s="71">
        <f t="shared" si="1"/>
        <v>0</v>
      </c>
      <c r="F68" s="71">
        <f t="shared" si="1"/>
        <v>19200</v>
      </c>
      <c r="G68" s="71">
        <f t="shared" si="1"/>
        <v>19200</v>
      </c>
      <c r="H68" s="71">
        <f t="shared" si="1"/>
        <v>19200</v>
      </c>
      <c r="I68" s="71">
        <f t="shared" si="1"/>
        <v>76800</v>
      </c>
      <c r="J68" s="71">
        <f t="shared" si="1"/>
        <v>19200</v>
      </c>
      <c r="K68" s="71">
        <f t="shared" si="1"/>
        <v>19200</v>
      </c>
      <c r="L68" s="71">
        <f t="shared" si="1"/>
        <v>19200</v>
      </c>
      <c r="M68" s="71">
        <f t="shared" si="1"/>
        <v>19200</v>
      </c>
      <c r="N68" s="71">
        <f t="shared" si="1"/>
        <v>96000</v>
      </c>
      <c r="O68" s="71">
        <f t="shared" si="1"/>
        <v>19200</v>
      </c>
      <c r="P68" s="71">
        <f t="shared" si="1"/>
        <v>19200</v>
      </c>
      <c r="Q68" s="71">
        <f t="shared" si="1"/>
        <v>19200</v>
      </c>
      <c r="R68" s="71">
        <f t="shared" si="1"/>
        <v>38400</v>
      </c>
      <c r="S68" s="237"/>
    </row>
    <row r="69" spans="1:19" s="4" customFormat="1" ht="23.1" customHeight="1">
      <c r="A69" s="43"/>
      <c r="B69" s="50" t="s">
        <v>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237"/>
    </row>
    <row r="70" spans="1:19" s="4" customFormat="1" ht="43.5" customHeight="1">
      <c r="A70" s="21" t="s">
        <v>257</v>
      </c>
      <c r="B70" s="8"/>
      <c r="C70" s="8"/>
      <c r="I70" s="23" t="s">
        <v>55</v>
      </c>
      <c r="K70" s="23"/>
    </row>
    <row r="71" spans="1:19" ht="23.1" customHeight="1">
      <c r="A71" s="45" t="s">
        <v>258</v>
      </c>
      <c r="H71" s="46"/>
      <c r="J71" s="392" t="s">
        <v>259</v>
      </c>
      <c r="K71" s="392"/>
      <c r="L71" s="392"/>
    </row>
    <row r="72" spans="1:19" ht="23.1" customHeight="1">
      <c r="A72" s="24" t="s">
        <v>58</v>
      </c>
      <c r="I72" s="25" t="s">
        <v>58</v>
      </c>
    </row>
    <row r="73" spans="1:19" ht="23.1" customHeight="1">
      <c r="A73" s="24" t="s">
        <v>59</v>
      </c>
      <c r="I73" s="27" t="s">
        <v>59</v>
      </c>
    </row>
  </sheetData>
  <mergeCells count="13">
    <mergeCell ref="J71:L71"/>
    <mergeCell ref="O10:R10"/>
    <mergeCell ref="A1:P1"/>
    <mergeCell ref="A2:P2"/>
    <mergeCell ref="P5:Q5"/>
    <mergeCell ref="A7:D7"/>
    <mergeCell ref="F7:G7"/>
    <mergeCell ref="A9:D9"/>
    <mergeCell ref="B10:B11"/>
    <mergeCell ref="C10:C11"/>
    <mergeCell ref="E10:H10"/>
    <mergeCell ref="J10:M10"/>
    <mergeCell ref="P4:R4"/>
  </mergeCells>
  <printOptions horizontalCentered="1"/>
  <pageMargins left="0.23622047244094491" right="0.23622047244094491" top="0.31496062992125984" bottom="0.31496062992125984" header="0.31496062992125984" footer="0.31496062992125984"/>
  <pageSetup paperSize="9" scale="55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59EC3-EF37-4E0D-9420-AEEE62AF19EE}">
  <sheetPr>
    <tabColor rgb="FF9933FF"/>
  </sheetPr>
  <dimension ref="A1:R73"/>
  <sheetViews>
    <sheetView view="pageBreakPreview" zoomScale="80" zoomScaleNormal="70" zoomScaleSheetLayoutView="80" workbookViewId="0">
      <selection activeCell="H6" sqref="H6"/>
    </sheetView>
  </sheetViews>
  <sheetFormatPr defaultRowHeight="21"/>
  <cols>
    <col min="1" max="1" width="52.5703125" style="10" customWidth="1"/>
    <col min="2" max="2" width="8.7109375" style="10" bestFit="1" customWidth="1"/>
    <col min="3" max="3" width="14" style="10" bestFit="1" customWidth="1"/>
    <col min="4" max="4" width="10.28515625" style="10" bestFit="1" customWidth="1"/>
    <col min="5" max="8" width="9.5703125" style="10" customWidth="1"/>
    <col min="9" max="9" width="12.42578125" style="10" customWidth="1"/>
    <col min="10" max="12" width="9.5703125" style="10" customWidth="1"/>
    <col min="13" max="13" width="11.5703125" style="10" customWidth="1"/>
    <col min="14" max="14" width="10.28515625" style="10" bestFit="1" customWidth="1"/>
    <col min="15" max="18" width="9.5703125" style="10" customWidth="1"/>
    <col min="19" max="19" width="10.140625" style="10" bestFit="1" customWidth="1"/>
    <col min="20" max="20" width="9" style="10" customWidth="1"/>
    <col min="21" max="243" width="9.140625" style="10"/>
    <col min="244" max="244" width="54" style="10" customWidth="1"/>
    <col min="245" max="254" width="12" style="10" customWidth="1"/>
    <col min="255" max="255" width="0" style="10" hidden="1" customWidth="1"/>
    <col min="256" max="256" width="9.140625" style="10"/>
    <col min="257" max="258" width="0" style="10" hidden="1" customWidth="1"/>
    <col min="259" max="499" width="9.140625" style="10"/>
    <col min="500" max="500" width="54" style="10" customWidth="1"/>
    <col min="501" max="510" width="12" style="10" customWidth="1"/>
    <col min="511" max="511" width="0" style="10" hidden="1" customWidth="1"/>
    <col min="512" max="512" width="9.140625" style="10"/>
    <col min="513" max="514" width="0" style="10" hidden="1" customWidth="1"/>
    <col min="515" max="755" width="9.140625" style="10"/>
    <col min="756" max="756" width="54" style="10" customWidth="1"/>
    <col min="757" max="766" width="12" style="10" customWidth="1"/>
    <col min="767" max="767" width="0" style="10" hidden="1" customWidth="1"/>
    <col min="768" max="768" width="9.140625" style="10"/>
    <col min="769" max="770" width="0" style="10" hidden="1" customWidth="1"/>
    <col min="771" max="1011" width="9.140625" style="10"/>
    <col min="1012" max="1012" width="54" style="10" customWidth="1"/>
    <col min="1013" max="1022" width="12" style="10" customWidth="1"/>
    <col min="1023" max="1023" width="0" style="10" hidden="1" customWidth="1"/>
    <col min="1024" max="1024" width="9.140625" style="10"/>
    <col min="1025" max="1026" width="0" style="10" hidden="1" customWidth="1"/>
    <col min="1027" max="1267" width="9.140625" style="10"/>
    <col min="1268" max="1268" width="54" style="10" customWidth="1"/>
    <col min="1269" max="1278" width="12" style="10" customWidth="1"/>
    <col min="1279" max="1279" width="0" style="10" hidden="1" customWidth="1"/>
    <col min="1280" max="1280" width="9.140625" style="10"/>
    <col min="1281" max="1282" width="0" style="10" hidden="1" customWidth="1"/>
    <col min="1283" max="1523" width="9.140625" style="10"/>
    <col min="1524" max="1524" width="54" style="10" customWidth="1"/>
    <col min="1525" max="1534" width="12" style="10" customWidth="1"/>
    <col min="1535" max="1535" width="0" style="10" hidden="1" customWidth="1"/>
    <col min="1536" max="1536" width="9.140625" style="10"/>
    <col min="1537" max="1538" width="0" style="10" hidden="1" customWidth="1"/>
    <col min="1539" max="1779" width="9.140625" style="10"/>
    <col min="1780" max="1780" width="54" style="10" customWidth="1"/>
    <col min="1781" max="1790" width="12" style="10" customWidth="1"/>
    <col min="1791" max="1791" width="0" style="10" hidden="1" customWidth="1"/>
    <col min="1792" max="1792" width="9.140625" style="10"/>
    <col min="1793" max="1794" width="0" style="10" hidden="1" customWidth="1"/>
    <col min="1795" max="2035" width="9.140625" style="10"/>
    <col min="2036" max="2036" width="54" style="10" customWidth="1"/>
    <col min="2037" max="2046" width="12" style="10" customWidth="1"/>
    <col min="2047" max="2047" width="0" style="10" hidden="1" customWidth="1"/>
    <col min="2048" max="2048" width="9.140625" style="10"/>
    <col min="2049" max="2050" width="0" style="10" hidden="1" customWidth="1"/>
    <col min="2051" max="2291" width="9.140625" style="10"/>
    <col min="2292" max="2292" width="54" style="10" customWidth="1"/>
    <col min="2293" max="2302" width="12" style="10" customWidth="1"/>
    <col min="2303" max="2303" width="0" style="10" hidden="1" customWidth="1"/>
    <col min="2304" max="2304" width="9.140625" style="10"/>
    <col min="2305" max="2306" width="0" style="10" hidden="1" customWidth="1"/>
    <col min="2307" max="2547" width="9.140625" style="10"/>
    <col min="2548" max="2548" width="54" style="10" customWidth="1"/>
    <col min="2549" max="2558" width="12" style="10" customWidth="1"/>
    <col min="2559" max="2559" width="0" style="10" hidden="1" customWidth="1"/>
    <col min="2560" max="2560" width="9.140625" style="10"/>
    <col min="2561" max="2562" width="0" style="10" hidden="1" customWidth="1"/>
    <col min="2563" max="2803" width="9.140625" style="10"/>
    <col min="2804" max="2804" width="54" style="10" customWidth="1"/>
    <col min="2805" max="2814" width="12" style="10" customWidth="1"/>
    <col min="2815" max="2815" width="0" style="10" hidden="1" customWidth="1"/>
    <col min="2816" max="2816" width="9.140625" style="10"/>
    <col min="2817" max="2818" width="0" style="10" hidden="1" customWidth="1"/>
    <col min="2819" max="3059" width="9.140625" style="10"/>
    <col min="3060" max="3060" width="54" style="10" customWidth="1"/>
    <col min="3061" max="3070" width="12" style="10" customWidth="1"/>
    <col min="3071" max="3071" width="0" style="10" hidden="1" customWidth="1"/>
    <col min="3072" max="3072" width="9.140625" style="10"/>
    <col min="3073" max="3074" width="0" style="10" hidden="1" customWidth="1"/>
    <col min="3075" max="3315" width="9.140625" style="10"/>
    <col min="3316" max="3316" width="54" style="10" customWidth="1"/>
    <col min="3317" max="3326" width="12" style="10" customWidth="1"/>
    <col min="3327" max="3327" width="0" style="10" hidden="1" customWidth="1"/>
    <col min="3328" max="3328" width="9.140625" style="10"/>
    <col min="3329" max="3330" width="0" style="10" hidden="1" customWidth="1"/>
    <col min="3331" max="3571" width="9.140625" style="10"/>
    <col min="3572" max="3572" width="54" style="10" customWidth="1"/>
    <col min="3573" max="3582" width="12" style="10" customWidth="1"/>
    <col min="3583" max="3583" width="0" style="10" hidden="1" customWidth="1"/>
    <col min="3584" max="3584" width="9.140625" style="10"/>
    <col min="3585" max="3586" width="0" style="10" hidden="1" customWidth="1"/>
    <col min="3587" max="3827" width="9.140625" style="10"/>
    <col min="3828" max="3828" width="54" style="10" customWidth="1"/>
    <col min="3829" max="3838" width="12" style="10" customWidth="1"/>
    <col min="3839" max="3839" width="0" style="10" hidden="1" customWidth="1"/>
    <col min="3840" max="3840" width="9.140625" style="10"/>
    <col min="3841" max="3842" width="0" style="10" hidden="1" customWidth="1"/>
    <col min="3843" max="4083" width="9.140625" style="10"/>
    <col min="4084" max="4084" width="54" style="10" customWidth="1"/>
    <col min="4085" max="4094" width="12" style="10" customWidth="1"/>
    <col min="4095" max="4095" width="0" style="10" hidden="1" customWidth="1"/>
    <col min="4096" max="4096" width="9.140625" style="10"/>
    <col min="4097" max="4098" width="0" style="10" hidden="1" customWidth="1"/>
    <col min="4099" max="4339" width="9.140625" style="10"/>
    <col min="4340" max="4340" width="54" style="10" customWidth="1"/>
    <col min="4341" max="4350" width="12" style="10" customWidth="1"/>
    <col min="4351" max="4351" width="0" style="10" hidden="1" customWidth="1"/>
    <col min="4352" max="4352" width="9.140625" style="10"/>
    <col min="4353" max="4354" width="0" style="10" hidden="1" customWidth="1"/>
    <col min="4355" max="4595" width="9.140625" style="10"/>
    <col min="4596" max="4596" width="54" style="10" customWidth="1"/>
    <col min="4597" max="4606" width="12" style="10" customWidth="1"/>
    <col min="4607" max="4607" width="0" style="10" hidden="1" customWidth="1"/>
    <col min="4608" max="4608" width="9.140625" style="10"/>
    <col min="4609" max="4610" width="0" style="10" hidden="1" customWidth="1"/>
    <col min="4611" max="4851" width="9.140625" style="10"/>
    <col min="4852" max="4852" width="54" style="10" customWidth="1"/>
    <col min="4853" max="4862" width="12" style="10" customWidth="1"/>
    <col min="4863" max="4863" width="0" style="10" hidden="1" customWidth="1"/>
    <col min="4864" max="4864" width="9.140625" style="10"/>
    <col min="4865" max="4866" width="0" style="10" hidden="1" customWidth="1"/>
    <col min="4867" max="5107" width="9.140625" style="10"/>
    <col min="5108" max="5108" width="54" style="10" customWidth="1"/>
    <col min="5109" max="5118" width="12" style="10" customWidth="1"/>
    <col min="5119" max="5119" width="0" style="10" hidden="1" customWidth="1"/>
    <col min="5120" max="5120" width="9.140625" style="10"/>
    <col min="5121" max="5122" width="0" style="10" hidden="1" customWidth="1"/>
    <col min="5123" max="5363" width="9.140625" style="10"/>
    <col min="5364" max="5364" width="54" style="10" customWidth="1"/>
    <col min="5365" max="5374" width="12" style="10" customWidth="1"/>
    <col min="5375" max="5375" width="0" style="10" hidden="1" customWidth="1"/>
    <col min="5376" max="5376" width="9.140625" style="10"/>
    <col min="5377" max="5378" width="0" style="10" hidden="1" customWidth="1"/>
    <col min="5379" max="5619" width="9.140625" style="10"/>
    <col min="5620" max="5620" width="54" style="10" customWidth="1"/>
    <col min="5621" max="5630" width="12" style="10" customWidth="1"/>
    <col min="5631" max="5631" width="0" style="10" hidden="1" customWidth="1"/>
    <col min="5632" max="5632" width="9.140625" style="10"/>
    <col min="5633" max="5634" width="0" style="10" hidden="1" customWidth="1"/>
    <col min="5635" max="5875" width="9.140625" style="10"/>
    <col min="5876" max="5876" width="54" style="10" customWidth="1"/>
    <col min="5877" max="5886" width="12" style="10" customWidth="1"/>
    <col min="5887" max="5887" width="0" style="10" hidden="1" customWidth="1"/>
    <col min="5888" max="5888" width="9.140625" style="10"/>
    <col min="5889" max="5890" width="0" style="10" hidden="1" customWidth="1"/>
    <col min="5891" max="6131" width="9.140625" style="10"/>
    <col min="6132" max="6132" width="54" style="10" customWidth="1"/>
    <col min="6133" max="6142" width="12" style="10" customWidth="1"/>
    <col min="6143" max="6143" width="0" style="10" hidden="1" customWidth="1"/>
    <col min="6144" max="6144" width="9.140625" style="10"/>
    <col min="6145" max="6146" width="0" style="10" hidden="1" customWidth="1"/>
    <col min="6147" max="6387" width="9.140625" style="10"/>
    <col min="6388" max="6388" width="54" style="10" customWidth="1"/>
    <col min="6389" max="6398" width="12" style="10" customWidth="1"/>
    <col min="6399" max="6399" width="0" style="10" hidden="1" customWidth="1"/>
    <col min="6400" max="6400" width="9.140625" style="10"/>
    <col min="6401" max="6402" width="0" style="10" hidden="1" customWidth="1"/>
    <col min="6403" max="6643" width="9.140625" style="10"/>
    <col min="6644" max="6644" width="54" style="10" customWidth="1"/>
    <col min="6645" max="6654" width="12" style="10" customWidth="1"/>
    <col min="6655" max="6655" width="0" style="10" hidden="1" customWidth="1"/>
    <col min="6656" max="6656" width="9.140625" style="10"/>
    <col min="6657" max="6658" width="0" style="10" hidden="1" customWidth="1"/>
    <col min="6659" max="6899" width="9.140625" style="10"/>
    <col min="6900" max="6900" width="54" style="10" customWidth="1"/>
    <col min="6901" max="6910" width="12" style="10" customWidth="1"/>
    <col min="6911" max="6911" width="0" style="10" hidden="1" customWidth="1"/>
    <col min="6912" max="6912" width="9.140625" style="10"/>
    <col min="6913" max="6914" width="0" style="10" hidden="1" customWidth="1"/>
    <col min="6915" max="7155" width="9.140625" style="10"/>
    <col min="7156" max="7156" width="54" style="10" customWidth="1"/>
    <col min="7157" max="7166" width="12" style="10" customWidth="1"/>
    <col min="7167" max="7167" width="0" style="10" hidden="1" customWidth="1"/>
    <col min="7168" max="7168" width="9.140625" style="10"/>
    <col min="7169" max="7170" width="0" style="10" hidden="1" customWidth="1"/>
    <col min="7171" max="7411" width="9.140625" style="10"/>
    <col min="7412" max="7412" width="54" style="10" customWidth="1"/>
    <col min="7413" max="7422" width="12" style="10" customWidth="1"/>
    <col min="7423" max="7423" width="0" style="10" hidden="1" customWidth="1"/>
    <col min="7424" max="7424" width="9.140625" style="10"/>
    <col min="7425" max="7426" width="0" style="10" hidden="1" customWidth="1"/>
    <col min="7427" max="7667" width="9.140625" style="10"/>
    <col min="7668" max="7668" width="54" style="10" customWidth="1"/>
    <col min="7669" max="7678" width="12" style="10" customWidth="1"/>
    <col min="7679" max="7679" width="0" style="10" hidden="1" customWidth="1"/>
    <col min="7680" max="7680" width="9.140625" style="10"/>
    <col min="7681" max="7682" width="0" style="10" hidden="1" customWidth="1"/>
    <col min="7683" max="7923" width="9.140625" style="10"/>
    <col min="7924" max="7924" width="54" style="10" customWidth="1"/>
    <col min="7925" max="7934" width="12" style="10" customWidth="1"/>
    <col min="7935" max="7935" width="0" style="10" hidden="1" customWidth="1"/>
    <col min="7936" max="7936" width="9.140625" style="10"/>
    <col min="7937" max="7938" width="0" style="10" hidden="1" customWidth="1"/>
    <col min="7939" max="8179" width="9.140625" style="10"/>
    <col min="8180" max="8180" width="54" style="10" customWidth="1"/>
    <col min="8181" max="8190" width="12" style="10" customWidth="1"/>
    <col min="8191" max="8191" width="0" style="10" hidden="1" customWidth="1"/>
    <col min="8192" max="8192" width="9.140625" style="10"/>
    <col min="8193" max="8194" width="0" style="10" hidden="1" customWidth="1"/>
    <col min="8195" max="8435" width="9.140625" style="10"/>
    <col min="8436" max="8436" width="54" style="10" customWidth="1"/>
    <col min="8437" max="8446" width="12" style="10" customWidth="1"/>
    <col min="8447" max="8447" width="0" style="10" hidden="1" customWidth="1"/>
    <col min="8448" max="8448" width="9.140625" style="10"/>
    <col min="8449" max="8450" width="0" style="10" hidden="1" customWidth="1"/>
    <col min="8451" max="8691" width="9.140625" style="10"/>
    <col min="8692" max="8692" width="54" style="10" customWidth="1"/>
    <col min="8693" max="8702" width="12" style="10" customWidth="1"/>
    <col min="8703" max="8703" width="0" style="10" hidden="1" customWidth="1"/>
    <col min="8704" max="8704" width="9.140625" style="10"/>
    <col min="8705" max="8706" width="0" style="10" hidden="1" customWidth="1"/>
    <col min="8707" max="8947" width="9.140625" style="10"/>
    <col min="8948" max="8948" width="54" style="10" customWidth="1"/>
    <col min="8949" max="8958" width="12" style="10" customWidth="1"/>
    <col min="8959" max="8959" width="0" style="10" hidden="1" customWidth="1"/>
    <col min="8960" max="8960" width="9.140625" style="10"/>
    <col min="8961" max="8962" width="0" style="10" hidden="1" customWidth="1"/>
    <col min="8963" max="9203" width="9.140625" style="10"/>
    <col min="9204" max="9204" width="54" style="10" customWidth="1"/>
    <col min="9205" max="9214" width="12" style="10" customWidth="1"/>
    <col min="9215" max="9215" width="0" style="10" hidden="1" customWidth="1"/>
    <col min="9216" max="9216" width="9.140625" style="10"/>
    <col min="9217" max="9218" width="0" style="10" hidden="1" customWidth="1"/>
    <col min="9219" max="9459" width="9.140625" style="10"/>
    <col min="9460" max="9460" width="54" style="10" customWidth="1"/>
    <col min="9461" max="9470" width="12" style="10" customWidth="1"/>
    <col min="9471" max="9471" width="0" style="10" hidden="1" customWidth="1"/>
    <col min="9472" max="9472" width="9.140625" style="10"/>
    <col min="9473" max="9474" width="0" style="10" hidden="1" customWidth="1"/>
    <col min="9475" max="9715" width="9.140625" style="10"/>
    <col min="9716" max="9716" width="54" style="10" customWidth="1"/>
    <col min="9717" max="9726" width="12" style="10" customWidth="1"/>
    <col min="9727" max="9727" width="0" style="10" hidden="1" customWidth="1"/>
    <col min="9728" max="9728" width="9.140625" style="10"/>
    <col min="9729" max="9730" width="0" style="10" hidden="1" customWidth="1"/>
    <col min="9731" max="9971" width="9.140625" style="10"/>
    <col min="9972" max="9972" width="54" style="10" customWidth="1"/>
    <col min="9973" max="9982" width="12" style="10" customWidth="1"/>
    <col min="9983" max="9983" width="0" style="10" hidden="1" customWidth="1"/>
    <col min="9984" max="9984" width="9.140625" style="10"/>
    <col min="9985" max="9986" width="0" style="10" hidden="1" customWidth="1"/>
    <col min="9987" max="10227" width="9.140625" style="10"/>
    <col min="10228" max="10228" width="54" style="10" customWidth="1"/>
    <col min="10229" max="10238" width="12" style="10" customWidth="1"/>
    <col min="10239" max="10239" width="0" style="10" hidden="1" customWidth="1"/>
    <col min="10240" max="10240" width="9.140625" style="10"/>
    <col min="10241" max="10242" width="0" style="10" hidden="1" customWidth="1"/>
    <col min="10243" max="10483" width="9.140625" style="10"/>
    <col min="10484" max="10484" width="54" style="10" customWidth="1"/>
    <col min="10485" max="10494" width="12" style="10" customWidth="1"/>
    <col min="10495" max="10495" width="0" style="10" hidden="1" customWidth="1"/>
    <col min="10496" max="10496" width="9.140625" style="10"/>
    <col min="10497" max="10498" width="0" style="10" hidden="1" customWidth="1"/>
    <col min="10499" max="10739" width="9.140625" style="10"/>
    <col min="10740" max="10740" width="54" style="10" customWidth="1"/>
    <col min="10741" max="10750" width="12" style="10" customWidth="1"/>
    <col min="10751" max="10751" width="0" style="10" hidden="1" customWidth="1"/>
    <col min="10752" max="10752" width="9.140625" style="10"/>
    <col min="10753" max="10754" width="0" style="10" hidden="1" customWidth="1"/>
    <col min="10755" max="10995" width="9.140625" style="10"/>
    <col min="10996" max="10996" width="54" style="10" customWidth="1"/>
    <col min="10997" max="11006" width="12" style="10" customWidth="1"/>
    <col min="11007" max="11007" width="0" style="10" hidden="1" customWidth="1"/>
    <col min="11008" max="11008" width="9.140625" style="10"/>
    <col min="11009" max="11010" width="0" style="10" hidden="1" customWidth="1"/>
    <col min="11011" max="11251" width="9.140625" style="10"/>
    <col min="11252" max="11252" width="54" style="10" customWidth="1"/>
    <col min="11253" max="11262" width="12" style="10" customWidth="1"/>
    <col min="11263" max="11263" width="0" style="10" hidden="1" customWidth="1"/>
    <col min="11264" max="11264" width="9.140625" style="10"/>
    <col min="11265" max="11266" width="0" style="10" hidden="1" customWidth="1"/>
    <col min="11267" max="11507" width="9.140625" style="10"/>
    <col min="11508" max="11508" width="54" style="10" customWidth="1"/>
    <col min="11509" max="11518" width="12" style="10" customWidth="1"/>
    <col min="11519" max="11519" width="0" style="10" hidden="1" customWidth="1"/>
    <col min="11520" max="11520" width="9.140625" style="10"/>
    <col min="11521" max="11522" width="0" style="10" hidden="1" customWidth="1"/>
    <col min="11523" max="11763" width="9.140625" style="10"/>
    <col min="11764" max="11764" width="54" style="10" customWidth="1"/>
    <col min="11765" max="11774" width="12" style="10" customWidth="1"/>
    <col min="11775" max="11775" width="0" style="10" hidden="1" customWidth="1"/>
    <col min="11776" max="11776" width="9.140625" style="10"/>
    <col min="11777" max="11778" width="0" style="10" hidden="1" customWidth="1"/>
    <col min="11779" max="12019" width="9.140625" style="10"/>
    <col min="12020" max="12020" width="54" style="10" customWidth="1"/>
    <col min="12021" max="12030" width="12" style="10" customWidth="1"/>
    <col min="12031" max="12031" width="0" style="10" hidden="1" customWidth="1"/>
    <col min="12032" max="12032" width="9.140625" style="10"/>
    <col min="12033" max="12034" width="0" style="10" hidden="1" customWidth="1"/>
    <col min="12035" max="12275" width="9.140625" style="10"/>
    <col min="12276" max="12276" width="54" style="10" customWidth="1"/>
    <col min="12277" max="12286" width="12" style="10" customWidth="1"/>
    <col min="12287" max="12287" width="0" style="10" hidden="1" customWidth="1"/>
    <col min="12288" max="12288" width="9.140625" style="10"/>
    <col min="12289" max="12290" width="0" style="10" hidden="1" customWidth="1"/>
    <col min="12291" max="12531" width="9.140625" style="10"/>
    <col min="12532" max="12532" width="54" style="10" customWidth="1"/>
    <col min="12533" max="12542" width="12" style="10" customWidth="1"/>
    <col min="12543" max="12543" width="0" style="10" hidden="1" customWidth="1"/>
    <col min="12544" max="12544" width="9.140625" style="10"/>
    <col min="12545" max="12546" width="0" style="10" hidden="1" customWidth="1"/>
    <col min="12547" max="12787" width="9.140625" style="10"/>
    <col min="12788" max="12788" width="54" style="10" customWidth="1"/>
    <col min="12789" max="12798" width="12" style="10" customWidth="1"/>
    <col min="12799" max="12799" width="0" style="10" hidden="1" customWidth="1"/>
    <col min="12800" max="12800" width="9.140625" style="10"/>
    <col min="12801" max="12802" width="0" style="10" hidden="1" customWidth="1"/>
    <col min="12803" max="13043" width="9.140625" style="10"/>
    <col min="13044" max="13044" width="54" style="10" customWidth="1"/>
    <col min="13045" max="13054" width="12" style="10" customWidth="1"/>
    <col min="13055" max="13055" width="0" style="10" hidden="1" customWidth="1"/>
    <col min="13056" max="13056" width="9.140625" style="10"/>
    <col min="13057" max="13058" width="0" style="10" hidden="1" customWidth="1"/>
    <col min="13059" max="13299" width="9.140625" style="10"/>
    <col min="13300" max="13300" width="54" style="10" customWidth="1"/>
    <col min="13301" max="13310" width="12" style="10" customWidth="1"/>
    <col min="13311" max="13311" width="0" style="10" hidden="1" customWidth="1"/>
    <col min="13312" max="13312" width="9.140625" style="10"/>
    <col min="13313" max="13314" width="0" style="10" hidden="1" customWidth="1"/>
    <col min="13315" max="13555" width="9.140625" style="10"/>
    <col min="13556" max="13556" width="54" style="10" customWidth="1"/>
    <col min="13557" max="13566" width="12" style="10" customWidth="1"/>
    <col min="13567" max="13567" width="0" style="10" hidden="1" customWidth="1"/>
    <col min="13568" max="13568" width="9.140625" style="10"/>
    <col min="13569" max="13570" width="0" style="10" hidden="1" customWidth="1"/>
    <col min="13571" max="13811" width="9.140625" style="10"/>
    <col min="13812" max="13812" width="54" style="10" customWidth="1"/>
    <col min="13813" max="13822" width="12" style="10" customWidth="1"/>
    <col min="13823" max="13823" width="0" style="10" hidden="1" customWidth="1"/>
    <col min="13824" max="13824" width="9.140625" style="10"/>
    <col min="13825" max="13826" width="0" style="10" hidden="1" customWidth="1"/>
    <col min="13827" max="14067" width="9.140625" style="10"/>
    <col min="14068" max="14068" width="54" style="10" customWidth="1"/>
    <col min="14069" max="14078" width="12" style="10" customWidth="1"/>
    <col min="14079" max="14079" width="0" style="10" hidden="1" customWidth="1"/>
    <col min="14080" max="14080" width="9.140625" style="10"/>
    <col min="14081" max="14082" width="0" style="10" hidden="1" customWidth="1"/>
    <col min="14083" max="14323" width="9.140625" style="10"/>
    <col min="14324" max="14324" width="54" style="10" customWidth="1"/>
    <col min="14325" max="14334" width="12" style="10" customWidth="1"/>
    <col min="14335" max="14335" width="0" style="10" hidden="1" customWidth="1"/>
    <col min="14336" max="14336" width="9.140625" style="10"/>
    <col min="14337" max="14338" width="0" style="10" hidden="1" customWidth="1"/>
    <col min="14339" max="14579" width="9.140625" style="10"/>
    <col min="14580" max="14580" width="54" style="10" customWidth="1"/>
    <col min="14581" max="14590" width="12" style="10" customWidth="1"/>
    <col min="14591" max="14591" width="0" style="10" hidden="1" customWidth="1"/>
    <col min="14592" max="14592" width="9.140625" style="10"/>
    <col min="14593" max="14594" width="0" style="10" hidden="1" customWidth="1"/>
    <col min="14595" max="14835" width="9.140625" style="10"/>
    <col min="14836" max="14836" width="54" style="10" customWidth="1"/>
    <col min="14837" max="14846" width="12" style="10" customWidth="1"/>
    <col min="14847" max="14847" width="0" style="10" hidden="1" customWidth="1"/>
    <col min="14848" max="14848" width="9.140625" style="10"/>
    <col min="14849" max="14850" width="0" style="10" hidden="1" customWidth="1"/>
    <col min="14851" max="15091" width="9.140625" style="10"/>
    <col min="15092" max="15092" width="54" style="10" customWidth="1"/>
    <col min="15093" max="15102" width="12" style="10" customWidth="1"/>
    <col min="15103" max="15103" width="0" style="10" hidden="1" customWidth="1"/>
    <col min="15104" max="15104" width="9.140625" style="10"/>
    <col min="15105" max="15106" width="0" style="10" hidden="1" customWidth="1"/>
    <col min="15107" max="15347" width="9.140625" style="10"/>
    <col min="15348" max="15348" width="54" style="10" customWidth="1"/>
    <col min="15349" max="15358" width="12" style="10" customWidth="1"/>
    <col min="15359" max="15359" width="0" style="10" hidden="1" customWidth="1"/>
    <col min="15360" max="15360" width="9.140625" style="10"/>
    <col min="15361" max="15362" width="0" style="10" hidden="1" customWidth="1"/>
    <col min="15363" max="15603" width="9.140625" style="10"/>
    <col min="15604" max="15604" width="54" style="10" customWidth="1"/>
    <col min="15605" max="15614" width="12" style="10" customWidth="1"/>
    <col min="15615" max="15615" width="0" style="10" hidden="1" customWidth="1"/>
    <col min="15616" max="15616" width="9.140625" style="10"/>
    <col min="15617" max="15618" width="0" style="10" hidden="1" customWidth="1"/>
    <col min="15619" max="15859" width="9.140625" style="10"/>
    <col min="15860" max="15860" width="54" style="10" customWidth="1"/>
    <col min="15861" max="15870" width="12" style="10" customWidth="1"/>
    <col min="15871" max="15871" width="0" style="10" hidden="1" customWidth="1"/>
    <col min="15872" max="15872" width="9.140625" style="10"/>
    <col min="15873" max="15874" width="0" style="10" hidden="1" customWidth="1"/>
    <col min="15875" max="16115" width="9.140625" style="10"/>
    <col min="16116" max="16116" width="54" style="10" customWidth="1"/>
    <col min="16117" max="16126" width="12" style="10" customWidth="1"/>
    <col min="16127" max="16127" width="0" style="10" hidden="1" customWidth="1"/>
    <col min="16128" max="16128" width="9.140625" style="10"/>
    <col min="16129" max="16130" width="0" style="10" hidden="1" customWidth="1"/>
    <col min="16131" max="16384" width="9.140625" style="10"/>
  </cols>
  <sheetData>
    <row r="1" spans="1:18" s="4" customFormat="1" ht="21" customHeight="1">
      <c r="A1" s="362" t="s">
        <v>232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18" s="4" customFormat="1" ht="21" customHeigh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18" s="4" customFormat="1" ht="21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41"/>
      <c r="Q3" s="26"/>
      <c r="R3" s="26"/>
    </row>
    <row r="4" spans="1:18" s="4" customFormat="1" ht="21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391" t="s">
        <v>176</v>
      </c>
      <c r="Q4" s="391"/>
      <c r="R4" s="391"/>
    </row>
    <row r="5" spans="1:18" s="4" customFormat="1" ht="21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27" t="s">
        <v>322</v>
      </c>
      <c r="Q5" s="27"/>
      <c r="R5" s="26"/>
    </row>
    <row r="6" spans="1:18" s="4" customFormat="1" ht="21" customHeight="1">
      <c r="A6" s="21" t="s">
        <v>158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18" s="4" customFormat="1" ht="21" customHeight="1">
      <c r="A7" s="363" t="s">
        <v>317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18" s="4" customFormat="1" ht="21" customHeight="1">
      <c r="A8" s="21" t="s">
        <v>262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18" s="4" customFormat="1" ht="21.95" customHeight="1">
      <c r="A9" s="363"/>
      <c r="B9" s="363"/>
      <c r="C9" s="363"/>
      <c r="D9" s="363"/>
      <c r="P9" s="28"/>
      <c r="Q9" s="28"/>
      <c r="R9" s="29" t="s">
        <v>25</v>
      </c>
    </row>
    <row r="10" spans="1:18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18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18" s="4" customFormat="1" ht="21" customHeight="1">
      <c r="A12" s="35" t="s">
        <v>40</v>
      </c>
      <c r="B12" s="48" t="s">
        <v>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</row>
    <row r="13" spans="1:18" s="4" customFormat="1" ht="21" customHeight="1">
      <c r="A13" s="35"/>
      <c r="B13" s="48" t="s">
        <v>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18" s="4" customFormat="1" ht="21" customHeight="1">
      <c r="A14" s="51" t="s">
        <v>73</v>
      </c>
      <c r="B14" s="52" t="s">
        <v>5</v>
      </c>
      <c r="C14" s="336">
        <v>0</v>
      </c>
      <c r="D14" s="336">
        <v>0</v>
      </c>
      <c r="E14" s="336">
        <v>0</v>
      </c>
      <c r="F14" s="336">
        <v>0</v>
      </c>
      <c r="G14" s="336">
        <v>0</v>
      </c>
      <c r="H14" s="336">
        <v>0</v>
      </c>
      <c r="I14" s="336">
        <v>0</v>
      </c>
      <c r="J14" s="336">
        <v>0</v>
      </c>
      <c r="K14" s="336">
        <v>0</v>
      </c>
      <c r="L14" s="336">
        <v>0</v>
      </c>
      <c r="M14" s="336">
        <v>0</v>
      </c>
      <c r="N14" s="336">
        <v>0</v>
      </c>
      <c r="O14" s="336">
        <v>0</v>
      </c>
      <c r="P14" s="336">
        <v>0</v>
      </c>
      <c r="Q14" s="336">
        <v>0</v>
      </c>
      <c r="R14" s="336">
        <v>0</v>
      </c>
    </row>
    <row r="15" spans="1:18" s="4" customFormat="1" ht="21" customHeight="1">
      <c r="A15" s="54"/>
      <c r="B15" s="52" t="s">
        <v>6</v>
      </c>
      <c r="C15" s="70"/>
      <c r="D15" s="71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0"/>
      <c r="R15" s="70"/>
    </row>
    <row r="16" spans="1:18" s="4" customFormat="1" ht="21" customHeight="1">
      <c r="A16" s="39"/>
      <c r="B16" s="49" t="s">
        <v>5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</row>
    <row r="17" spans="1:18" s="4" customFormat="1" ht="21" customHeight="1">
      <c r="A17" s="39"/>
      <c r="B17" s="49" t="s">
        <v>6</v>
      </c>
      <c r="C17" s="73"/>
      <c r="D17" s="74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4"/>
      <c r="Q17" s="73"/>
      <c r="R17" s="73"/>
    </row>
    <row r="18" spans="1:18" s="4" customFormat="1" ht="21" customHeight="1">
      <c r="A18" s="51" t="s">
        <v>74</v>
      </c>
      <c r="B18" s="52" t="s">
        <v>5</v>
      </c>
      <c r="C18" s="336">
        <v>0</v>
      </c>
      <c r="D18" s="336">
        <v>0</v>
      </c>
      <c r="E18" s="336">
        <v>0</v>
      </c>
      <c r="F18" s="336">
        <v>0</v>
      </c>
      <c r="G18" s="336">
        <v>0</v>
      </c>
      <c r="H18" s="336">
        <v>0</v>
      </c>
      <c r="I18" s="336">
        <v>0</v>
      </c>
      <c r="J18" s="336">
        <v>0</v>
      </c>
      <c r="K18" s="336">
        <v>0</v>
      </c>
      <c r="L18" s="336">
        <v>0</v>
      </c>
      <c r="M18" s="336">
        <v>0</v>
      </c>
      <c r="N18" s="336">
        <v>0</v>
      </c>
      <c r="O18" s="336">
        <v>0</v>
      </c>
      <c r="P18" s="336">
        <v>0</v>
      </c>
      <c r="Q18" s="336">
        <v>0</v>
      </c>
      <c r="R18" s="336">
        <v>0</v>
      </c>
    </row>
    <row r="19" spans="1:18" s="4" customFormat="1" ht="21" customHeight="1">
      <c r="A19" s="54"/>
      <c r="B19" s="52" t="s">
        <v>6</v>
      </c>
      <c r="C19" s="70"/>
      <c r="D19" s="71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0"/>
      <c r="R19" s="70"/>
    </row>
    <row r="20" spans="1:18" s="4" customFormat="1" ht="21" customHeight="1">
      <c r="A20" s="39"/>
      <c r="B20" s="49" t="s">
        <v>5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</row>
    <row r="21" spans="1:18" s="4" customFormat="1" ht="21" customHeight="1">
      <c r="A21" s="39"/>
      <c r="B21" s="49" t="s">
        <v>6</v>
      </c>
      <c r="C21" s="73"/>
      <c r="D21" s="74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4"/>
      <c r="Q21" s="73"/>
      <c r="R21" s="73"/>
    </row>
    <row r="22" spans="1:18" s="4" customFormat="1" ht="21" customHeight="1">
      <c r="A22" s="51" t="s">
        <v>75</v>
      </c>
      <c r="B22" s="52" t="s">
        <v>5</v>
      </c>
      <c r="C22" s="336">
        <v>0</v>
      </c>
      <c r="D22" s="336">
        <v>0</v>
      </c>
      <c r="E22" s="336">
        <v>0</v>
      </c>
      <c r="F22" s="336">
        <v>0</v>
      </c>
      <c r="G22" s="336">
        <v>0</v>
      </c>
      <c r="H22" s="336">
        <v>0</v>
      </c>
      <c r="I22" s="336">
        <v>0</v>
      </c>
      <c r="J22" s="336">
        <v>0</v>
      </c>
      <c r="K22" s="336">
        <v>0</v>
      </c>
      <c r="L22" s="336">
        <v>0</v>
      </c>
      <c r="M22" s="336">
        <v>0</v>
      </c>
      <c r="N22" s="336">
        <v>0</v>
      </c>
      <c r="O22" s="336">
        <v>0</v>
      </c>
      <c r="P22" s="336">
        <v>0</v>
      </c>
      <c r="Q22" s="336">
        <v>0</v>
      </c>
      <c r="R22" s="336">
        <v>0</v>
      </c>
    </row>
    <row r="23" spans="1:18" s="4" customFormat="1" ht="21" customHeight="1">
      <c r="A23" s="54"/>
      <c r="B23" s="52" t="s">
        <v>6</v>
      </c>
      <c r="C23" s="70"/>
      <c r="D23" s="71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0"/>
      <c r="R23" s="70"/>
    </row>
    <row r="24" spans="1:18" s="4" customFormat="1" ht="21" customHeight="1">
      <c r="A24" s="39"/>
      <c r="B24" s="49" t="s">
        <v>5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</row>
    <row r="25" spans="1:18" s="4" customFormat="1" ht="21" customHeight="1">
      <c r="A25" s="39"/>
      <c r="B25" s="49" t="s">
        <v>6</v>
      </c>
      <c r="C25" s="73"/>
      <c r="D25" s="74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4"/>
      <c r="Q25" s="73"/>
      <c r="R25" s="73"/>
    </row>
    <row r="26" spans="1:18" s="4" customFormat="1" ht="21" customHeight="1">
      <c r="A26" s="51" t="s">
        <v>41</v>
      </c>
      <c r="B26" s="52" t="s">
        <v>5</v>
      </c>
      <c r="C26" s="336">
        <v>0</v>
      </c>
      <c r="D26" s="336">
        <v>0</v>
      </c>
      <c r="E26" s="336">
        <v>0</v>
      </c>
      <c r="F26" s="336">
        <v>0</v>
      </c>
      <c r="G26" s="336">
        <v>0</v>
      </c>
      <c r="H26" s="336">
        <v>0</v>
      </c>
      <c r="I26" s="336">
        <v>0</v>
      </c>
      <c r="J26" s="336">
        <v>0</v>
      </c>
      <c r="K26" s="336">
        <v>0</v>
      </c>
      <c r="L26" s="336">
        <v>0</v>
      </c>
      <c r="M26" s="336">
        <v>0</v>
      </c>
      <c r="N26" s="336">
        <v>0</v>
      </c>
      <c r="O26" s="336">
        <v>0</v>
      </c>
      <c r="P26" s="336">
        <v>0</v>
      </c>
      <c r="Q26" s="336">
        <v>0</v>
      </c>
      <c r="R26" s="336">
        <v>0</v>
      </c>
    </row>
    <row r="27" spans="1:18" s="4" customFormat="1" ht="21" customHeight="1">
      <c r="A27" s="54"/>
      <c r="B27" s="52" t="s">
        <v>6</v>
      </c>
      <c r="C27" s="70"/>
      <c r="D27" s="71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0"/>
      <c r="R27" s="70"/>
    </row>
    <row r="28" spans="1:18" s="4" customFormat="1" ht="21" customHeight="1">
      <c r="A28" s="39"/>
      <c r="B28" s="49" t="s">
        <v>5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R28" s="69">
        <v>0</v>
      </c>
    </row>
    <row r="29" spans="1:18" s="4" customFormat="1" ht="21" customHeight="1">
      <c r="A29" s="39"/>
      <c r="B29" s="49" t="s">
        <v>6</v>
      </c>
      <c r="C29" s="73"/>
      <c r="D29" s="74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4"/>
      <c r="Q29" s="73"/>
      <c r="R29" s="73"/>
    </row>
    <row r="30" spans="1:18" s="4" customFormat="1" ht="21" customHeight="1">
      <c r="A30" s="40" t="s">
        <v>42</v>
      </c>
      <c r="B30" s="48" t="s">
        <v>5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75">
        <v>0</v>
      </c>
    </row>
    <row r="31" spans="1:18" s="4" customFormat="1" ht="21" customHeight="1">
      <c r="A31" s="40"/>
      <c r="B31" s="48" t="s">
        <v>6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18" s="4" customFormat="1" ht="21" customHeight="1">
      <c r="A32" s="51" t="s">
        <v>43</v>
      </c>
      <c r="B32" s="52" t="s">
        <v>5</v>
      </c>
      <c r="C32" s="336">
        <v>0</v>
      </c>
      <c r="D32" s="336">
        <v>0</v>
      </c>
      <c r="E32" s="336">
        <v>0</v>
      </c>
      <c r="F32" s="336">
        <v>0</v>
      </c>
      <c r="G32" s="336">
        <v>0</v>
      </c>
      <c r="H32" s="336">
        <v>0</v>
      </c>
      <c r="I32" s="336">
        <v>0</v>
      </c>
      <c r="J32" s="336">
        <v>0</v>
      </c>
      <c r="K32" s="336">
        <v>0</v>
      </c>
      <c r="L32" s="336">
        <v>0</v>
      </c>
      <c r="M32" s="336">
        <v>0</v>
      </c>
      <c r="N32" s="336">
        <v>0</v>
      </c>
      <c r="O32" s="336">
        <v>0</v>
      </c>
      <c r="P32" s="336">
        <v>0</v>
      </c>
      <c r="Q32" s="336">
        <v>0</v>
      </c>
      <c r="R32" s="336">
        <v>0</v>
      </c>
    </row>
    <row r="33" spans="1:18" s="4" customFormat="1" ht="21" customHeight="1">
      <c r="A33" s="51"/>
      <c r="B33" s="52" t="s">
        <v>6</v>
      </c>
      <c r="C33" s="70"/>
      <c r="D33" s="71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1"/>
      <c r="Q33" s="70"/>
      <c r="R33" s="70"/>
    </row>
    <row r="34" spans="1:18" s="4" customFormat="1" ht="21" customHeight="1">
      <c r="A34" s="55" t="s">
        <v>44</v>
      </c>
      <c r="B34" s="52" t="s">
        <v>5</v>
      </c>
      <c r="C34" s="336">
        <v>0</v>
      </c>
      <c r="D34" s="336">
        <v>0</v>
      </c>
      <c r="E34" s="336">
        <v>0</v>
      </c>
      <c r="F34" s="336">
        <v>0</v>
      </c>
      <c r="G34" s="336">
        <v>0</v>
      </c>
      <c r="H34" s="336">
        <v>0</v>
      </c>
      <c r="I34" s="336">
        <v>0</v>
      </c>
      <c r="J34" s="336">
        <v>0</v>
      </c>
      <c r="K34" s="336">
        <v>0</v>
      </c>
      <c r="L34" s="336">
        <v>0</v>
      </c>
      <c r="M34" s="336">
        <v>0</v>
      </c>
      <c r="N34" s="336">
        <v>0</v>
      </c>
      <c r="O34" s="336">
        <v>0</v>
      </c>
      <c r="P34" s="336">
        <v>0</v>
      </c>
      <c r="Q34" s="336">
        <v>0</v>
      </c>
      <c r="R34" s="336">
        <v>0</v>
      </c>
    </row>
    <row r="35" spans="1:18" s="4" customFormat="1" ht="21" customHeight="1">
      <c r="A35" s="55"/>
      <c r="B35" s="52" t="s">
        <v>6</v>
      </c>
      <c r="C35" s="70"/>
      <c r="D35" s="71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70"/>
      <c r="R35" s="70"/>
    </row>
    <row r="36" spans="1:18" s="4" customFormat="1" ht="21" customHeight="1">
      <c r="A36" s="274"/>
      <c r="B36" s="49" t="s">
        <v>5</v>
      </c>
      <c r="C36" s="69">
        <v>0</v>
      </c>
      <c r="D36" s="69">
        <v>0</v>
      </c>
      <c r="E36" s="69">
        <v>0</v>
      </c>
      <c r="F36" s="69">
        <v>0</v>
      </c>
      <c r="G36" s="69">
        <v>0</v>
      </c>
      <c r="H36" s="69">
        <v>0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69">
        <v>0</v>
      </c>
      <c r="O36" s="69">
        <v>0</v>
      </c>
      <c r="P36" s="69">
        <v>0</v>
      </c>
      <c r="Q36" s="69">
        <v>0</v>
      </c>
      <c r="R36" s="69">
        <v>0</v>
      </c>
    </row>
    <row r="37" spans="1:18" s="4" customFormat="1" ht="21" customHeight="1">
      <c r="A37" s="274"/>
      <c r="B37" s="49" t="s">
        <v>6</v>
      </c>
      <c r="C37" s="73"/>
      <c r="D37" s="74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4"/>
      <c r="Q37" s="73"/>
      <c r="R37" s="73"/>
    </row>
    <row r="38" spans="1:18" s="4" customFormat="1" ht="21" customHeight="1">
      <c r="A38" s="55" t="s">
        <v>45</v>
      </c>
      <c r="B38" s="52" t="s">
        <v>5</v>
      </c>
      <c r="C38" s="336">
        <v>0</v>
      </c>
      <c r="D38" s="336">
        <v>0</v>
      </c>
      <c r="E38" s="336">
        <v>0</v>
      </c>
      <c r="F38" s="336">
        <v>0</v>
      </c>
      <c r="G38" s="336">
        <v>0</v>
      </c>
      <c r="H38" s="336">
        <v>0</v>
      </c>
      <c r="I38" s="336">
        <v>0</v>
      </c>
      <c r="J38" s="336">
        <v>0</v>
      </c>
      <c r="K38" s="336">
        <v>0</v>
      </c>
      <c r="L38" s="336">
        <v>0</v>
      </c>
      <c r="M38" s="336">
        <v>0</v>
      </c>
      <c r="N38" s="336">
        <v>0</v>
      </c>
      <c r="O38" s="336">
        <v>0</v>
      </c>
      <c r="P38" s="336">
        <v>0</v>
      </c>
      <c r="Q38" s="336">
        <v>0</v>
      </c>
      <c r="R38" s="336">
        <v>0</v>
      </c>
    </row>
    <row r="39" spans="1:18" s="4" customFormat="1" ht="21" customHeight="1">
      <c r="A39" s="55"/>
      <c r="B39" s="52" t="s">
        <v>6</v>
      </c>
      <c r="C39" s="70"/>
      <c r="D39" s="71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70"/>
      <c r="R39" s="70"/>
    </row>
    <row r="40" spans="1:18" s="4" customFormat="1" ht="21" customHeight="1">
      <c r="A40" s="274"/>
      <c r="B40" s="49" t="s">
        <v>5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</row>
    <row r="41" spans="1:18" s="4" customFormat="1" ht="21" customHeight="1">
      <c r="A41" s="274"/>
      <c r="B41" s="49" t="s">
        <v>6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</row>
    <row r="42" spans="1:18" s="4" customFormat="1" ht="21" customHeight="1">
      <c r="A42" s="55" t="s">
        <v>46</v>
      </c>
      <c r="B42" s="52" t="s">
        <v>5</v>
      </c>
      <c r="C42" s="336">
        <v>0</v>
      </c>
      <c r="D42" s="336">
        <v>0</v>
      </c>
      <c r="E42" s="336">
        <v>0</v>
      </c>
      <c r="F42" s="336">
        <v>0</v>
      </c>
      <c r="G42" s="336">
        <v>0</v>
      </c>
      <c r="H42" s="336">
        <v>0</v>
      </c>
      <c r="I42" s="336">
        <v>0</v>
      </c>
      <c r="J42" s="336">
        <v>0</v>
      </c>
      <c r="K42" s="336">
        <v>0</v>
      </c>
      <c r="L42" s="336">
        <v>0</v>
      </c>
      <c r="M42" s="336">
        <v>0</v>
      </c>
      <c r="N42" s="336">
        <v>0</v>
      </c>
      <c r="O42" s="336">
        <v>0</v>
      </c>
      <c r="P42" s="336">
        <v>0</v>
      </c>
      <c r="Q42" s="336">
        <v>0</v>
      </c>
      <c r="R42" s="336">
        <v>0</v>
      </c>
    </row>
    <row r="43" spans="1:18" s="4" customFormat="1" ht="21" customHeight="1">
      <c r="A43" s="55"/>
      <c r="B43" s="52" t="s">
        <v>6</v>
      </c>
      <c r="C43" s="70"/>
      <c r="D43" s="71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1"/>
      <c r="Q43" s="70"/>
      <c r="R43" s="70"/>
    </row>
    <row r="44" spans="1:18" s="4" customFormat="1" ht="21" customHeight="1">
      <c r="A44" s="274"/>
      <c r="B44" s="49" t="s">
        <v>5</v>
      </c>
      <c r="C44" s="69">
        <v>0</v>
      </c>
      <c r="D44" s="69">
        <v>0</v>
      </c>
      <c r="E44" s="69">
        <v>0</v>
      </c>
      <c r="F44" s="69">
        <v>0</v>
      </c>
      <c r="G44" s="69">
        <v>0</v>
      </c>
      <c r="H44" s="69">
        <v>0</v>
      </c>
      <c r="I44" s="69">
        <v>0</v>
      </c>
      <c r="J44" s="69">
        <v>0</v>
      </c>
      <c r="K44" s="69">
        <v>0</v>
      </c>
      <c r="L44" s="69">
        <v>0</v>
      </c>
      <c r="M44" s="69">
        <v>0</v>
      </c>
      <c r="N44" s="69">
        <v>0</v>
      </c>
      <c r="O44" s="69">
        <v>0</v>
      </c>
      <c r="P44" s="69">
        <v>0</v>
      </c>
      <c r="Q44" s="69">
        <v>0</v>
      </c>
      <c r="R44" s="69">
        <v>0</v>
      </c>
    </row>
    <row r="45" spans="1:18" s="4" customFormat="1" ht="21" customHeight="1">
      <c r="A45" s="274"/>
      <c r="B45" s="49" t="s">
        <v>6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</row>
    <row r="46" spans="1:18" s="4" customFormat="1" ht="21" customHeight="1">
      <c r="A46" s="202" t="s">
        <v>47</v>
      </c>
      <c r="B46" s="203" t="s">
        <v>5</v>
      </c>
      <c r="C46" s="333">
        <v>0</v>
      </c>
      <c r="D46" s="333">
        <v>0</v>
      </c>
      <c r="E46" s="333">
        <v>0</v>
      </c>
      <c r="F46" s="333">
        <v>0</v>
      </c>
      <c r="G46" s="333">
        <v>0</v>
      </c>
      <c r="H46" s="333">
        <v>0</v>
      </c>
      <c r="I46" s="333">
        <v>0</v>
      </c>
      <c r="J46" s="333">
        <v>0</v>
      </c>
      <c r="K46" s="333">
        <v>0</v>
      </c>
      <c r="L46" s="333">
        <v>0</v>
      </c>
      <c r="M46" s="333">
        <v>0</v>
      </c>
      <c r="N46" s="333">
        <v>0</v>
      </c>
      <c r="O46" s="333">
        <v>0</v>
      </c>
      <c r="P46" s="333">
        <v>0</v>
      </c>
      <c r="Q46" s="333">
        <v>0</v>
      </c>
      <c r="R46" s="333">
        <v>0</v>
      </c>
    </row>
    <row r="47" spans="1:18" s="4" customFormat="1" ht="21" customHeight="1">
      <c r="A47" s="202"/>
      <c r="B47" s="203" t="s">
        <v>6</v>
      </c>
      <c r="C47" s="333"/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3"/>
    </row>
    <row r="48" spans="1:18" s="4" customFormat="1" ht="21" customHeight="1">
      <c r="A48" s="210"/>
      <c r="B48" s="206" t="s">
        <v>5</v>
      </c>
      <c r="C48" s="334">
        <v>0</v>
      </c>
      <c r="D48" s="334">
        <v>0</v>
      </c>
      <c r="E48" s="334">
        <v>0</v>
      </c>
      <c r="F48" s="334">
        <v>0</v>
      </c>
      <c r="G48" s="334">
        <v>0</v>
      </c>
      <c r="H48" s="334">
        <v>0</v>
      </c>
      <c r="I48" s="334">
        <v>0</v>
      </c>
      <c r="J48" s="334">
        <v>0</v>
      </c>
      <c r="K48" s="334">
        <v>0</v>
      </c>
      <c r="L48" s="334">
        <v>0</v>
      </c>
      <c r="M48" s="334">
        <v>0</v>
      </c>
      <c r="N48" s="334">
        <v>0</v>
      </c>
      <c r="O48" s="334">
        <v>0</v>
      </c>
      <c r="P48" s="334">
        <v>0</v>
      </c>
      <c r="Q48" s="334">
        <v>0</v>
      </c>
      <c r="R48" s="334">
        <v>0</v>
      </c>
    </row>
    <row r="49" spans="1:18" s="4" customFormat="1" ht="21" customHeight="1">
      <c r="A49" s="205"/>
      <c r="B49" s="206" t="s">
        <v>6</v>
      </c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  <c r="R49" s="334"/>
    </row>
    <row r="50" spans="1:18" s="4" customFormat="1" ht="21" customHeight="1">
      <c r="A50" s="208" t="s">
        <v>48</v>
      </c>
      <c r="B50" s="200" t="s">
        <v>5</v>
      </c>
      <c r="C50" s="335">
        <v>0</v>
      </c>
      <c r="D50" s="335">
        <v>0</v>
      </c>
      <c r="E50" s="335">
        <v>0</v>
      </c>
      <c r="F50" s="335">
        <v>0</v>
      </c>
      <c r="G50" s="335">
        <v>0</v>
      </c>
      <c r="H50" s="335">
        <v>0</v>
      </c>
      <c r="I50" s="335">
        <v>0</v>
      </c>
      <c r="J50" s="335">
        <v>0</v>
      </c>
      <c r="K50" s="335">
        <v>0</v>
      </c>
      <c r="L50" s="335">
        <v>0</v>
      </c>
      <c r="M50" s="335">
        <v>0</v>
      </c>
      <c r="N50" s="335">
        <v>0</v>
      </c>
      <c r="O50" s="335">
        <v>0</v>
      </c>
      <c r="P50" s="335">
        <v>0</v>
      </c>
      <c r="Q50" s="335">
        <v>0</v>
      </c>
      <c r="R50" s="335">
        <v>0</v>
      </c>
    </row>
    <row r="51" spans="1:18" s="4" customFormat="1" ht="21" customHeight="1">
      <c r="A51" s="208"/>
      <c r="B51" s="200" t="s">
        <v>6</v>
      </c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</row>
    <row r="52" spans="1:18" s="4" customFormat="1" ht="21" customHeight="1">
      <c r="A52" s="202" t="s">
        <v>49</v>
      </c>
      <c r="B52" s="203" t="s">
        <v>5</v>
      </c>
      <c r="C52" s="333">
        <v>0</v>
      </c>
      <c r="D52" s="333">
        <v>0</v>
      </c>
      <c r="E52" s="333">
        <v>0</v>
      </c>
      <c r="F52" s="333">
        <v>0</v>
      </c>
      <c r="G52" s="333">
        <v>0</v>
      </c>
      <c r="H52" s="333">
        <v>0</v>
      </c>
      <c r="I52" s="333">
        <f>SUM(J52:M52)</f>
        <v>0</v>
      </c>
      <c r="J52" s="333">
        <v>0</v>
      </c>
      <c r="K52" s="333">
        <v>0</v>
      </c>
      <c r="L52" s="333">
        <v>0</v>
      </c>
      <c r="M52" s="333">
        <v>0</v>
      </c>
      <c r="N52" s="333">
        <v>0</v>
      </c>
      <c r="O52" s="333">
        <v>0</v>
      </c>
      <c r="P52" s="333">
        <v>0</v>
      </c>
      <c r="Q52" s="333">
        <v>0</v>
      </c>
      <c r="R52" s="333">
        <v>0</v>
      </c>
    </row>
    <row r="53" spans="1:18" s="4" customFormat="1" ht="21" customHeight="1">
      <c r="A53" s="202"/>
      <c r="B53" s="203" t="s">
        <v>6</v>
      </c>
      <c r="C53" s="333"/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3"/>
    </row>
    <row r="54" spans="1:18" s="4" customFormat="1" ht="21" customHeight="1">
      <c r="A54" s="210"/>
      <c r="B54" s="206" t="s">
        <v>5</v>
      </c>
      <c r="C54" s="334">
        <v>0</v>
      </c>
      <c r="D54" s="334">
        <v>0</v>
      </c>
      <c r="E54" s="334">
        <v>0</v>
      </c>
      <c r="F54" s="334">
        <v>0</v>
      </c>
      <c r="G54" s="334">
        <v>0</v>
      </c>
      <c r="H54" s="334">
        <v>0</v>
      </c>
      <c r="I54" s="334">
        <v>0</v>
      </c>
      <c r="J54" s="334">
        <v>0</v>
      </c>
      <c r="K54" s="334">
        <v>0</v>
      </c>
      <c r="L54" s="334">
        <v>0</v>
      </c>
      <c r="M54" s="334">
        <v>0</v>
      </c>
      <c r="N54" s="334">
        <v>0</v>
      </c>
      <c r="O54" s="334">
        <v>0</v>
      </c>
      <c r="P54" s="334">
        <v>0</v>
      </c>
      <c r="Q54" s="334">
        <v>0</v>
      </c>
      <c r="R54" s="334">
        <v>0</v>
      </c>
    </row>
    <row r="55" spans="1:18" s="4" customFormat="1" ht="21" customHeight="1">
      <c r="A55" s="205"/>
      <c r="B55" s="206" t="s">
        <v>6</v>
      </c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  <c r="R55" s="334"/>
    </row>
    <row r="56" spans="1:18" s="4" customFormat="1" ht="21" customHeight="1">
      <c r="A56" s="202" t="s">
        <v>50</v>
      </c>
      <c r="B56" s="203" t="s">
        <v>5</v>
      </c>
      <c r="C56" s="333">
        <v>0</v>
      </c>
      <c r="D56" s="333">
        <v>0</v>
      </c>
      <c r="E56" s="333">
        <v>0</v>
      </c>
      <c r="F56" s="333">
        <v>0</v>
      </c>
      <c r="G56" s="333">
        <v>0</v>
      </c>
      <c r="H56" s="333">
        <v>0</v>
      </c>
      <c r="I56" s="333">
        <v>0</v>
      </c>
      <c r="J56" s="333">
        <v>0</v>
      </c>
      <c r="K56" s="333">
        <v>0</v>
      </c>
      <c r="L56" s="333">
        <v>0</v>
      </c>
      <c r="M56" s="333">
        <v>0</v>
      </c>
      <c r="N56" s="333">
        <v>0</v>
      </c>
      <c r="O56" s="333">
        <v>0</v>
      </c>
      <c r="P56" s="333">
        <v>0</v>
      </c>
      <c r="Q56" s="333">
        <v>0</v>
      </c>
      <c r="R56" s="333">
        <v>0</v>
      </c>
    </row>
    <row r="57" spans="1:18" s="4" customFormat="1" ht="21" customHeight="1">
      <c r="A57" s="202"/>
      <c r="B57" s="203" t="s">
        <v>6</v>
      </c>
      <c r="C57" s="333"/>
      <c r="D57" s="333"/>
      <c r="E57" s="333"/>
      <c r="F57" s="333"/>
      <c r="G57" s="333"/>
      <c r="H57" s="333"/>
      <c r="I57" s="333"/>
      <c r="J57" s="333"/>
      <c r="K57" s="333"/>
      <c r="L57" s="333"/>
      <c r="M57" s="333"/>
      <c r="N57" s="333"/>
      <c r="O57" s="333"/>
      <c r="P57" s="333"/>
      <c r="Q57" s="333"/>
      <c r="R57" s="333"/>
    </row>
    <row r="58" spans="1:18" s="4" customFormat="1" ht="21" customHeight="1">
      <c r="A58" s="205"/>
      <c r="B58" s="206" t="s">
        <v>5</v>
      </c>
      <c r="C58" s="334">
        <v>0</v>
      </c>
      <c r="D58" s="334">
        <v>0</v>
      </c>
      <c r="E58" s="334">
        <v>0</v>
      </c>
      <c r="F58" s="334">
        <v>0</v>
      </c>
      <c r="G58" s="334">
        <v>0</v>
      </c>
      <c r="H58" s="334">
        <v>0</v>
      </c>
      <c r="I58" s="334">
        <v>0</v>
      </c>
      <c r="J58" s="334">
        <v>0</v>
      </c>
      <c r="K58" s="334">
        <v>0</v>
      </c>
      <c r="L58" s="334">
        <v>0</v>
      </c>
      <c r="M58" s="334">
        <v>0</v>
      </c>
      <c r="N58" s="334">
        <v>0</v>
      </c>
      <c r="O58" s="334">
        <v>0</v>
      </c>
      <c r="P58" s="334">
        <v>0</v>
      </c>
      <c r="Q58" s="334">
        <v>0</v>
      </c>
      <c r="R58" s="334">
        <v>0</v>
      </c>
    </row>
    <row r="59" spans="1:18" s="4" customFormat="1" ht="21" customHeight="1">
      <c r="A59" s="205"/>
      <c r="B59" s="206" t="s">
        <v>6</v>
      </c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</row>
    <row r="60" spans="1:18" s="4" customFormat="1" ht="21" customHeight="1">
      <c r="A60" s="208" t="s">
        <v>51</v>
      </c>
      <c r="B60" s="200" t="s">
        <v>5</v>
      </c>
      <c r="C60" s="335">
        <v>0</v>
      </c>
      <c r="D60" s="335">
        <v>0</v>
      </c>
      <c r="E60" s="335">
        <v>0</v>
      </c>
      <c r="F60" s="335">
        <v>0</v>
      </c>
      <c r="G60" s="335">
        <v>0</v>
      </c>
      <c r="H60" s="335">
        <v>0</v>
      </c>
      <c r="I60" s="335">
        <v>0</v>
      </c>
      <c r="J60" s="335">
        <v>0</v>
      </c>
      <c r="K60" s="335">
        <v>0</v>
      </c>
      <c r="L60" s="335">
        <v>0</v>
      </c>
      <c r="M60" s="335">
        <v>0</v>
      </c>
      <c r="N60" s="335">
        <v>0</v>
      </c>
      <c r="O60" s="335">
        <v>0</v>
      </c>
      <c r="P60" s="335">
        <v>0</v>
      </c>
      <c r="Q60" s="335">
        <v>0</v>
      </c>
      <c r="R60" s="335">
        <v>0</v>
      </c>
    </row>
    <row r="61" spans="1:18" s="4" customFormat="1" ht="21" customHeight="1">
      <c r="A61" s="208"/>
      <c r="B61" s="200" t="s">
        <v>6</v>
      </c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</row>
    <row r="62" spans="1:18" s="4" customFormat="1" ht="21" customHeight="1">
      <c r="A62" s="205"/>
      <c r="B62" s="206" t="s">
        <v>5</v>
      </c>
      <c r="C62" s="334">
        <v>0</v>
      </c>
      <c r="D62" s="334">
        <v>0</v>
      </c>
      <c r="E62" s="334">
        <v>0</v>
      </c>
      <c r="F62" s="334">
        <v>0</v>
      </c>
      <c r="G62" s="334">
        <v>0</v>
      </c>
      <c r="H62" s="334">
        <v>0</v>
      </c>
      <c r="I62" s="334">
        <v>0</v>
      </c>
      <c r="J62" s="334">
        <v>0</v>
      </c>
      <c r="K62" s="334">
        <v>0</v>
      </c>
      <c r="L62" s="334">
        <v>0</v>
      </c>
      <c r="M62" s="334">
        <v>0</v>
      </c>
      <c r="N62" s="334">
        <v>0</v>
      </c>
      <c r="O62" s="334">
        <v>0</v>
      </c>
      <c r="P62" s="334">
        <v>0</v>
      </c>
      <c r="Q62" s="334">
        <v>0</v>
      </c>
      <c r="R62" s="334">
        <v>0</v>
      </c>
    </row>
    <row r="63" spans="1:18" s="4" customFormat="1" ht="21" customHeight="1">
      <c r="A63" s="205"/>
      <c r="B63" s="206" t="s">
        <v>6</v>
      </c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</row>
    <row r="64" spans="1:18" s="4" customFormat="1" ht="21" customHeight="1">
      <c r="A64" s="40" t="s">
        <v>52</v>
      </c>
      <c r="B64" s="48" t="s">
        <v>5</v>
      </c>
      <c r="C64" s="75">
        <f>+C66</f>
        <v>50000</v>
      </c>
      <c r="D64" s="75">
        <f t="shared" ref="D64:R64" si="0">+D66</f>
        <v>0</v>
      </c>
      <c r="E64" s="75">
        <f t="shared" si="0"/>
        <v>0</v>
      </c>
      <c r="F64" s="75">
        <f t="shared" si="0"/>
        <v>0</v>
      </c>
      <c r="G64" s="75">
        <f t="shared" si="0"/>
        <v>0</v>
      </c>
      <c r="H64" s="75">
        <f t="shared" si="0"/>
        <v>0</v>
      </c>
      <c r="I64" s="75">
        <f t="shared" si="0"/>
        <v>50000</v>
      </c>
      <c r="J64" s="75">
        <f t="shared" si="0"/>
        <v>0</v>
      </c>
      <c r="K64" s="75">
        <f t="shared" si="0"/>
        <v>0</v>
      </c>
      <c r="L64" s="75">
        <f t="shared" si="0"/>
        <v>0</v>
      </c>
      <c r="M64" s="75">
        <f t="shared" si="0"/>
        <v>50000</v>
      </c>
      <c r="N64" s="75">
        <f t="shared" si="0"/>
        <v>0</v>
      </c>
      <c r="O64" s="75">
        <f t="shared" si="0"/>
        <v>0</v>
      </c>
      <c r="P64" s="75">
        <f t="shared" si="0"/>
        <v>0</v>
      </c>
      <c r="Q64" s="75">
        <f t="shared" si="0"/>
        <v>0</v>
      </c>
      <c r="R64" s="75">
        <f t="shared" si="0"/>
        <v>0</v>
      </c>
    </row>
    <row r="65" spans="1:18" s="4" customFormat="1" ht="21" customHeight="1">
      <c r="A65" s="40"/>
      <c r="B65" s="48" t="s">
        <v>6</v>
      </c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</row>
    <row r="66" spans="1:18" s="4" customFormat="1" ht="39">
      <c r="A66" s="250" t="s">
        <v>263</v>
      </c>
      <c r="B66" s="49" t="s">
        <v>5</v>
      </c>
      <c r="C66" s="74">
        <v>50000</v>
      </c>
      <c r="D66" s="74">
        <v>0</v>
      </c>
      <c r="E66" s="74">
        <v>0</v>
      </c>
      <c r="F66" s="74">
        <v>0</v>
      </c>
      <c r="G66" s="74">
        <v>0</v>
      </c>
      <c r="H66" s="74">
        <v>0</v>
      </c>
      <c r="I66" s="74">
        <f>SUM(J66:M66)</f>
        <v>50000</v>
      </c>
      <c r="J66" s="74">
        <v>0</v>
      </c>
      <c r="K66" s="74">
        <v>0</v>
      </c>
      <c r="L66" s="74">
        <v>0</v>
      </c>
      <c r="M66" s="73">
        <v>50000</v>
      </c>
      <c r="N66" s="74">
        <v>0</v>
      </c>
      <c r="O66" s="74">
        <v>0</v>
      </c>
      <c r="P66" s="74">
        <v>0</v>
      </c>
      <c r="Q66" s="74">
        <v>0</v>
      </c>
      <c r="R66" s="74">
        <v>0</v>
      </c>
    </row>
    <row r="67" spans="1:18" s="4" customFormat="1" ht="21" customHeight="1">
      <c r="A67" s="238"/>
      <c r="B67" s="49" t="s">
        <v>6</v>
      </c>
      <c r="C67" s="74"/>
      <c r="D67" s="74"/>
      <c r="E67" s="73"/>
      <c r="F67" s="73"/>
      <c r="G67" s="73"/>
      <c r="H67" s="73"/>
      <c r="I67" s="74"/>
      <c r="J67" s="73"/>
      <c r="K67" s="73"/>
      <c r="L67" s="73"/>
      <c r="M67" s="73"/>
      <c r="N67" s="74"/>
      <c r="O67" s="73"/>
      <c r="P67" s="73"/>
      <c r="Q67" s="73"/>
      <c r="R67" s="73"/>
    </row>
    <row r="68" spans="1:18" s="4" customFormat="1" ht="23.1" customHeight="1">
      <c r="A68" s="43" t="s">
        <v>53</v>
      </c>
      <c r="B68" s="50" t="s">
        <v>5</v>
      </c>
      <c r="C68" s="71">
        <f t="shared" ref="C68:M68" si="1">SUM(C12:C65)</f>
        <v>50000</v>
      </c>
      <c r="D68" s="336">
        <v>0</v>
      </c>
      <c r="E68" s="336">
        <v>0</v>
      </c>
      <c r="F68" s="336">
        <v>0</v>
      </c>
      <c r="G68" s="336">
        <v>0</v>
      </c>
      <c r="H68" s="336">
        <v>0</v>
      </c>
      <c r="I68" s="71">
        <f t="shared" si="1"/>
        <v>50000</v>
      </c>
      <c r="J68" s="336">
        <v>0</v>
      </c>
      <c r="K68" s="336">
        <v>0</v>
      </c>
      <c r="L68" s="336">
        <v>0</v>
      </c>
      <c r="M68" s="70">
        <f t="shared" si="1"/>
        <v>50000</v>
      </c>
      <c r="N68" s="336">
        <v>0</v>
      </c>
      <c r="O68" s="336">
        <v>0</v>
      </c>
      <c r="P68" s="336">
        <v>0</v>
      </c>
      <c r="Q68" s="336">
        <v>0</v>
      </c>
      <c r="R68" s="336">
        <v>0</v>
      </c>
    </row>
    <row r="69" spans="1:18" s="4" customFormat="1" ht="23.1" customHeight="1">
      <c r="A69" s="43"/>
      <c r="B69" s="50" t="s">
        <v>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</row>
    <row r="70" spans="1:18" s="4" customFormat="1" ht="36.75" customHeight="1">
      <c r="A70" s="21" t="s">
        <v>257</v>
      </c>
      <c r="B70" s="8"/>
      <c r="C70" s="8"/>
      <c r="I70" s="23" t="s">
        <v>55</v>
      </c>
      <c r="K70" s="23"/>
    </row>
    <row r="71" spans="1:18" ht="23.1" customHeight="1">
      <c r="A71" s="45" t="s">
        <v>258</v>
      </c>
      <c r="H71" s="46"/>
      <c r="J71" s="392" t="s">
        <v>259</v>
      </c>
      <c r="K71" s="392"/>
      <c r="L71" s="392"/>
    </row>
    <row r="72" spans="1:18" ht="23.1" customHeight="1">
      <c r="A72" s="24" t="s">
        <v>58</v>
      </c>
      <c r="I72" s="25" t="s">
        <v>58</v>
      </c>
    </row>
    <row r="73" spans="1:18" ht="23.1" customHeight="1">
      <c r="A73" s="24" t="s">
        <v>59</v>
      </c>
      <c r="I73" s="27" t="s">
        <v>59</v>
      </c>
    </row>
  </sheetData>
  <mergeCells count="12">
    <mergeCell ref="J71:L71"/>
    <mergeCell ref="O10:R10"/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P4:R4"/>
  </mergeCells>
  <printOptions horizontalCentered="1"/>
  <pageMargins left="0.23622047244094491" right="0.23622047244094491" top="0.31496062992125984" bottom="0.31496062992125984" header="0.31496062992125984" footer="0.31496062992125984"/>
  <pageSetup paperSize="9" scale="58" fitToHeight="0" orientation="landscape" r:id="rId1"/>
  <rowBreaks count="1" manualBreakCount="1">
    <brk id="4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40675-EA11-4C55-85AE-A9942130FE98}">
  <sheetPr>
    <tabColor rgb="FF9933FF"/>
  </sheetPr>
  <dimension ref="A1:S73"/>
  <sheetViews>
    <sheetView view="pageBreakPreview" zoomScale="80" zoomScaleNormal="70" zoomScaleSheetLayoutView="80" workbookViewId="0">
      <selection activeCell="H6" sqref="H6"/>
    </sheetView>
  </sheetViews>
  <sheetFormatPr defaultRowHeight="21"/>
  <cols>
    <col min="1" max="1" width="46.7109375" style="10" customWidth="1"/>
    <col min="2" max="2" width="8.7109375" style="10" bestFit="1" customWidth="1"/>
    <col min="3" max="3" width="12.7109375" style="10" customWidth="1"/>
    <col min="4" max="19" width="11.7109375" style="10" customWidth="1"/>
    <col min="20" max="20" width="10.140625" style="10" bestFit="1" customWidth="1"/>
    <col min="21" max="21" width="9" style="10" customWidth="1"/>
    <col min="22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18" s="4" customFormat="1" ht="21" customHeight="1">
      <c r="A1" s="362" t="s">
        <v>232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18" s="4" customFormat="1" ht="21" customHeigh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18" s="4" customFormat="1" ht="21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41"/>
      <c r="Q3" s="26"/>
      <c r="R3" s="26"/>
    </row>
    <row r="4" spans="1:18" s="4" customFormat="1" ht="21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391" t="s">
        <v>176</v>
      </c>
      <c r="Q4" s="391"/>
      <c r="R4" s="391"/>
    </row>
    <row r="5" spans="1:18" s="4" customFormat="1" ht="21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27" t="s">
        <v>322</v>
      </c>
      <c r="Q5" s="27"/>
      <c r="R5" s="26"/>
    </row>
    <row r="6" spans="1:18" s="4" customFormat="1" ht="21" customHeight="1">
      <c r="A6" s="21" t="s">
        <v>158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18" s="4" customFormat="1" ht="21" customHeight="1">
      <c r="A7" s="363" t="s">
        <v>317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18" s="4" customFormat="1" ht="21" customHeight="1">
      <c r="A8" s="21" t="s">
        <v>264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12"/>
    </row>
    <row r="9" spans="1:18" s="4" customFormat="1" ht="21.95" customHeight="1">
      <c r="A9" s="363"/>
      <c r="B9" s="363"/>
      <c r="C9" s="363"/>
      <c r="D9" s="363"/>
      <c r="P9" s="28"/>
      <c r="Q9" s="28"/>
      <c r="R9" s="29" t="s">
        <v>25</v>
      </c>
    </row>
    <row r="10" spans="1:18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18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18" s="4" customFormat="1" ht="21" customHeight="1">
      <c r="A12" s="35" t="s">
        <v>40</v>
      </c>
      <c r="B12" s="48" t="s">
        <v>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</row>
    <row r="13" spans="1:18" s="4" customFormat="1" ht="21" customHeight="1">
      <c r="A13" s="35"/>
      <c r="B13" s="48" t="s">
        <v>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18" s="4" customFormat="1" ht="21" customHeight="1">
      <c r="A14" s="51" t="s">
        <v>73</v>
      </c>
      <c r="B14" s="52" t="s">
        <v>5</v>
      </c>
      <c r="C14" s="336">
        <v>0</v>
      </c>
      <c r="D14" s="336">
        <v>0</v>
      </c>
      <c r="E14" s="336">
        <v>0</v>
      </c>
      <c r="F14" s="336">
        <v>0</v>
      </c>
      <c r="G14" s="336">
        <v>0</v>
      </c>
      <c r="H14" s="336">
        <v>0</v>
      </c>
      <c r="I14" s="336">
        <v>0</v>
      </c>
      <c r="J14" s="336">
        <v>0</v>
      </c>
      <c r="K14" s="336">
        <v>0</v>
      </c>
      <c r="L14" s="336">
        <v>0</v>
      </c>
      <c r="M14" s="336">
        <v>0</v>
      </c>
      <c r="N14" s="336">
        <v>0</v>
      </c>
      <c r="O14" s="336">
        <v>0</v>
      </c>
      <c r="P14" s="336">
        <v>0</v>
      </c>
      <c r="Q14" s="336">
        <v>0</v>
      </c>
      <c r="R14" s="336">
        <v>0</v>
      </c>
    </row>
    <row r="15" spans="1:18" s="4" customFormat="1" ht="21" customHeight="1">
      <c r="A15" s="54"/>
      <c r="B15" s="52" t="s">
        <v>6</v>
      </c>
      <c r="C15" s="70"/>
      <c r="D15" s="71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0"/>
      <c r="R15" s="70"/>
    </row>
    <row r="16" spans="1:18" s="4" customFormat="1" ht="20.100000000000001" customHeight="1">
      <c r="A16" s="39"/>
      <c r="B16" s="49" t="s">
        <v>5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</row>
    <row r="17" spans="1:19" s="4" customFormat="1" ht="20.100000000000001" customHeight="1">
      <c r="A17" s="39"/>
      <c r="B17" s="49" t="s">
        <v>6</v>
      </c>
      <c r="C17" s="73"/>
      <c r="D17" s="74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4"/>
      <c r="Q17" s="73"/>
      <c r="R17" s="73"/>
    </row>
    <row r="18" spans="1:19" s="4" customFormat="1" ht="20.100000000000001" customHeight="1">
      <c r="A18" s="51" t="s">
        <v>74</v>
      </c>
      <c r="B18" s="52" t="s">
        <v>5</v>
      </c>
      <c r="C18" s="336">
        <v>0</v>
      </c>
      <c r="D18" s="336">
        <v>0</v>
      </c>
      <c r="E18" s="336">
        <v>0</v>
      </c>
      <c r="F18" s="336">
        <v>0</v>
      </c>
      <c r="G18" s="336">
        <v>0</v>
      </c>
      <c r="H18" s="336">
        <v>0</v>
      </c>
      <c r="I18" s="336">
        <v>0</v>
      </c>
      <c r="J18" s="336">
        <v>0</v>
      </c>
      <c r="K18" s="336">
        <v>0</v>
      </c>
      <c r="L18" s="336">
        <v>0</v>
      </c>
      <c r="M18" s="336">
        <v>0</v>
      </c>
      <c r="N18" s="336">
        <v>0</v>
      </c>
      <c r="O18" s="336">
        <v>0</v>
      </c>
      <c r="P18" s="336">
        <v>0</v>
      </c>
      <c r="Q18" s="336">
        <v>0</v>
      </c>
      <c r="R18" s="336">
        <v>0</v>
      </c>
    </row>
    <row r="19" spans="1:19" s="4" customFormat="1" ht="20.100000000000001" customHeight="1">
      <c r="A19" s="54"/>
      <c r="B19" s="52" t="s">
        <v>6</v>
      </c>
      <c r="C19" s="70"/>
      <c r="D19" s="71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0"/>
      <c r="R19" s="70"/>
    </row>
    <row r="20" spans="1:19" s="4" customFormat="1" ht="20.100000000000001" customHeight="1">
      <c r="A20" s="39"/>
      <c r="B20" s="49" t="s">
        <v>5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237">
        <f t="shared" ref="S20:S32" si="0">D20+I20+N20</f>
        <v>0</v>
      </c>
    </row>
    <row r="21" spans="1:19" s="4" customFormat="1" ht="20.100000000000001" customHeight="1">
      <c r="A21" s="39"/>
      <c r="B21" s="49" t="s">
        <v>6</v>
      </c>
      <c r="C21" s="73"/>
      <c r="D21" s="74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4"/>
      <c r="Q21" s="73"/>
      <c r="R21" s="73"/>
      <c r="S21" s="237">
        <f t="shared" si="0"/>
        <v>0</v>
      </c>
    </row>
    <row r="22" spans="1:19" s="4" customFormat="1" ht="20.100000000000001" customHeight="1">
      <c r="A22" s="51" t="s">
        <v>75</v>
      </c>
      <c r="B22" s="52" t="s">
        <v>5</v>
      </c>
      <c r="C22" s="336">
        <v>0</v>
      </c>
      <c r="D22" s="336">
        <v>0</v>
      </c>
      <c r="E22" s="336">
        <v>0</v>
      </c>
      <c r="F22" s="336">
        <v>0</v>
      </c>
      <c r="G22" s="336">
        <v>0</v>
      </c>
      <c r="H22" s="336">
        <v>0</v>
      </c>
      <c r="I22" s="336">
        <v>0</v>
      </c>
      <c r="J22" s="336">
        <v>0</v>
      </c>
      <c r="K22" s="336">
        <v>0</v>
      </c>
      <c r="L22" s="336">
        <v>0</v>
      </c>
      <c r="M22" s="336">
        <v>0</v>
      </c>
      <c r="N22" s="336">
        <v>0</v>
      </c>
      <c r="O22" s="336">
        <v>0</v>
      </c>
      <c r="P22" s="336">
        <v>0</v>
      </c>
      <c r="Q22" s="336">
        <v>0</v>
      </c>
      <c r="R22" s="336">
        <v>0</v>
      </c>
      <c r="S22" s="237">
        <f t="shared" si="0"/>
        <v>0</v>
      </c>
    </row>
    <row r="23" spans="1:19" s="4" customFormat="1" ht="20.100000000000001" customHeight="1">
      <c r="A23" s="54"/>
      <c r="B23" s="52" t="s">
        <v>6</v>
      </c>
      <c r="C23" s="70"/>
      <c r="D23" s="71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0"/>
      <c r="R23" s="70"/>
      <c r="S23" s="237">
        <f t="shared" si="0"/>
        <v>0</v>
      </c>
    </row>
    <row r="24" spans="1:19" s="4" customFormat="1" ht="20.100000000000001" customHeight="1">
      <c r="A24" s="39"/>
      <c r="B24" s="49" t="s">
        <v>5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  <c r="S24" s="237">
        <f t="shared" si="0"/>
        <v>0</v>
      </c>
    </row>
    <row r="25" spans="1:19" s="4" customFormat="1" ht="20.100000000000001" customHeight="1">
      <c r="A25" s="39"/>
      <c r="B25" s="49" t="s">
        <v>6</v>
      </c>
      <c r="C25" s="73"/>
      <c r="D25" s="74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4"/>
      <c r="Q25" s="73"/>
      <c r="R25" s="73"/>
      <c r="S25" s="237">
        <f t="shared" si="0"/>
        <v>0</v>
      </c>
    </row>
    <row r="26" spans="1:19" s="4" customFormat="1" ht="21" customHeight="1">
      <c r="A26" s="51" t="s">
        <v>41</v>
      </c>
      <c r="B26" s="52" t="s">
        <v>5</v>
      </c>
      <c r="C26" s="336">
        <v>0</v>
      </c>
      <c r="D26" s="336">
        <v>0</v>
      </c>
      <c r="E26" s="336">
        <v>0</v>
      </c>
      <c r="F26" s="336">
        <v>0</v>
      </c>
      <c r="G26" s="336">
        <v>0</v>
      </c>
      <c r="H26" s="336">
        <v>0</v>
      </c>
      <c r="I26" s="336">
        <v>0</v>
      </c>
      <c r="J26" s="336">
        <v>0</v>
      </c>
      <c r="K26" s="336">
        <v>0</v>
      </c>
      <c r="L26" s="336">
        <v>0</v>
      </c>
      <c r="M26" s="336">
        <v>0</v>
      </c>
      <c r="N26" s="336">
        <v>0</v>
      </c>
      <c r="O26" s="336">
        <v>0</v>
      </c>
      <c r="P26" s="336">
        <v>0</v>
      </c>
      <c r="Q26" s="336">
        <v>0</v>
      </c>
      <c r="R26" s="336">
        <v>0</v>
      </c>
      <c r="S26" s="237">
        <f t="shared" si="0"/>
        <v>0</v>
      </c>
    </row>
    <row r="27" spans="1:19" s="4" customFormat="1" ht="21" customHeight="1">
      <c r="A27" s="54"/>
      <c r="B27" s="52" t="s">
        <v>6</v>
      </c>
      <c r="C27" s="70"/>
      <c r="D27" s="71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0"/>
      <c r="R27" s="70"/>
      <c r="S27" s="237">
        <f t="shared" si="0"/>
        <v>0</v>
      </c>
    </row>
    <row r="28" spans="1:19" s="4" customFormat="1" ht="20.100000000000001" customHeight="1">
      <c r="A28" s="39"/>
      <c r="B28" s="49" t="s">
        <v>5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R28" s="69">
        <v>0</v>
      </c>
      <c r="S28" s="237">
        <f t="shared" si="0"/>
        <v>0</v>
      </c>
    </row>
    <row r="29" spans="1:19" s="4" customFormat="1" ht="20.100000000000001" customHeight="1">
      <c r="A29" s="39"/>
      <c r="B29" s="49" t="s">
        <v>6</v>
      </c>
      <c r="C29" s="73"/>
      <c r="D29" s="74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4"/>
      <c r="Q29" s="73"/>
      <c r="R29" s="73"/>
      <c r="S29" s="237">
        <f>D29+I29+N29</f>
        <v>0</v>
      </c>
    </row>
    <row r="30" spans="1:19" s="4" customFormat="1" ht="20.100000000000001" customHeight="1">
      <c r="A30" s="40" t="s">
        <v>42</v>
      </c>
      <c r="B30" s="48" t="s">
        <v>5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75">
        <v>0</v>
      </c>
      <c r="S30" s="237">
        <f t="shared" si="0"/>
        <v>0</v>
      </c>
    </row>
    <row r="31" spans="1:19" s="4" customFormat="1" ht="20.100000000000001" customHeight="1">
      <c r="A31" s="40"/>
      <c r="B31" s="48" t="s">
        <v>6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237">
        <f t="shared" si="0"/>
        <v>0</v>
      </c>
    </row>
    <row r="32" spans="1:19" s="4" customFormat="1" ht="21" customHeight="1">
      <c r="A32" s="51" t="s">
        <v>43</v>
      </c>
      <c r="B32" s="52" t="s">
        <v>5</v>
      </c>
      <c r="C32" s="336">
        <v>0</v>
      </c>
      <c r="D32" s="336">
        <v>0</v>
      </c>
      <c r="E32" s="336">
        <v>0</v>
      </c>
      <c r="F32" s="336">
        <v>0</v>
      </c>
      <c r="G32" s="336">
        <v>0</v>
      </c>
      <c r="H32" s="336">
        <v>0</v>
      </c>
      <c r="I32" s="336">
        <v>0</v>
      </c>
      <c r="J32" s="336">
        <v>0</v>
      </c>
      <c r="K32" s="336">
        <v>0</v>
      </c>
      <c r="L32" s="336">
        <v>0</v>
      </c>
      <c r="M32" s="336">
        <v>0</v>
      </c>
      <c r="N32" s="336">
        <v>0</v>
      </c>
      <c r="O32" s="336">
        <v>0</v>
      </c>
      <c r="P32" s="336">
        <v>0</v>
      </c>
      <c r="Q32" s="336">
        <v>0</v>
      </c>
      <c r="R32" s="336">
        <v>0</v>
      </c>
      <c r="S32" s="237">
        <f t="shared" si="0"/>
        <v>0</v>
      </c>
    </row>
    <row r="33" spans="1:19" s="4" customFormat="1" ht="21" customHeight="1">
      <c r="A33" s="51"/>
      <c r="B33" s="52" t="s">
        <v>6</v>
      </c>
      <c r="C33" s="70"/>
      <c r="D33" s="71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1"/>
      <c r="Q33" s="70"/>
      <c r="R33" s="70"/>
      <c r="S33" s="237"/>
    </row>
    <row r="34" spans="1:19" s="4" customFormat="1" ht="21" customHeight="1">
      <c r="A34" s="55" t="s">
        <v>44</v>
      </c>
      <c r="B34" s="52" t="s">
        <v>5</v>
      </c>
      <c r="C34" s="336">
        <v>0</v>
      </c>
      <c r="D34" s="336">
        <v>0</v>
      </c>
      <c r="E34" s="336">
        <v>0</v>
      </c>
      <c r="F34" s="336">
        <v>0</v>
      </c>
      <c r="G34" s="336">
        <v>0</v>
      </c>
      <c r="H34" s="336">
        <v>0</v>
      </c>
      <c r="I34" s="336">
        <v>0</v>
      </c>
      <c r="J34" s="336">
        <v>0</v>
      </c>
      <c r="K34" s="336">
        <v>0</v>
      </c>
      <c r="L34" s="336">
        <v>0</v>
      </c>
      <c r="M34" s="336">
        <v>0</v>
      </c>
      <c r="N34" s="336">
        <v>0</v>
      </c>
      <c r="O34" s="336">
        <v>0</v>
      </c>
      <c r="P34" s="336">
        <v>0</v>
      </c>
      <c r="Q34" s="336">
        <v>0</v>
      </c>
      <c r="R34" s="336">
        <v>0</v>
      </c>
      <c r="S34" s="237"/>
    </row>
    <row r="35" spans="1:19" s="4" customFormat="1" ht="21" customHeight="1">
      <c r="A35" s="55"/>
      <c r="B35" s="52" t="s">
        <v>6</v>
      </c>
      <c r="C35" s="70"/>
      <c r="D35" s="71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70"/>
      <c r="R35" s="70"/>
      <c r="S35" s="237"/>
    </row>
    <row r="36" spans="1:19" s="4" customFormat="1" ht="21" customHeight="1">
      <c r="A36" s="274"/>
      <c r="B36" s="49" t="s">
        <v>5</v>
      </c>
      <c r="C36" s="69">
        <v>0</v>
      </c>
      <c r="D36" s="69">
        <v>0</v>
      </c>
      <c r="E36" s="69">
        <v>0</v>
      </c>
      <c r="F36" s="69">
        <v>0</v>
      </c>
      <c r="G36" s="69">
        <v>0</v>
      </c>
      <c r="H36" s="69">
        <v>0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69">
        <v>0</v>
      </c>
      <c r="O36" s="69">
        <v>0</v>
      </c>
      <c r="P36" s="69">
        <v>0</v>
      </c>
      <c r="Q36" s="69">
        <v>0</v>
      </c>
      <c r="R36" s="69">
        <v>0</v>
      </c>
      <c r="S36" s="237"/>
    </row>
    <row r="37" spans="1:19" s="4" customFormat="1" ht="21" customHeight="1">
      <c r="A37" s="274"/>
      <c r="B37" s="49" t="s">
        <v>6</v>
      </c>
      <c r="C37" s="73"/>
      <c r="D37" s="74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4"/>
      <c r="Q37" s="73"/>
      <c r="R37" s="73"/>
      <c r="S37" s="237"/>
    </row>
    <row r="38" spans="1:19" s="4" customFormat="1" ht="21" customHeight="1">
      <c r="A38" s="55" t="s">
        <v>45</v>
      </c>
      <c r="B38" s="52" t="s">
        <v>5</v>
      </c>
      <c r="C38" s="336">
        <v>0</v>
      </c>
      <c r="D38" s="336">
        <v>0</v>
      </c>
      <c r="E38" s="336">
        <v>0</v>
      </c>
      <c r="F38" s="336">
        <v>0</v>
      </c>
      <c r="G38" s="336">
        <v>0</v>
      </c>
      <c r="H38" s="336">
        <v>0</v>
      </c>
      <c r="I38" s="336">
        <v>0</v>
      </c>
      <c r="J38" s="336">
        <v>0</v>
      </c>
      <c r="K38" s="336">
        <v>0</v>
      </c>
      <c r="L38" s="336">
        <v>0</v>
      </c>
      <c r="M38" s="336">
        <v>0</v>
      </c>
      <c r="N38" s="336">
        <v>0</v>
      </c>
      <c r="O38" s="336">
        <v>0</v>
      </c>
      <c r="P38" s="336">
        <v>0</v>
      </c>
      <c r="Q38" s="336">
        <v>0</v>
      </c>
      <c r="R38" s="336">
        <v>0</v>
      </c>
      <c r="S38" s="237"/>
    </row>
    <row r="39" spans="1:19" s="4" customFormat="1" ht="21" customHeight="1">
      <c r="A39" s="55"/>
      <c r="B39" s="52" t="s">
        <v>6</v>
      </c>
      <c r="C39" s="70"/>
      <c r="D39" s="71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70"/>
      <c r="R39" s="70"/>
      <c r="S39" s="237"/>
    </row>
    <row r="40" spans="1:19" s="4" customFormat="1" ht="21" customHeight="1">
      <c r="A40" s="274"/>
      <c r="B40" s="49" t="s">
        <v>5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  <c r="S40" s="237"/>
    </row>
    <row r="41" spans="1:19" s="4" customFormat="1" ht="21" customHeight="1">
      <c r="A41" s="274"/>
      <c r="B41" s="49" t="s">
        <v>6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237"/>
    </row>
    <row r="42" spans="1:19" s="4" customFormat="1" ht="21" customHeight="1">
      <c r="A42" s="55" t="s">
        <v>46</v>
      </c>
      <c r="B42" s="52" t="s">
        <v>5</v>
      </c>
      <c r="C42" s="336">
        <v>0</v>
      </c>
      <c r="D42" s="336">
        <v>0</v>
      </c>
      <c r="E42" s="336">
        <v>0</v>
      </c>
      <c r="F42" s="336">
        <v>0</v>
      </c>
      <c r="G42" s="336">
        <v>0</v>
      </c>
      <c r="H42" s="336">
        <v>0</v>
      </c>
      <c r="I42" s="336">
        <v>0</v>
      </c>
      <c r="J42" s="336">
        <v>0</v>
      </c>
      <c r="K42" s="336">
        <v>0</v>
      </c>
      <c r="L42" s="336">
        <v>0</v>
      </c>
      <c r="M42" s="336">
        <v>0</v>
      </c>
      <c r="N42" s="336">
        <v>0</v>
      </c>
      <c r="O42" s="336">
        <v>0</v>
      </c>
      <c r="P42" s="336">
        <v>0</v>
      </c>
      <c r="Q42" s="336">
        <v>0</v>
      </c>
      <c r="R42" s="336">
        <v>0</v>
      </c>
      <c r="S42" s="237"/>
    </row>
    <row r="43" spans="1:19" s="4" customFormat="1" ht="21" customHeight="1">
      <c r="A43" s="55"/>
      <c r="B43" s="52" t="s">
        <v>6</v>
      </c>
      <c r="C43" s="70"/>
      <c r="D43" s="71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1"/>
      <c r="Q43" s="70"/>
      <c r="R43" s="70"/>
      <c r="S43" s="237"/>
    </row>
    <row r="44" spans="1:19" s="4" customFormat="1" ht="21" customHeight="1">
      <c r="A44" s="274"/>
      <c r="B44" s="49" t="s">
        <v>5</v>
      </c>
      <c r="C44" s="69">
        <v>0</v>
      </c>
      <c r="D44" s="69">
        <v>0</v>
      </c>
      <c r="E44" s="69">
        <v>0</v>
      </c>
      <c r="F44" s="69">
        <v>0</v>
      </c>
      <c r="G44" s="69">
        <v>0</v>
      </c>
      <c r="H44" s="69">
        <v>0</v>
      </c>
      <c r="I44" s="69">
        <v>0</v>
      </c>
      <c r="J44" s="69">
        <v>0</v>
      </c>
      <c r="K44" s="69">
        <v>0</v>
      </c>
      <c r="L44" s="69">
        <v>0</v>
      </c>
      <c r="M44" s="69">
        <v>0</v>
      </c>
      <c r="N44" s="69">
        <v>0</v>
      </c>
      <c r="O44" s="69">
        <v>0</v>
      </c>
      <c r="P44" s="69">
        <v>0</v>
      </c>
      <c r="Q44" s="69">
        <v>0</v>
      </c>
      <c r="R44" s="69">
        <v>0</v>
      </c>
      <c r="S44" s="237"/>
    </row>
    <row r="45" spans="1:19" s="4" customFormat="1" ht="21" customHeight="1">
      <c r="A45" s="274"/>
      <c r="B45" s="49" t="s">
        <v>6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237"/>
    </row>
    <row r="46" spans="1:19" s="4" customFormat="1" ht="21" customHeight="1">
      <c r="A46" s="202" t="s">
        <v>47</v>
      </c>
      <c r="B46" s="203" t="s">
        <v>5</v>
      </c>
      <c r="C46" s="333">
        <v>0</v>
      </c>
      <c r="D46" s="333">
        <v>0</v>
      </c>
      <c r="E46" s="333">
        <v>0</v>
      </c>
      <c r="F46" s="333">
        <v>0</v>
      </c>
      <c r="G46" s="333">
        <v>0</v>
      </c>
      <c r="H46" s="333">
        <v>0</v>
      </c>
      <c r="I46" s="333">
        <v>0</v>
      </c>
      <c r="J46" s="333">
        <v>0</v>
      </c>
      <c r="K46" s="333">
        <v>0</v>
      </c>
      <c r="L46" s="333">
        <v>0</v>
      </c>
      <c r="M46" s="333">
        <v>0</v>
      </c>
      <c r="N46" s="333">
        <v>0</v>
      </c>
      <c r="O46" s="333">
        <v>0</v>
      </c>
      <c r="P46" s="333">
        <v>0</v>
      </c>
      <c r="Q46" s="333">
        <v>0</v>
      </c>
      <c r="R46" s="333">
        <v>0</v>
      </c>
      <c r="S46" s="237"/>
    </row>
    <row r="47" spans="1:19" s="4" customFormat="1" ht="21" customHeight="1">
      <c r="A47" s="202"/>
      <c r="B47" s="203" t="s">
        <v>6</v>
      </c>
      <c r="C47" s="333"/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3"/>
      <c r="S47" s="237"/>
    </row>
    <row r="48" spans="1:19" s="4" customFormat="1" ht="21" customHeight="1">
      <c r="A48" s="210"/>
      <c r="B48" s="206" t="s">
        <v>5</v>
      </c>
      <c r="C48" s="334">
        <v>0</v>
      </c>
      <c r="D48" s="334">
        <v>0</v>
      </c>
      <c r="E48" s="334">
        <v>0</v>
      </c>
      <c r="F48" s="334">
        <v>0</v>
      </c>
      <c r="G48" s="334">
        <v>0</v>
      </c>
      <c r="H48" s="334">
        <v>0</v>
      </c>
      <c r="I48" s="334">
        <v>0</v>
      </c>
      <c r="J48" s="334">
        <v>0</v>
      </c>
      <c r="K48" s="334">
        <v>0</v>
      </c>
      <c r="L48" s="334">
        <v>0</v>
      </c>
      <c r="M48" s="334">
        <v>0</v>
      </c>
      <c r="N48" s="334">
        <v>0</v>
      </c>
      <c r="O48" s="334">
        <v>0</v>
      </c>
      <c r="P48" s="334">
        <v>0</v>
      </c>
      <c r="Q48" s="334">
        <v>0</v>
      </c>
      <c r="R48" s="334">
        <v>0</v>
      </c>
      <c r="S48" s="237"/>
    </row>
    <row r="49" spans="1:19" s="4" customFormat="1" ht="21" customHeight="1">
      <c r="A49" s="205"/>
      <c r="B49" s="206" t="s">
        <v>6</v>
      </c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  <c r="R49" s="334"/>
      <c r="S49" s="237"/>
    </row>
    <row r="50" spans="1:19" s="4" customFormat="1" ht="21" customHeight="1">
      <c r="A50" s="208" t="s">
        <v>48</v>
      </c>
      <c r="B50" s="200" t="s">
        <v>5</v>
      </c>
      <c r="C50" s="335">
        <v>0</v>
      </c>
      <c r="D50" s="335">
        <v>0</v>
      </c>
      <c r="E50" s="335">
        <v>0</v>
      </c>
      <c r="F50" s="335">
        <v>0</v>
      </c>
      <c r="G50" s="335">
        <v>0</v>
      </c>
      <c r="H50" s="335">
        <v>0</v>
      </c>
      <c r="I50" s="335">
        <v>0</v>
      </c>
      <c r="J50" s="335">
        <v>0</v>
      </c>
      <c r="K50" s="335">
        <v>0</v>
      </c>
      <c r="L50" s="335">
        <v>0</v>
      </c>
      <c r="M50" s="335">
        <v>0</v>
      </c>
      <c r="N50" s="335">
        <v>0</v>
      </c>
      <c r="O50" s="335">
        <v>0</v>
      </c>
      <c r="P50" s="335">
        <v>0</v>
      </c>
      <c r="Q50" s="335">
        <v>0</v>
      </c>
      <c r="R50" s="335">
        <v>0</v>
      </c>
      <c r="S50" s="237"/>
    </row>
    <row r="51" spans="1:19" s="4" customFormat="1" ht="21" customHeight="1">
      <c r="A51" s="208"/>
      <c r="B51" s="200" t="s">
        <v>6</v>
      </c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237"/>
    </row>
    <row r="52" spans="1:19" s="4" customFormat="1" ht="21" customHeight="1">
      <c r="A52" s="202" t="s">
        <v>49</v>
      </c>
      <c r="B52" s="203" t="s">
        <v>5</v>
      </c>
      <c r="C52" s="333">
        <v>0</v>
      </c>
      <c r="D52" s="333">
        <v>0</v>
      </c>
      <c r="E52" s="333">
        <v>0</v>
      </c>
      <c r="F52" s="333">
        <v>0</v>
      </c>
      <c r="G52" s="333">
        <v>0</v>
      </c>
      <c r="H52" s="333">
        <v>0</v>
      </c>
      <c r="I52" s="333">
        <f>SUM(J52:M52)</f>
        <v>0</v>
      </c>
      <c r="J52" s="333">
        <v>0</v>
      </c>
      <c r="K52" s="333">
        <v>0</v>
      </c>
      <c r="L52" s="333">
        <v>0</v>
      </c>
      <c r="M52" s="333">
        <v>0</v>
      </c>
      <c r="N52" s="333">
        <v>0</v>
      </c>
      <c r="O52" s="333">
        <v>0</v>
      </c>
      <c r="P52" s="333">
        <v>0</v>
      </c>
      <c r="Q52" s="333">
        <v>0</v>
      </c>
      <c r="R52" s="333">
        <v>0</v>
      </c>
      <c r="S52" s="237"/>
    </row>
    <row r="53" spans="1:19" s="4" customFormat="1" ht="21" customHeight="1">
      <c r="A53" s="202"/>
      <c r="B53" s="203" t="s">
        <v>6</v>
      </c>
      <c r="C53" s="333"/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3"/>
      <c r="S53" s="237"/>
    </row>
    <row r="54" spans="1:19" s="4" customFormat="1" ht="21" customHeight="1">
      <c r="A54" s="210"/>
      <c r="B54" s="206" t="s">
        <v>5</v>
      </c>
      <c r="C54" s="334">
        <v>0</v>
      </c>
      <c r="D54" s="334">
        <v>0</v>
      </c>
      <c r="E54" s="334">
        <v>0</v>
      </c>
      <c r="F54" s="334">
        <v>0</v>
      </c>
      <c r="G54" s="334">
        <v>0</v>
      </c>
      <c r="H54" s="334">
        <v>0</v>
      </c>
      <c r="I54" s="334">
        <v>0</v>
      </c>
      <c r="J54" s="334">
        <v>0</v>
      </c>
      <c r="K54" s="334">
        <v>0</v>
      </c>
      <c r="L54" s="334">
        <v>0</v>
      </c>
      <c r="M54" s="334">
        <v>0</v>
      </c>
      <c r="N54" s="334">
        <v>0</v>
      </c>
      <c r="O54" s="334">
        <v>0</v>
      </c>
      <c r="P54" s="334">
        <v>0</v>
      </c>
      <c r="Q54" s="334">
        <v>0</v>
      </c>
      <c r="R54" s="334">
        <v>0</v>
      </c>
      <c r="S54" s="237"/>
    </row>
    <row r="55" spans="1:19" s="4" customFormat="1" ht="21" customHeight="1">
      <c r="A55" s="205"/>
      <c r="B55" s="206" t="s">
        <v>6</v>
      </c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  <c r="R55" s="334"/>
      <c r="S55" s="237"/>
    </row>
    <row r="56" spans="1:19" s="4" customFormat="1" ht="21" customHeight="1">
      <c r="A56" s="202" t="s">
        <v>50</v>
      </c>
      <c r="B56" s="203" t="s">
        <v>5</v>
      </c>
      <c r="C56" s="333">
        <v>0</v>
      </c>
      <c r="D56" s="333">
        <v>0</v>
      </c>
      <c r="E56" s="333">
        <v>0</v>
      </c>
      <c r="F56" s="333">
        <v>0</v>
      </c>
      <c r="G56" s="333">
        <v>0</v>
      </c>
      <c r="H56" s="333">
        <v>0</v>
      </c>
      <c r="I56" s="333">
        <v>0</v>
      </c>
      <c r="J56" s="333">
        <v>0</v>
      </c>
      <c r="K56" s="333">
        <v>0</v>
      </c>
      <c r="L56" s="333">
        <v>0</v>
      </c>
      <c r="M56" s="333">
        <v>0</v>
      </c>
      <c r="N56" s="333">
        <v>0</v>
      </c>
      <c r="O56" s="333">
        <v>0</v>
      </c>
      <c r="P56" s="333">
        <v>0</v>
      </c>
      <c r="Q56" s="333">
        <v>0</v>
      </c>
      <c r="R56" s="333">
        <v>0</v>
      </c>
      <c r="S56" s="237"/>
    </row>
    <row r="57" spans="1:19" s="4" customFormat="1" ht="21" customHeight="1">
      <c r="A57" s="202"/>
      <c r="B57" s="203" t="s">
        <v>6</v>
      </c>
      <c r="C57" s="333"/>
      <c r="D57" s="333"/>
      <c r="E57" s="333"/>
      <c r="F57" s="333"/>
      <c r="G57" s="333"/>
      <c r="H57" s="333"/>
      <c r="I57" s="333"/>
      <c r="J57" s="333"/>
      <c r="K57" s="333"/>
      <c r="L57" s="333"/>
      <c r="M57" s="333"/>
      <c r="N57" s="333"/>
      <c r="O57" s="333"/>
      <c r="P57" s="333"/>
      <c r="Q57" s="333"/>
      <c r="R57" s="333"/>
      <c r="S57" s="237"/>
    </row>
    <row r="58" spans="1:19" s="4" customFormat="1" ht="21" customHeight="1">
      <c r="A58" s="205"/>
      <c r="B58" s="206" t="s">
        <v>5</v>
      </c>
      <c r="C58" s="334">
        <v>0</v>
      </c>
      <c r="D58" s="334">
        <v>0</v>
      </c>
      <c r="E58" s="334">
        <v>0</v>
      </c>
      <c r="F58" s="334">
        <v>0</v>
      </c>
      <c r="G58" s="334">
        <v>0</v>
      </c>
      <c r="H58" s="334">
        <v>0</v>
      </c>
      <c r="I58" s="334">
        <v>0</v>
      </c>
      <c r="J58" s="334">
        <v>0</v>
      </c>
      <c r="K58" s="334">
        <v>0</v>
      </c>
      <c r="L58" s="334">
        <v>0</v>
      </c>
      <c r="M58" s="334">
        <v>0</v>
      </c>
      <c r="N58" s="334">
        <v>0</v>
      </c>
      <c r="O58" s="334">
        <v>0</v>
      </c>
      <c r="P58" s="334">
        <v>0</v>
      </c>
      <c r="Q58" s="334">
        <v>0</v>
      </c>
      <c r="R58" s="334">
        <v>0</v>
      </c>
      <c r="S58" s="237"/>
    </row>
    <row r="59" spans="1:19" s="4" customFormat="1" ht="21" customHeight="1">
      <c r="A59" s="205"/>
      <c r="B59" s="206" t="s">
        <v>6</v>
      </c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237"/>
    </row>
    <row r="60" spans="1:19" s="4" customFormat="1" ht="21" customHeight="1">
      <c r="A60" s="208" t="s">
        <v>51</v>
      </c>
      <c r="B60" s="200" t="s">
        <v>5</v>
      </c>
      <c r="C60" s="335">
        <v>0</v>
      </c>
      <c r="D60" s="335">
        <v>0</v>
      </c>
      <c r="E60" s="335">
        <v>0</v>
      </c>
      <c r="F60" s="335">
        <v>0</v>
      </c>
      <c r="G60" s="335">
        <v>0</v>
      </c>
      <c r="H60" s="335">
        <v>0</v>
      </c>
      <c r="I60" s="335">
        <v>0</v>
      </c>
      <c r="J60" s="335">
        <v>0</v>
      </c>
      <c r="K60" s="335">
        <v>0</v>
      </c>
      <c r="L60" s="335">
        <v>0</v>
      </c>
      <c r="M60" s="335">
        <v>0</v>
      </c>
      <c r="N60" s="335">
        <v>0</v>
      </c>
      <c r="O60" s="335">
        <v>0</v>
      </c>
      <c r="P60" s="335">
        <v>0</v>
      </c>
      <c r="Q60" s="335">
        <v>0</v>
      </c>
      <c r="R60" s="335">
        <v>0</v>
      </c>
      <c r="S60" s="237"/>
    </row>
    <row r="61" spans="1:19" s="4" customFormat="1" ht="21" customHeight="1">
      <c r="A61" s="208"/>
      <c r="B61" s="200" t="s">
        <v>6</v>
      </c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237"/>
    </row>
    <row r="62" spans="1:19" s="4" customFormat="1" ht="21" customHeight="1">
      <c r="A62" s="205"/>
      <c r="B62" s="206" t="s">
        <v>5</v>
      </c>
      <c r="C62" s="334">
        <v>0</v>
      </c>
      <c r="D62" s="334">
        <v>0</v>
      </c>
      <c r="E62" s="334">
        <v>0</v>
      </c>
      <c r="F62" s="334">
        <v>0</v>
      </c>
      <c r="G62" s="334">
        <v>0</v>
      </c>
      <c r="H62" s="334">
        <v>0</v>
      </c>
      <c r="I62" s="334">
        <v>0</v>
      </c>
      <c r="J62" s="334">
        <v>0</v>
      </c>
      <c r="K62" s="334">
        <v>0</v>
      </c>
      <c r="L62" s="334">
        <v>0</v>
      </c>
      <c r="M62" s="334">
        <v>0</v>
      </c>
      <c r="N62" s="334">
        <v>0</v>
      </c>
      <c r="O62" s="334">
        <v>0</v>
      </c>
      <c r="P62" s="334">
        <v>0</v>
      </c>
      <c r="Q62" s="334">
        <v>0</v>
      </c>
      <c r="R62" s="334">
        <v>0</v>
      </c>
      <c r="S62" s="237"/>
    </row>
    <row r="63" spans="1:19" s="4" customFormat="1" ht="21" customHeight="1">
      <c r="A63" s="205"/>
      <c r="B63" s="206" t="s">
        <v>6</v>
      </c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237"/>
    </row>
    <row r="64" spans="1:19" s="4" customFormat="1" ht="21" customHeight="1">
      <c r="A64" s="40" t="s">
        <v>52</v>
      </c>
      <c r="B64" s="48" t="s">
        <v>5</v>
      </c>
      <c r="C64" s="75">
        <f>+C66</f>
        <v>28000</v>
      </c>
      <c r="D64" s="75">
        <f t="shared" ref="D64:R64" si="1">+D66</f>
        <v>2000</v>
      </c>
      <c r="E64" s="75">
        <f t="shared" si="1"/>
        <v>0</v>
      </c>
      <c r="F64" s="75">
        <f t="shared" si="1"/>
        <v>0</v>
      </c>
      <c r="G64" s="75">
        <f t="shared" si="1"/>
        <v>2000</v>
      </c>
      <c r="H64" s="75">
        <f t="shared" si="1"/>
        <v>0</v>
      </c>
      <c r="I64" s="75">
        <f t="shared" si="1"/>
        <v>19000</v>
      </c>
      <c r="J64" s="75">
        <f t="shared" si="1"/>
        <v>8000</v>
      </c>
      <c r="K64" s="75">
        <f t="shared" si="1"/>
        <v>0</v>
      </c>
      <c r="L64" s="75">
        <f t="shared" si="1"/>
        <v>0</v>
      </c>
      <c r="M64" s="75">
        <f t="shared" si="1"/>
        <v>11000</v>
      </c>
      <c r="N64" s="75">
        <f t="shared" si="1"/>
        <v>7000</v>
      </c>
      <c r="O64" s="75">
        <f t="shared" si="1"/>
        <v>0</v>
      </c>
      <c r="P64" s="75">
        <f t="shared" si="1"/>
        <v>0</v>
      </c>
      <c r="Q64" s="75">
        <f t="shared" si="1"/>
        <v>7000</v>
      </c>
      <c r="R64" s="75">
        <f t="shared" si="1"/>
        <v>0</v>
      </c>
      <c r="S64" s="237"/>
    </row>
    <row r="65" spans="1:19" s="4" customFormat="1" ht="21" customHeight="1">
      <c r="A65" s="40"/>
      <c r="B65" s="48" t="s">
        <v>6</v>
      </c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237"/>
    </row>
    <row r="66" spans="1:19" s="4" customFormat="1" ht="39">
      <c r="A66" s="250" t="s">
        <v>353</v>
      </c>
      <c r="B66" s="49" t="s">
        <v>5</v>
      </c>
      <c r="C66" s="74">
        <v>28000</v>
      </c>
      <c r="D66" s="74">
        <f>SUM(E66:H66)</f>
        <v>2000</v>
      </c>
      <c r="E66" s="334">
        <v>0</v>
      </c>
      <c r="F66" s="334">
        <v>0</v>
      </c>
      <c r="G66" s="73">
        <v>2000</v>
      </c>
      <c r="H66" s="334">
        <v>0</v>
      </c>
      <c r="I66" s="74">
        <f>SUM(J66:M66)</f>
        <v>19000</v>
      </c>
      <c r="J66" s="73">
        <f>2000+6000</f>
        <v>8000</v>
      </c>
      <c r="K66" s="334">
        <v>0</v>
      </c>
      <c r="L66" s="334">
        <v>0</v>
      </c>
      <c r="M66" s="73">
        <f>2000+9000</f>
        <v>11000</v>
      </c>
      <c r="N66" s="74">
        <f>SUM(O66:R66)</f>
        <v>7000</v>
      </c>
      <c r="O66" s="334">
        <v>0</v>
      </c>
      <c r="P66" s="334">
        <v>0</v>
      </c>
      <c r="Q66" s="73">
        <f>2000+5000</f>
        <v>7000</v>
      </c>
      <c r="R66" s="334">
        <v>0</v>
      </c>
      <c r="S66" s="237"/>
    </row>
    <row r="67" spans="1:19" s="4" customFormat="1" ht="21" customHeight="1">
      <c r="A67" s="238"/>
      <c r="B67" s="49" t="s">
        <v>6</v>
      </c>
      <c r="C67" s="74"/>
      <c r="D67" s="74"/>
      <c r="E67" s="73"/>
      <c r="F67" s="73"/>
      <c r="G67" s="73"/>
      <c r="H67" s="73"/>
      <c r="I67" s="74"/>
      <c r="J67" s="73"/>
      <c r="K67" s="73"/>
      <c r="L67" s="73"/>
      <c r="M67" s="73"/>
      <c r="N67" s="74"/>
      <c r="O67" s="73"/>
      <c r="P67" s="73"/>
      <c r="Q67" s="73"/>
      <c r="R67" s="73"/>
      <c r="S67" s="237"/>
    </row>
    <row r="68" spans="1:19" s="4" customFormat="1" ht="23.1" customHeight="1">
      <c r="A68" s="43" t="s">
        <v>53</v>
      </c>
      <c r="B68" s="50" t="s">
        <v>5</v>
      </c>
      <c r="C68" s="71">
        <f t="shared" ref="C68:Q68" si="2">SUM(C12:C65)</f>
        <v>28000</v>
      </c>
      <c r="D68" s="71">
        <f t="shared" si="2"/>
        <v>2000</v>
      </c>
      <c r="E68" s="336">
        <v>0</v>
      </c>
      <c r="F68" s="336">
        <v>0</v>
      </c>
      <c r="G68" s="70">
        <f t="shared" si="2"/>
        <v>2000</v>
      </c>
      <c r="H68" s="336">
        <v>0</v>
      </c>
      <c r="I68" s="71">
        <f t="shared" si="2"/>
        <v>19000</v>
      </c>
      <c r="J68" s="70">
        <f>SUM(J12:J65)</f>
        <v>8000</v>
      </c>
      <c r="K68" s="336">
        <v>0</v>
      </c>
      <c r="L68" s="336">
        <v>0</v>
      </c>
      <c r="M68" s="70">
        <f>SUM(M12:M65)</f>
        <v>11000</v>
      </c>
      <c r="N68" s="71">
        <f t="shared" si="2"/>
        <v>7000</v>
      </c>
      <c r="O68" s="336">
        <v>0</v>
      </c>
      <c r="P68" s="336">
        <v>0</v>
      </c>
      <c r="Q68" s="70">
        <f t="shared" si="2"/>
        <v>7000</v>
      </c>
      <c r="R68" s="336">
        <v>0</v>
      </c>
      <c r="S68" s="237"/>
    </row>
    <row r="69" spans="1:19" s="4" customFormat="1" ht="23.1" customHeight="1">
      <c r="A69" s="43"/>
      <c r="B69" s="50" t="s">
        <v>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237"/>
    </row>
    <row r="70" spans="1:19" s="4" customFormat="1" ht="36.75" customHeight="1">
      <c r="A70" s="21" t="s">
        <v>257</v>
      </c>
      <c r="B70" s="8"/>
      <c r="C70" s="8"/>
      <c r="I70" s="23" t="s">
        <v>55</v>
      </c>
      <c r="K70" s="23"/>
    </row>
    <row r="71" spans="1:19" ht="23.1" customHeight="1">
      <c r="A71" s="45" t="s">
        <v>258</v>
      </c>
      <c r="H71" s="46"/>
      <c r="J71" s="392" t="s">
        <v>259</v>
      </c>
      <c r="K71" s="392"/>
      <c r="L71" s="392"/>
    </row>
    <row r="72" spans="1:19" ht="23.1" customHeight="1">
      <c r="A72" s="24" t="s">
        <v>58</v>
      </c>
      <c r="I72" s="25" t="s">
        <v>58</v>
      </c>
    </row>
    <row r="73" spans="1:19" ht="23.1" customHeight="1">
      <c r="A73" s="24" t="s">
        <v>59</v>
      </c>
      <c r="I73" s="27" t="s">
        <v>59</v>
      </c>
    </row>
  </sheetData>
  <mergeCells count="12">
    <mergeCell ref="J71:L71"/>
    <mergeCell ref="O10:R10"/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P4:R4"/>
  </mergeCells>
  <printOptions horizontalCentered="1"/>
  <pageMargins left="0.23622047244094491" right="0.23622047244094491" top="0.31496062992125984" bottom="0.31496062992125984" header="0.31496062992125984" footer="0.31496062992125984"/>
  <pageSetup paperSize="9" scale="58" fitToHeight="0" orientation="landscape" r:id="rId1"/>
  <rowBreaks count="1" manualBreakCount="1">
    <brk id="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AB58-D9D8-4DB4-99AE-2D8D9D2E0CA1}">
  <sheetPr>
    <tabColor rgb="FF9933FF"/>
    <pageSetUpPr fitToPage="1"/>
  </sheetPr>
  <dimension ref="A1:U81"/>
  <sheetViews>
    <sheetView view="pageBreakPreview" zoomScale="60" zoomScaleNormal="70" workbookViewId="0">
      <selection activeCell="H6" sqref="H6"/>
    </sheetView>
  </sheetViews>
  <sheetFormatPr defaultRowHeight="21"/>
  <cols>
    <col min="1" max="1" width="55.5703125" style="151" customWidth="1"/>
    <col min="2" max="2" width="8.7109375" style="151" bestFit="1" customWidth="1"/>
    <col min="3" max="3" width="12.7109375" style="151" customWidth="1"/>
    <col min="4" max="4" width="17.28515625" style="189" customWidth="1"/>
    <col min="5" max="8" width="12.7109375" style="189" customWidth="1"/>
    <col min="9" max="13" width="12.7109375" style="151" customWidth="1"/>
    <col min="14" max="14" width="16.7109375" style="151" customWidth="1"/>
    <col min="15" max="18" width="12.7109375" style="151" customWidth="1"/>
    <col min="19" max="20" width="0" style="151" hidden="1" customWidth="1"/>
    <col min="21" max="21" width="9" style="151" hidden="1" customWidth="1"/>
    <col min="22" max="244" width="9.140625" style="151"/>
    <col min="245" max="245" width="54" style="151" customWidth="1"/>
    <col min="246" max="255" width="12" style="151" customWidth="1"/>
    <col min="256" max="256" width="0" style="151" hidden="1" customWidth="1"/>
    <col min="257" max="257" width="9.140625" style="151"/>
    <col min="258" max="259" width="0" style="151" hidden="1" customWidth="1"/>
    <col min="260" max="500" width="9.140625" style="151"/>
    <col min="501" max="501" width="54" style="151" customWidth="1"/>
    <col min="502" max="511" width="12" style="151" customWidth="1"/>
    <col min="512" max="512" width="0" style="151" hidden="1" customWidth="1"/>
    <col min="513" max="513" width="9.140625" style="151"/>
    <col min="514" max="515" width="0" style="151" hidden="1" customWidth="1"/>
    <col min="516" max="756" width="9.140625" style="151"/>
    <col min="757" max="757" width="54" style="151" customWidth="1"/>
    <col min="758" max="767" width="12" style="151" customWidth="1"/>
    <col min="768" max="768" width="0" style="151" hidden="1" customWidth="1"/>
    <col min="769" max="769" width="9.140625" style="151"/>
    <col min="770" max="771" width="0" style="151" hidden="1" customWidth="1"/>
    <col min="772" max="1012" width="9.140625" style="151"/>
    <col min="1013" max="1013" width="54" style="151" customWidth="1"/>
    <col min="1014" max="1023" width="12" style="151" customWidth="1"/>
    <col min="1024" max="1024" width="0" style="151" hidden="1" customWidth="1"/>
    <col min="1025" max="1025" width="9.140625" style="151"/>
    <col min="1026" max="1027" width="0" style="151" hidden="1" customWidth="1"/>
    <col min="1028" max="1268" width="9.140625" style="151"/>
    <col min="1269" max="1269" width="54" style="151" customWidth="1"/>
    <col min="1270" max="1279" width="12" style="151" customWidth="1"/>
    <col min="1280" max="1280" width="0" style="151" hidden="1" customWidth="1"/>
    <col min="1281" max="1281" width="9.140625" style="151"/>
    <col min="1282" max="1283" width="0" style="151" hidden="1" customWidth="1"/>
    <col min="1284" max="1524" width="9.140625" style="151"/>
    <col min="1525" max="1525" width="54" style="151" customWidth="1"/>
    <col min="1526" max="1535" width="12" style="151" customWidth="1"/>
    <col min="1536" max="1536" width="0" style="151" hidden="1" customWidth="1"/>
    <col min="1537" max="1537" width="9.140625" style="151"/>
    <col min="1538" max="1539" width="0" style="151" hidden="1" customWidth="1"/>
    <col min="1540" max="1780" width="9.140625" style="151"/>
    <col min="1781" max="1781" width="54" style="151" customWidth="1"/>
    <col min="1782" max="1791" width="12" style="151" customWidth="1"/>
    <col min="1792" max="1792" width="0" style="151" hidden="1" customWidth="1"/>
    <col min="1793" max="1793" width="9.140625" style="151"/>
    <col min="1794" max="1795" width="0" style="151" hidden="1" customWidth="1"/>
    <col min="1796" max="2036" width="9.140625" style="151"/>
    <col min="2037" max="2037" width="54" style="151" customWidth="1"/>
    <col min="2038" max="2047" width="12" style="151" customWidth="1"/>
    <col min="2048" max="2048" width="0" style="151" hidden="1" customWidth="1"/>
    <col min="2049" max="2049" width="9.140625" style="151"/>
    <col min="2050" max="2051" width="0" style="151" hidden="1" customWidth="1"/>
    <col min="2052" max="2292" width="9.140625" style="151"/>
    <col min="2293" max="2293" width="54" style="151" customWidth="1"/>
    <col min="2294" max="2303" width="12" style="151" customWidth="1"/>
    <col min="2304" max="2304" width="0" style="151" hidden="1" customWidth="1"/>
    <col min="2305" max="2305" width="9.140625" style="151"/>
    <col min="2306" max="2307" width="0" style="151" hidden="1" customWidth="1"/>
    <col min="2308" max="2548" width="9.140625" style="151"/>
    <col min="2549" max="2549" width="54" style="151" customWidth="1"/>
    <col min="2550" max="2559" width="12" style="151" customWidth="1"/>
    <col min="2560" max="2560" width="0" style="151" hidden="1" customWidth="1"/>
    <col min="2561" max="2561" width="9.140625" style="151"/>
    <col min="2562" max="2563" width="0" style="151" hidden="1" customWidth="1"/>
    <col min="2564" max="2804" width="9.140625" style="151"/>
    <col min="2805" max="2805" width="54" style="151" customWidth="1"/>
    <col min="2806" max="2815" width="12" style="151" customWidth="1"/>
    <col min="2816" max="2816" width="0" style="151" hidden="1" customWidth="1"/>
    <col min="2817" max="2817" width="9.140625" style="151"/>
    <col min="2818" max="2819" width="0" style="151" hidden="1" customWidth="1"/>
    <col min="2820" max="3060" width="9.140625" style="151"/>
    <col min="3061" max="3061" width="54" style="151" customWidth="1"/>
    <col min="3062" max="3071" width="12" style="151" customWidth="1"/>
    <col min="3072" max="3072" width="0" style="151" hidden="1" customWidth="1"/>
    <col min="3073" max="3073" width="9.140625" style="151"/>
    <col min="3074" max="3075" width="0" style="151" hidden="1" customWidth="1"/>
    <col min="3076" max="3316" width="9.140625" style="151"/>
    <col min="3317" max="3317" width="54" style="151" customWidth="1"/>
    <col min="3318" max="3327" width="12" style="151" customWidth="1"/>
    <col min="3328" max="3328" width="0" style="151" hidden="1" customWidth="1"/>
    <col min="3329" max="3329" width="9.140625" style="151"/>
    <col min="3330" max="3331" width="0" style="151" hidden="1" customWidth="1"/>
    <col min="3332" max="3572" width="9.140625" style="151"/>
    <col min="3573" max="3573" width="54" style="151" customWidth="1"/>
    <col min="3574" max="3583" width="12" style="151" customWidth="1"/>
    <col min="3584" max="3584" width="0" style="151" hidden="1" customWidth="1"/>
    <col min="3585" max="3585" width="9.140625" style="151"/>
    <col min="3586" max="3587" width="0" style="151" hidden="1" customWidth="1"/>
    <col min="3588" max="3828" width="9.140625" style="151"/>
    <col min="3829" max="3829" width="54" style="151" customWidth="1"/>
    <col min="3830" max="3839" width="12" style="151" customWidth="1"/>
    <col min="3840" max="3840" width="0" style="151" hidden="1" customWidth="1"/>
    <col min="3841" max="3841" width="9.140625" style="151"/>
    <col min="3842" max="3843" width="0" style="151" hidden="1" customWidth="1"/>
    <col min="3844" max="4084" width="9.140625" style="151"/>
    <col min="4085" max="4085" width="54" style="151" customWidth="1"/>
    <col min="4086" max="4095" width="12" style="151" customWidth="1"/>
    <col min="4096" max="4096" width="0" style="151" hidden="1" customWidth="1"/>
    <col min="4097" max="4097" width="9.140625" style="151"/>
    <col min="4098" max="4099" width="0" style="151" hidden="1" customWidth="1"/>
    <col min="4100" max="4340" width="9.140625" style="151"/>
    <col min="4341" max="4341" width="54" style="151" customWidth="1"/>
    <col min="4342" max="4351" width="12" style="151" customWidth="1"/>
    <col min="4352" max="4352" width="0" style="151" hidden="1" customWidth="1"/>
    <col min="4353" max="4353" width="9.140625" style="151"/>
    <col min="4354" max="4355" width="0" style="151" hidden="1" customWidth="1"/>
    <col min="4356" max="4596" width="9.140625" style="151"/>
    <col min="4597" max="4597" width="54" style="151" customWidth="1"/>
    <col min="4598" max="4607" width="12" style="151" customWidth="1"/>
    <col min="4608" max="4608" width="0" style="151" hidden="1" customWidth="1"/>
    <col min="4609" max="4609" width="9.140625" style="151"/>
    <col min="4610" max="4611" width="0" style="151" hidden="1" customWidth="1"/>
    <col min="4612" max="4852" width="9.140625" style="151"/>
    <col min="4853" max="4853" width="54" style="151" customWidth="1"/>
    <col min="4854" max="4863" width="12" style="151" customWidth="1"/>
    <col min="4864" max="4864" width="0" style="151" hidden="1" customWidth="1"/>
    <col min="4865" max="4865" width="9.140625" style="151"/>
    <col min="4866" max="4867" width="0" style="151" hidden="1" customWidth="1"/>
    <col min="4868" max="5108" width="9.140625" style="151"/>
    <col min="5109" max="5109" width="54" style="151" customWidth="1"/>
    <col min="5110" max="5119" width="12" style="151" customWidth="1"/>
    <col min="5120" max="5120" width="0" style="151" hidden="1" customWidth="1"/>
    <col min="5121" max="5121" width="9.140625" style="151"/>
    <col min="5122" max="5123" width="0" style="151" hidden="1" customWidth="1"/>
    <col min="5124" max="5364" width="9.140625" style="151"/>
    <col min="5365" max="5365" width="54" style="151" customWidth="1"/>
    <col min="5366" max="5375" width="12" style="151" customWidth="1"/>
    <col min="5376" max="5376" width="0" style="151" hidden="1" customWidth="1"/>
    <col min="5377" max="5377" width="9.140625" style="151"/>
    <col min="5378" max="5379" width="0" style="151" hidden="1" customWidth="1"/>
    <col min="5380" max="5620" width="9.140625" style="151"/>
    <col min="5621" max="5621" width="54" style="151" customWidth="1"/>
    <col min="5622" max="5631" width="12" style="151" customWidth="1"/>
    <col min="5632" max="5632" width="0" style="151" hidden="1" customWidth="1"/>
    <col min="5633" max="5633" width="9.140625" style="151"/>
    <col min="5634" max="5635" width="0" style="151" hidden="1" customWidth="1"/>
    <col min="5636" max="5876" width="9.140625" style="151"/>
    <col min="5877" max="5877" width="54" style="151" customWidth="1"/>
    <col min="5878" max="5887" width="12" style="151" customWidth="1"/>
    <col min="5888" max="5888" width="0" style="151" hidden="1" customWidth="1"/>
    <col min="5889" max="5889" width="9.140625" style="151"/>
    <col min="5890" max="5891" width="0" style="151" hidden="1" customWidth="1"/>
    <col min="5892" max="6132" width="9.140625" style="151"/>
    <col min="6133" max="6133" width="54" style="151" customWidth="1"/>
    <col min="6134" max="6143" width="12" style="151" customWidth="1"/>
    <col min="6144" max="6144" width="0" style="151" hidden="1" customWidth="1"/>
    <col min="6145" max="6145" width="9.140625" style="151"/>
    <col min="6146" max="6147" width="0" style="151" hidden="1" customWidth="1"/>
    <col min="6148" max="6388" width="9.140625" style="151"/>
    <col min="6389" max="6389" width="54" style="151" customWidth="1"/>
    <col min="6390" max="6399" width="12" style="151" customWidth="1"/>
    <col min="6400" max="6400" width="0" style="151" hidden="1" customWidth="1"/>
    <col min="6401" max="6401" width="9.140625" style="151"/>
    <col min="6402" max="6403" width="0" style="151" hidden="1" customWidth="1"/>
    <col min="6404" max="6644" width="9.140625" style="151"/>
    <col min="6645" max="6645" width="54" style="151" customWidth="1"/>
    <col min="6646" max="6655" width="12" style="151" customWidth="1"/>
    <col min="6656" max="6656" width="0" style="151" hidden="1" customWidth="1"/>
    <col min="6657" max="6657" width="9.140625" style="151"/>
    <col min="6658" max="6659" width="0" style="151" hidden="1" customWidth="1"/>
    <col min="6660" max="6900" width="9.140625" style="151"/>
    <col min="6901" max="6901" width="54" style="151" customWidth="1"/>
    <col min="6902" max="6911" width="12" style="151" customWidth="1"/>
    <col min="6912" max="6912" width="0" style="151" hidden="1" customWidth="1"/>
    <col min="6913" max="6913" width="9.140625" style="151"/>
    <col min="6914" max="6915" width="0" style="151" hidden="1" customWidth="1"/>
    <col min="6916" max="7156" width="9.140625" style="151"/>
    <col min="7157" max="7157" width="54" style="151" customWidth="1"/>
    <col min="7158" max="7167" width="12" style="151" customWidth="1"/>
    <col min="7168" max="7168" width="0" style="151" hidden="1" customWidth="1"/>
    <col min="7169" max="7169" width="9.140625" style="151"/>
    <col min="7170" max="7171" width="0" style="151" hidden="1" customWidth="1"/>
    <col min="7172" max="7412" width="9.140625" style="151"/>
    <col min="7413" max="7413" width="54" style="151" customWidth="1"/>
    <col min="7414" max="7423" width="12" style="151" customWidth="1"/>
    <col min="7424" max="7424" width="0" style="151" hidden="1" customWidth="1"/>
    <col min="7425" max="7425" width="9.140625" style="151"/>
    <col min="7426" max="7427" width="0" style="151" hidden="1" customWidth="1"/>
    <col min="7428" max="7668" width="9.140625" style="151"/>
    <col min="7669" max="7669" width="54" style="151" customWidth="1"/>
    <col min="7670" max="7679" width="12" style="151" customWidth="1"/>
    <col min="7680" max="7680" width="0" style="151" hidden="1" customWidth="1"/>
    <col min="7681" max="7681" width="9.140625" style="151"/>
    <col min="7682" max="7683" width="0" style="151" hidden="1" customWidth="1"/>
    <col min="7684" max="7924" width="9.140625" style="151"/>
    <col min="7925" max="7925" width="54" style="151" customWidth="1"/>
    <col min="7926" max="7935" width="12" style="151" customWidth="1"/>
    <col min="7936" max="7936" width="0" style="151" hidden="1" customWidth="1"/>
    <col min="7937" max="7937" width="9.140625" style="151"/>
    <col min="7938" max="7939" width="0" style="151" hidden="1" customWidth="1"/>
    <col min="7940" max="8180" width="9.140625" style="151"/>
    <col min="8181" max="8181" width="54" style="151" customWidth="1"/>
    <col min="8182" max="8191" width="12" style="151" customWidth="1"/>
    <col min="8192" max="8192" width="0" style="151" hidden="1" customWidth="1"/>
    <col min="8193" max="8193" width="9.140625" style="151"/>
    <col min="8194" max="8195" width="0" style="151" hidden="1" customWidth="1"/>
    <col min="8196" max="8436" width="9.140625" style="151"/>
    <col min="8437" max="8437" width="54" style="151" customWidth="1"/>
    <col min="8438" max="8447" width="12" style="151" customWidth="1"/>
    <col min="8448" max="8448" width="0" style="151" hidden="1" customWidth="1"/>
    <col min="8449" max="8449" width="9.140625" style="151"/>
    <col min="8450" max="8451" width="0" style="151" hidden="1" customWidth="1"/>
    <col min="8452" max="8692" width="9.140625" style="151"/>
    <col min="8693" max="8693" width="54" style="151" customWidth="1"/>
    <col min="8694" max="8703" width="12" style="151" customWidth="1"/>
    <col min="8704" max="8704" width="0" style="151" hidden="1" customWidth="1"/>
    <col min="8705" max="8705" width="9.140625" style="151"/>
    <col min="8706" max="8707" width="0" style="151" hidden="1" customWidth="1"/>
    <col min="8708" max="8948" width="9.140625" style="151"/>
    <col min="8949" max="8949" width="54" style="151" customWidth="1"/>
    <col min="8950" max="8959" width="12" style="151" customWidth="1"/>
    <col min="8960" max="8960" width="0" style="151" hidden="1" customWidth="1"/>
    <col min="8961" max="8961" width="9.140625" style="151"/>
    <col min="8962" max="8963" width="0" style="151" hidden="1" customWidth="1"/>
    <col min="8964" max="9204" width="9.140625" style="151"/>
    <col min="9205" max="9205" width="54" style="151" customWidth="1"/>
    <col min="9206" max="9215" width="12" style="151" customWidth="1"/>
    <col min="9216" max="9216" width="0" style="151" hidden="1" customWidth="1"/>
    <col min="9217" max="9217" width="9.140625" style="151"/>
    <col min="9218" max="9219" width="0" style="151" hidden="1" customWidth="1"/>
    <col min="9220" max="9460" width="9.140625" style="151"/>
    <col min="9461" max="9461" width="54" style="151" customWidth="1"/>
    <col min="9462" max="9471" width="12" style="151" customWidth="1"/>
    <col min="9472" max="9472" width="0" style="151" hidden="1" customWidth="1"/>
    <col min="9473" max="9473" width="9.140625" style="151"/>
    <col min="9474" max="9475" width="0" style="151" hidden="1" customWidth="1"/>
    <col min="9476" max="9716" width="9.140625" style="151"/>
    <col min="9717" max="9717" width="54" style="151" customWidth="1"/>
    <col min="9718" max="9727" width="12" style="151" customWidth="1"/>
    <col min="9728" max="9728" width="0" style="151" hidden="1" customWidth="1"/>
    <col min="9729" max="9729" width="9.140625" style="151"/>
    <col min="9730" max="9731" width="0" style="151" hidden="1" customWidth="1"/>
    <col min="9732" max="9972" width="9.140625" style="151"/>
    <col min="9973" max="9973" width="54" style="151" customWidth="1"/>
    <col min="9974" max="9983" width="12" style="151" customWidth="1"/>
    <col min="9984" max="9984" width="0" style="151" hidden="1" customWidth="1"/>
    <col min="9985" max="9985" width="9.140625" style="151"/>
    <col min="9986" max="9987" width="0" style="151" hidden="1" customWidth="1"/>
    <col min="9988" max="10228" width="9.140625" style="151"/>
    <col min="10229" max="10229" width="54" style="151" customWidth="1"/>
    <col min="10230" max="10239" width="12" style="151" customWidth="1"/>
    <col min="10240" max="10240" width="0" style="151" hidden="1" customWidth="1"/>
    <col min="10241" max="10241" width="9.140625" style="151"/>
    <col min="10242" max="10243" width="0" style="151" hidden="1" customWidth="1"/>
    <col min="10244" max="10484" width="9.140625" style="151"/>
    <col min="10485" max="10485" width="54" style="151" customWidth="1"/>
    <col min="10486" max="10495" width="12" style="151" customWidth="1"/>
    <col min="10496" max="10496" width="0" style="151" hidden="1" customWidth="1"/>
    <col min="10497" max="10497" width="9.140625" style="151"/>
    <col min="10498" max="10499" width="0" style="151" hidden="1" customWidth="1"/>
    <col min="10500" max="10740" width="9.140625" style="151"/>
    <col min="10741" max="10741" width="54" style="151" customWidth="1"/>
    <col min="10742" max="10751" width="12" style="151" customWidth="1"/>
    <col min="10752" max="10752" width="0" style="151" hidden="1" customWidth="1"/>
    <col min="10753" max="10753" width="9.140625" style="151"/>
    <col min="10754" max="10755" width="0" style="151" hidden="1" customWidth="1"/>
    <col min="10756" max="10996" width="9.140625" style="151"/>
    <col min="10997" max="10997" width="54" style="151" customWidth="1"/>
    <col min="10998" max="11007" width="12" style="151" customWidth="1"/>
    <col min="11008" max="11008" width="0" style="151" hidden="1" customWidth="1"/>
    <col min="11009" max="11009" width="9.140625" style="151"/>
    <col min="11010" max="11011" width="0" style="151" hidden="1" customWidth="1"/>
    <col min="11012" max="11252" width="9.140625" style="151"/>
    <col min="11253" max="11253" width="54" style="151" customWidth="1"/>
    <col min="11254" max="11263" width="12" style="151" customWidth="1"/>
    <col min="11264" max="11264" width="0" style="151" hidden="1" customWidth="1"/>
    <col min="11265" max="11265" width="9.140625" style="151"/>
    <col min="11266" max="11267" width="0" style="151" hidden="1" customWidth="1"/>
    <col min="11268" max="11508" width="9.140625" style="151"/>
    <col min="11509" max="11509" width="54" style="151" customWidth="1"/>
    <col min="11510" max="11519" width="12" style="151" customWidth="1"/>
    <col min="11520" max="11520" width="0" style="151" hidden="1" customWidth="1"/>
    <col min="11521" max="11521" width="9.140625" style="151"/>
    <col min="11522" max="11523" width="0" style="151" hidden="1" customWidth="1"/>
    <col min="11524" max="11764" width="9.140625" style="151"/>
    <col min="11765" max="11765" width="54" style="151" customWidth="1"/>
    <col min="11766" max="11775" width="12" style="151" customWidth="1"/>
    <col min="11776" max="11776" width="0" style="151" hidden="1" customWidth="1"/>
    <col min="11777" max="11777" width="9.140625" style="151"/>
    <col min="11778" max="11779" width="0" style="151" hidden="1" customWidth="1"/>
    <col min="11780" max="12020" width="9.140625" style="151"/>
    <col min="12021" max="12021" width="54" style="151" customWidth="1"/>
    <col min="12022" max="12031" width="12" style="151" customWidth="1"/>
    <col min="12032" max="12032" width="0" style="151" hidden="1" customWidth="1"/>
    <col min="12033" max="12033" width="9.140625" style="151"/>
    <col min="12034" max="12035" width="0" style="151" hidden="1" customWidth="1"/>
    <col min="12036" max="12276" width="9.140625" style="151"/>
    <col min="12277" max="12277" width="54" style="151" customWidth="1"/>
    <col min="12278" max="12287" width="12" style="151" customWidth="1"/>
    <col min="12288" max="12288" width="0" style="151" hidden="1" customWidth="1"/>
    <col min="12289" max="12289" width="9.140625" style="151"/>
    <col min="12290" max="12291" width="0" style="151" hidden="1" customWidth="1"/>
    <col min="12292" max="12532" width="9.140625" style="151"/>
    <col min="12533" max="12533" width="54" style="151" customWidth="1"/>
    <col min="12534" max="12543" width="12" style="151" customWidth="1"/>
    <col min="12544" max="12544" width="0" style="151" hidden="1" customWidth="1"/>
    <col min="12545" max="12545" width="9.140625" style="151"/>
    <col min="12546" max="12547" width="0" style="151" hidden="1" customWidth="1"/>
    <col min="12548" max="12788" width="9.140625" style="151"/>
    <col min="12789" max="12789" width="54" style="151" customWidth="1"/>
    <col min="12790" max="12799" width="12" style="151" customWidth="1"/>
    <col min="12800" max="12800" width="0" style="151" hidden="1" customWidth="1"/>
    <col min="12801" max="12801" width="9.140625" style="151"/>
    <col min="12802" max="12803" width="0" style="151" hidden="1" customWidth="1"/>
    <col min="12804" max="13044" width="9.140625" style="151"/>
    <col min="13045" max="13045" width="54" style="151" customWidth="1"/>
    <col min="13046" max="13055" width="12" style="151" customWidth="1"/>
    <col min="13056" max="13056" width="0" style="151" hidden="1" customWidth="1"/>
    <col min="13057" max="13057" width="9.140625" style="151"/>
    <col min="13058" max="13059" width="0" style="151" hidden="1" customWidth="1"/>
    <col min="13060" max="13300" width="9.140625" style="151"/>
    <col min="13301" max="13301" width="54" style="151" customWidth="1"/>
    <col min="13302" max="13311" width="12" style="151" customWidth="1"/>
    <col min="13312" max="13312" width="0" style="151" hidden="1" customWidth="1"/>
    <col min="13313" max="13313" width="9.140625" style="151"/>
    <col min="13314" max="13315" width="0" style="151" hidden="1" customWidth="1"/>
    <col min="13316" max="13556" width="9.140625" style="151"/>
    <col min="13557" max="13557" width="54" style="151" customWidth="1"/>
    <col min="13558" max="13567" width="12" style="151" customWidth="1"/>
    <col min="13568" max="13568" width="0" style="151" hidden="1" customWidth="1"/>
    <col min="13569" max="13569" width="9.140625" style="151"/>
    <col min="13570" max="13571" width="0" style="151" hidden="1" customWidth="1"/>
    <col min="13572" max="13812" width="9.140625" style="151"/>
    <col min="13813" max="13813" width="54" style="151" customWidth="1"/>
    <col min="13814" max="13823" width="12" style="151" customWidth="1"/>
    <col min="13824" max="13824" width="0" style="151" hidden="1" customWidth="1"/>
    <col min="13825" max="13825" width="9.140625" style="151"/>
    <col min="13826" max="13827" width="0" style="151" hidden="1" customWidth="1"/>
    <col min="13828" max="14068" width="9.140625" style="151"/>
    <col min="14069" max="14069" width="54" style="151" customWidth="1"/>
    <col min="14070" max="14079" width="12" style="151" customWidth="1"/>
    <col min="14080" max="14080" width="0" style="151" hidden="1" customWidth="1"/>
    <col min="14081" max="14081" width="9.140625" style="151"/>
    <col min="14082" max="14083" width="0" style="151" hidden="1" customWidth="1"/>
    <col min="14084" max="14324" width="9.140625" style="151"/>
    <col min="14325" max="14325" width="54" style="151" customWidth="1"/>
    <col min="14326" max="14335" width="12" style="151" customWidth="1"/>
    <col min="14336" max="14336" width="0" style="151" hidden="1" customWidth="1"/>
    <col min="14337" max="14337" width="9.140625" style="151"/>
    <col min="14338" max="14339" width="0" style="151" hidden="1" customWidth="1"/>
    <col min="14340" max="14580" width="9.140625" style="151"/>
    <col min="14581" max="14581" width="54" style="151" customWidth="1"/>
    <col min="14582" max="14591" width="12" style="151" customWidth="1"/>
    <col min="14592" max="14592" width="0" style="151" hidden="1" customWidth="1"/>
    <col min="14593" max="14593" width="9.140625" style="151"/>
    <col min="14594" max="14595" width="0" style="151" hidden="1" customWidth="1"/>
    <col min="14596" max="14836" width="9.140625" style="151"/>
    <col min="14837" max="14837" width="54" style="151" customWidth="1"/>
    <col min="14838" max="14847" width="12" style="151" customWidth="1"/>
    <col min="14848" max="14848" width="0" style="151" hidden="1" customWidth="1"/>
    <col min="14849" max="14849" width="9.140625" style="151"/>
    <col min="14850" max="14851" width="0" style="151" hidden="1" customWidth="1"/>
    <col min="14852" max="15092" width="9.140625" style="151"/>
    <col min="15093" max="15093" width="54" style="151" customWidth="1"/>
    <col min="15094" max="15103" width="12" style="151" customWidth="1"/>
    <col min="15104" max="15104" width="0" style="151" hidden="1" customWidth="1"/>
    <col min="15105" max="15105" width="9.140625" style="151"/>
    <col min="15106" max="15107" width="0" style="151" hidden="1" customWidth="1"/>
    <col min="15108" max="15348" width="9.140625" style="151"/>
    <col min="15349" max="15349" width="54" style="151" customWidth="1"/>
    <col min="15350" max="15359" width="12" style="151" customWidth="1"/>
    <col min="15360" max="15360" width="0" style="151" hidden="1" customWidth="1"/>
    <col min="15361" max="15361" width="9.140625" style="151"/>
    <col min="15362" max="15363" width="0" style="151" hidden="1" customWidth="1"/>
    <col min="15364" max="15604" width="9.140625" style="151"/>
    <col min="15605" max="15605" width="54" style="151" customWidth="1"/>
    <col min="15606" max="15615" width="12" style="151" customWidth="1"/>
    <col min="15616" max="15616" width="0" style="151" hidden="1" customWidth="1"/>
    <col min="15617" max="15617" width="9.140625" style="151"/>
    <col min="15618" max="15619" width="0" style="151" hidden="1" customWidth="1"/>
    <col min="15620" max="15860" width="9.140625" style="151"/>
    <col min="15861" max="15861" width="54" style="151" customWidth="1"/>
    <col min="15862" max="15871" width="12" style="151" customWidth="1"/>
    <col min="15872" max="15872" width="0" style="151" hidden="1" customWidth="1"/>
    <col min="15873" max="15873" width="9.140625" style="151"/>
    <col min="15874" max="15875" width="0" style="151" hidden="1" customWidth="1"/>
    <col min="15876" max="16116" width="9.140625" style="151"/>
    <col min="16117" max="16117" width="54" style="151" customWidth="1"/>
    <col min="16118" max="16127" width="12" style="151" customWidth="1"/>
    <col min="16128" max="16128" width="0" style="151" hidden="1" customWidth="1"/>
    <col min="16129" max="16129" width="9.140625" style="151"/>
    <col min="16130" max="16131" width="0" style="151" hidden="1" customWidth="1"/>
    <col min="16132" max="16384" width="9.140625" style="151"/>
  </cols>
  <sheetData>
    <row r="1" spans="1:21" s="116" customFormat="1" ht="19.899999999999999" customHeight="1">
      <c r="A1" s="398" t="s">
        <v>157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182" t="s">
        <v>72</v>
      </c>
    </row>
    <row r="2" spans="1:21" s="116" customFormat="1" ht="19.899999999999999" customHeight="1">
      <c r="A2" s="386" t="s">
        <v>197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151"/>
      <c r="R2" s="151"/>
    </row>
    <row r="3" spans="1:21" s="116" customFormat="1" ht="19.899999999999999" customHeight="1">
      <c r="A3" s="117"/>
      <c r="B3" s="117"/>
      <c r="C3" s="117"/>
      <c r="D3" s="152"/>
      <c r="E3" s="152"/>
      <c r="F3" s="152"/>
      <c r="G3" s="152"/>
      <c r="H3" s="152"/>
      <c r="I3" s="117"/>
      <c r="J3" s="117"/>
      <c r="K3" s="117"/>
      <c r="L3" s="117"/>
      <c r="M3" s="117"/>
      <c r="N3" s="117"/>
      <c r="O3" s="151" t="s">
        <v>60</v>
      </c>
      <c r="P3" s="117"/>
      <c r="Q3" s="117"/>
      <c r="R3" s="117"/>
    </row>
    <row r="4" spans="1:21" s="116" customFormat="1" ht="19.899999999999999" customHeight="1">
      <c r="A4" s="117"/>
      <c r="B4" s="117"/>
      <c r="C4" s="117"/>
      <c r="D4" s="152"/>
      <c r="E4" s="152"/>
      <c r="F4" s="152"/>
      <c r="G4" s="152"/>
      <c r="H4" s="152"/>
      <c r="I4" s="117"/>
      <c r="J4" s="117"/>
      <c r="K4" s="117"/>
      <c r="L4" s="117"/>
      <c r="M4" s="117"/>
      <c r="N4" s="117"/>
      <c r="O4" s="183" t="s">
        <v>61</v>
      </c>
      <c r="P4" s="105" t="s">
        <v>176</v>
      </c>
      <c r="Q4" s="105"/>
      <c r="R4" s="105"/>
    </row>
    <row r="5" spans="1:21" s="116" customFormat="1" ht="19.899999999999999" customHeight="1">
      <c r="A5" s="117"/>
      <c r="B5" s="117"/>
      <c r="C5" s="117"/>
      <c r="D5" s="152"/>
      <c r="E5" s="152"/>
      <c r="F5" s="152"/>
      <c r="G5" s="152"/>
      <c r="H5" s="152"/>
      <c r="I5" s="117"/>
      <c r="J5" s="117"/>
      <c r="K5" s="117"/>
      <c r="L5" s="117"/>
      <c r="M5" s="117"/>
      <c r="N5" s="117"/>
      <c r="O5" s="183" t="s">
        <v>62</v>
      </c>
      <c r="P5" s="184" t="s">
        <v>199</v>
      </c>
      <c r="Q5" s="117"/>
      <c r="R5" s="117"/>
    </row>
    <row r="6" spans="1:21" s="116" customFormat="1" ht="19.899999999999999" customHeight="1">
      <c r="A6" s="146" t="s">
        <v>158</v>
      </c>
      <c r="B6" s="181"/>
      <c r="C6" s="181"/>
      <c r="D6" s="149"/>
      <c r="E6" s="149"/>
      <c r="F6" s="149"/>
      <c r="G6" s="149"/>
      <c r="H6" s="149"/>
      <c r="I6" s="181"/>
      <c r="J6" s="181"/>
      <c r="K6" s="181"/>
      <c r="N6" s="185" t="b">
        <v>1</v>
      </c>
      <c r="O6" s="186" t="s">
        <v>19</v>
      </c>
    </row>
    <row r="7" spans="1:21" s="116" customFormat="1" ht="19.899999999999999" customHeight="1">
      <c r="A7" s="363" t="s">
        <v>317</v>
      </c>
      <c r="B7" s="363"/>
      <c r="C7" s="363"/>
      <c r="D7" s="363"/>
      <c r="E7" s="187"/>
      <c r="F7" s="399"/>
      <c r="G7" s="399"/>
      <c r="H7" s="188"/>
      <c r="N7" s="185" t="b">
        <v>0</v>
      </c>
      <c r="O7" s="186" t="s">
        <v>17</v>
      </c>
      <c r="Q7" s="181"/>
    </row>
    <row r="8" spans="1:21" s="116" customFormat="1">
      <c r="A8" s="146" t="s">
        <v>200</v>
      </c>
      <c r="D8" s="187"/>
      <c r="E8" s="189"/>
      <c r="F8" s="152"/>
      <c r="G8" s="189"/>
      <c r="H8" s="189"/>
      <c r="I8" s="151"/>
      <c r="J8" s="151"/>
      <c r="N8" s="185" t="b">
        <v>0</v>
      </c>
      <c r="O8" s="186" t="s">
        <v>70</v>
      </c>
      <c r="P8" s="183"/>
    </row>
    <row r="9" spans="1:21" s="116" customFormat="1" ht="19.899999999999999" customHeight="1">
      <c r="A9" s="397"/>
      <c r="B9" s="397"/>
      <c r="C9" s="397"/>
      <c r="D9" s="397"/>
      <c r="E9" s="187"/>
      <c r="F9" s="187"/>
      <c r="G9" s="187"/>
      <c r="H9" s="187"/>
      <c r="R9" s="190" t="s">
        <v>25</v>
      </c>
    </row>
    <row r="10" spans="1:21" s="116" customFormat="1">
      <c r="A10" s="191" t="s">
        <v>26</v>
      </c>
      <c r="B10" s="393" t="s">
        <v>69</v>
      </c>
      <c r="C10" s="393" t="s">
        <v>63</v>
      </c>
      <c r="D10" s="192" t="s">
        <v>7</v>
      </c>
      <c r="E10" s="394" t="s">
        <v>2</v>
      </c>
      <c r="F10" s="395"/>
      <c r="G10" s="395"/>
      <c r="H10" s="396"/>
      <c r="I10" s="193" t="s">
        <v>7</v>
      </c>
      <c r="J10" s="394" t="s">
        <v>3</v>
      </c>
      <c r="K10" s="395"/>
      <c r="L10" s="395"/>
      <c r="M10" s="396"/>
      <c r="N10" s="193" t="s">
        <v>7</v>
      </c>
      <c r="O10" s="394" t="s">
        <v>4</v>
      </c>
      <c r="P10" s="395"/>
      <c r="Q10" s="395"/>
      <c r="R10" s="396"/>
    </row>
    <row r="11" spans="1:21" s="116" customFormat="1">
      <c r="A11" s="194" t="s">
        <v>27</v>
      </c>
      <c r="B11" s="393"/>
      <c r="C11" s="393"/>
      <c r="D11" s="195" t="s">
        <v>80</v>
      </c>
      <c r="E11" s="196" t="s">
        <v>28</v>
      </c>
      <c r="F11" s="196" t="s">
        <v>29</v>
      </c>
      <c r="G11" s="196" t="s">
        <v>30</v>
      </c>
      <c r="H11" s="196" t="s">
        <v>31</v>
      </c>
      <c r="I11" s="197" t="s">
        <v>81</v>
      </c>
      <c r="J11" s="198" t="s">
        <v>32</v>
      </c>
      <c r="K11" s="198" t="s">
        <v>33</v>
      </c>
      <c r="L11" s="198" t="s">
        <v>34</v>
      </c>
      <c r="M11" s="198" t="s">
        <v>35</v>
      </c>
      <c r="N11" s="197" t="s">
        <v>82</v>
      </c>
      <c r="O11" s="198" t="s">
        <v>36</v>
      </c>
      <c r="P11" s="198" t="s">
        <v>37</v>
      </c>
      <c r="Q11" s="198" t="s">
        <v>38</v>
      </c>
      <c r="R11" s="198" t="s">
        <v>39</v>
      </c>
    </row>
    <row r="12" spans="1:21" s="116" customFormat="1">
      <c r="A12" s="199" t="s">
        <v>40</v>
      </c>
      <c r="B12" s="200" t="s">
        <v>5</v>
      </c>
      <c r="C12" s="335">
        <v>0</v>
      </c>
      <c r="D12" s="335">
        <v>0</v>
      </c>
      <c r="E12" s="335">
        <v>0</v>
      </c>
      <c r="F12" s="335">
        <v>0</v>
      </c>
      <c r="G12" s="335">
        <v>0</v>
      </c>
      <c r="H12" s="335">
        <v>0</v>
      </c>
      <c r="I12" s="335">
        <v>0</v>
      </c>
      <c r="J12" s="335">
        <v>0</v>
      </c>
      <c r="K12" s="335">
        <v>0</v>
      </c>
      <c r="L12" s="335">
        <v>0</v>
      </c>
      <c r="M12" s="335">
        <v>0</v>
      </c>
      <c r="N12" s="335">
        <v>0</v>
      </c>
      <c r="O12" s="335">
        <v>0</v>
      </c>
      <c r="P12" s="335">
        <v>0</v>
      </c>
      <c r="Q12" s="335">
        <v>0</v>
      </c>
      <c r="R12" s="335">
        <v>0</v>
      </c>
      <c r="S12" s="201">
        <v>0</v>
      </c>
      <c r="T12" s="201">
        <v>0</v>
      </c>
      <c r="U12" s="201">
        <v>0</v>
      </c>
    </row>
    <row r="13" spans="1:21" s="116" customFormat="1">
      <c r="A13" s="199"/>
      <c r="B13" s="200" t="s">
        <v>6</v>
      </c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</row>
    <row r="14" spans="1:21" s="116" customFormat="1">
      <c r="A14" s="202" t="s">
        <v>73</v>
      </c>
      <c r="B14" s="203" t="s">
        <v>5</v>
      </c>
      <c r="C14" s="333">
        <v>0</v>
      </c>
      <c r="D14" s="333">
        <f>D16+D72</f>
        <v>0</v>
      </c>
      <c r="E14" s="333">
        <f>E16+E72</f>
        <v>0</v>
      </c>
      <c r="F14" s="333">
        <v>0</v>
      </c>
      <c r="G14" s="333">
        <v>0</v>
      </c>
      <c r="H14" s="333">
        <v>0</v>
      </c>
      <c r="I14" s="333">
        <v>0</v>
      </c>
      <c r="J14" s="333">
        <v>0</v>
      </c>
      <c r="K14" s="333">
        <v>0</v>
      </c>
      <c r="L14" s="333">
        <v>0</v>
      </c>
      <c r="M14" s="333">
        <v>0</v>
      </c>
      <c r="N14" s="333">
        <v>0</v>
      </c>
      <c r="O14" s="333">
        <v>0</v>
      </c>
      <c r="P14" s="333">
        <v>0</v>
      </c>
      <c r="Q14" s="333">
        <v>0</v>
      </c>
      <c r="R14" s="333">
        <v>0</v>
      </c>
    </row>
    <row r="15" spans="1:21" s="116" customFormat="1">
      <c r="A15" s="202"/>
      <c r="B15" s="203" t="s">
        <v>6</v>
      </c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</row>
    <row r="16" spans="1:21" s="116" customFormat="1">
      <c r="A16" s="205"/>
      <c r="B16" s="206" t="s">
        <v>5</v>
      </c>
      <c r="C16" s="334">
        <v>0</v>
      </c>
      <c r="D16" s="334">
        <v>0</v>
      </c>
      <c r="E16" s="334">
        <v>0</v>
      </c>
      <c r="F16" s="334">
        <v>0</v>
      </c>
      <c r="G16" s="334">
        <v>0</v>
      </c>
      <c r="H16" s="334">
        <v>0</v>
      </c>
      <c r="I16" s="334">
        <v>0</v>
      </c>
      <c r="J16" s="334">
        <v>0</v>
      </c>
      <c r="K16" s="334">
        <v>0</v>
      </c>
      <c r="L16" s="334">
        <v>0</v>
      </c>
      <c r="M16" s="334">
        <v>0</v>
      </c>
      <c r="N16" s="334">
        <v>0</v>
      </c>
      <c r="O16" s="334">
        <v>0</v>
      </c>
      <c r="P16" s="334">
        <v>0</v>
      </c>
      <c r="Q16" s="334">
        <v>0</v>
      </c>
      <c r="R16" s="334">
        <v>0</v>
      </c>
    </row>
    <row r="17" spans="1:21" s="116" customFormat="1">
      <c r="A17" s="205"/>
      <c r="B17" s="206" t="s">
        <v>6</v>
      </c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</row>
    <row r="18" spans="1:21" s="116" customFormat="1">
      <c r="A18" s="202" t="s">
        <v>74</v>
      </c>
      <c r="B18" s="203" t="s">
        <v>5</v>
      </c>
      <c r="C18" s="333">
        <v>0</v>
      </c>
      <c r="D18" s="333">
        <v>0</v>
      </c>
      <c r="E18" s="333">
        <v>0</v>
      </c>
      <c r="F18" s="333">
        <v>0</v>
      </c>
      <c r="G18" s="333">
        <v>0</v>
      </c>
      <c r="H18" s="333">
        <v>0</v>
      </c>
      <c r="I18" s="333">
        <v>0</v>
      </c>
      <c r="J18" s="333">
        <v>0</v>
      </c>
      <c r="K18" s="333">
        <v>0</v>
      </c>
      <c r="L18" s="333">
        <v>0</v>
      </c>
      <c r="M18" s="333">
        <v>0</v>
      </c>
      <c r="N18" s="333">
        <v>0</v>
      </c>
      <c r="O18" s="333">
        <v>0</v>
      </c>
      <c r="P18" s="333">
        <v>0</v>
      </c>
      <c r="Q18" s="333">
        <v>0</v>
      </c>
      <c r="R18" s="333">
        <v>0</v>
      </c>
    </row>
    <row r="19" spans="1:21" s="116" customFormat="1">
      <c r="A19" s="202"/>
      <c r="B19" s="203" t="s">
        <v>6</v>
      </c>
      <c r="C19" s="333"/>
      <c r="D19" s="333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</row>
    <row r="20" spans="1:21" s="116" customFormat="1">
      <c r="A20" s="205"/>
      <c r="B20" s="206" t="s">
        <v>5</v>
      </c>
      <c r="C20" s="334">
        <v>0</v>
      </c>
      <c r="D20" s="334">
        <v>0</v>
      </c>
      <c r="E20" s="334">
        <v>0</v>
      </c>
      <c r="F20" s="334">
        <v>0</v>
      </c>
      <c r="G20" s="334">
        <v>0</v>
      </c>
      <c r="H20" s="334">
        <v>0</v>
      </c>
      <c r="I20" s="334">
        <v>0</v>
      </c>
      <c r="J20" s="334">
        <v>0</v>
      </c>
      <c r="K20" s="334">
        <v>0</v>
      </c>
      <c r="L20" s="334">
        <v>0</v>
      </c>
      <c r="M20" s="334">
        <v>0</v>
      </c>
      <c r="N20" s="334">
        <v>0</v>
      </c>
      <c r="O20" s="334">
        <v>0</v>
      </c>
      <c r="P20" s="334">
        <v>0</v>
      </c>
      <c r="Q20" s="334">
        <v>0</v>
      </c>
      <c r="R20" s="334">
        <v>0</v>
      </c>
      <c r="S20" s="207">
        <v>0</v>
      </c>
      <c r="T20" s="207">
        <v>0</v>
      </c>
      <c r="U20" s="207">
        <v>0</v>
      </c>
    </row>
    <row r="21" spans="1:21" s="116" customFormat="1">
      <c r="A21" s="205"/>
      <c r="B21" s="206" t="s">
        <v>6</v>
      </c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</row>
    <row r="22" spans="1:21" s="116" customFormat="1">
      <c r="A22" s="202" t="s">
        <v>75</v>
      </c>
      <c r="B22" s="203" t="s">
        <v>5</v>
      </c>
      <c r="C22" s="333">
        <v>0</v>
      </c>
      <c r="D22" s="333">
        <v>0</v>
      </c>
      <c r="E22" s="333">
        <v>0</v>
      </c>
      <c r="F22" s="333">
        <v>0</v>
      </c>
      <c r="G22" s="333">
        <v>0</v>
      </c>
      <c r="H22" s="333">
        <v>0</v>
      </c>
      <c r="I22" s="333">
        <v>0</v>
      </c>
      <c r="J22" s="333">
        <v>0</v>
      </c>
      <c r="K22" s="333">
        <v>0</v>
      </c>
      <c r="L22" s="333">
        <v>0</v>
      </c>
      <c r="M22" s="333">
        <v>0</v>
      </c>
      <c r="N22" s="333">
        <v>0</v>
      </c>
      <c r="O22" s="333">
        <v>0</v>
      </c>
      <c r="P22" s="333">
        <v>0</v>
      </c>
      <c r="Q22" s="333">
        <v>0</v>
      </c>
      <c r="R22" s="333">
        <v>0</v>
      </c>
    </row>
    <row r="23" spans="1:21" s="116" customFormat="1">
      <c r="A23" s="202"/>
      <c r="B23" s="203" t="s">
        <v>6</v>
      </c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</row>
    <row r="24" spans="1:21" s="116" customFormat="1">
      <c r="A24" s="205"/>
      <c r="B24" s="206" t="s">
        <v>5</v>
      </c>
      <c r="C24" s="334">
        <v>0</v>
      </c>
      <c r="D24" s="334">
        <v>0</v>
      </c>
      <c r="E24" s="334">
        <v>0</v>
      </c>
      <c r="F24" s="334">
        <v>0</v>
      </c>
      <c r="G24" s="334">
        <v>0</v>
      </c>
      <c r="H24" s="334">
        <v>0</v>
      </c>
      <c r="I24" s="334">
        <v>0</v>
      </c>
      <c r="J24" s="334">
        <v>0</v>
      </c>
      <c r="K24" s="334">
        <v>0</v>
      </c>
      <c r="L24" s="334">
        <v>0</v>
      </c>
      <c r="M24" s="334">
        <v>0</v>
      </c>
      <c r="N24" s="334">
        <v>0</v>
      </c>
      <c r="O24" s="334">
        <v>0</v>
      </c>
      <c r="P24" s="334">
        <v>0</v>
      </c>
      <c r="Q24" s="334">
        <v>0</v>
      </c>
      <c r="R24" s="334">
        <v>0</v>
      </c>
    </row>
    <row r="25" spans="1:21" s="116" customFormat="1">
      <c r="A25" s="205"/>
      <c r="B25" s="206" t="s">
        <v>6</v>
      </c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4"/>
    </row>
    <row r="26" spans="1:21" s="116" customFormat="1">
      <c r="A26" s="202" t="s">
        <v>41</v>
      </c>
      <c r="B26" s="203" t="s">
        <v>5</v>
      </c>
      <c r="C26" s="333">
        <v>0</v>
      </c>
      <c r="D26" s="333">
        <v>0</v>
      </c>
      <c r="E26" s="333">
        <v>0</v>
      </c>
      <c r="F26" s="333">
        <v>0</v>
      </c>
      <c r="G26" s="333">
        <v>0</v>
      </c>
      <c r="H26" s="333">
        <v>0</v>
      </c>
      <c r="I26" s="333">
        <v>0</v>
      </c>
      <c r="J26" s="333">
        <v>0</v>
      </c>
      <c r="K26" s="333">
        <v>0</v>
      </c>
      <c r="L26" s="333">
        <v>0</v>
      </c>
      <c r="M26" s="333">
        <v>0</v>
      </c>
      <c r="N26" s="333">
        <v>0</v>
      </c>
      <c r="O26" s="333">
        <v>0</v>
      </c>
      <c r="P26" s="333">
        <v>0</v>
      </c>
      <c r="Q26" s="333">
        <v>0</v>
      </c>
      <c r="R26" s="333">
        <v>0</v>
      </c>
    </row>
    <row r="27" spans="1:21" s="116" customFormat="1">
      <c r="A27" s="202"/>
      <c r="B27" s="203" t="s">
        <v>6</v>
      </c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3"/>
    </row>
    <row r="28" spans="1:21" s="116" customFormat="1">
      <c r="A28" s="205"/>
      <c r="B28" s="206" t="s">
        <v>5</v>
      </c>
      <c r="C28" s="334">
        <v>0</v>
      </c>
      <c r="D28" s="334">
        <v>0</v>
      </c>
      <c r="E28" s="334">
        <v>0</v>
      </c>
      <c r="F28" s="334">
        <v>0</v>
      </c>
      <c r="G28" s="334">
        <v>0</v>
      </c>
      <c r="H28" s="334">
        <v>0</v>
      </c>
      <c r="I28" s="334">
        <v>0</v>
      </c>
      <c r="J28" s="334">
        <v>0</v>
      </c>
      <c r="K28" s="334">
        <v>0</v>
      </c>
      <c r="L28" s="334">
        <v>0</v>
      </c>
      <c r="M28" s="334">
        <v>0</v>
      </c>
      <c r="N28" s="334">
        <v>0</v>
      </c>
      <c r="O28" s="334">
        <v>0</v>
      </c>
      <c r="P28" s="334">
        <v>0</v>
      </c>
      <c r="Q28" s="334">
        <v>0</v>
      </c>
      <c r="R28" s="334">
        <v>0</v>
      </c>
    </row>
    <row r="29" spans="1:21" s="116" customFormat="1">
      <c r="A29" s="205"/>
      <c r="B29" s="206" t="s">
        <v>6</v>
      </c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4"/>
    </row>
    <row r="30" spans="1:21" s="116" customFormat="1">
      <c r="A30" s="208" t="s">
        <v>42</v>
      </c>
      <c r="B30" s="200" t="s">
        <v>5</v>
      </c>
      <c r="C30" s="335">
        <f>SUM(D30,I30,N30)</f>
        <v>73000</v>
      </c>
      <c r="D30" s="335">
        <f>SUM(E30:H30)</f>
        <v>38500</v>
      </c>
      <c r="E30" s="335">
        <f>SUM(E36,E40,E42,E46,E48,E50,E52)</f>
        <v>13900</v>
      </c>
      <c r="F30" s="335">
        <f>SUM(F36,F40,F42,F46,F48,F50,F52)</f>
        <v>16600</v>
      </c>
      <c r="G30" s="335">
        <f>SUM(G36,G40,G42,G46,G48,G50,G52)</f>
        <v>4000</v>
      </c>
      <c r="H30" s="335">
        <f>SUM(H36,H40,H42,H46,H48,H50,H52)</f>
        <v>4000</v>
      </c>
      <c r="I30" s="335">
        <f t="shared" ref="I30:I52" si="0">SUM(J30:M30)</f>
        <v>20000</v>
      </c>
      <c r="J30" s="335">
        <f t="shared" ref="J30:R30" si="1">SUM(J36,J40,J42,J46,J48,J50,J52)</f>
        <v>11900</v>
      </c>
      <c r="K30" s="335">
        <f t="shared" si="1"/>
        <v>8100</v>
      </c>
      <c r="L30" s="335">
        <f t="shared" si="1"/>
        <v>0</v>
      </c>
      <c r="M30" s="335">
        <f t="shared" si="1"/>
        <v>0</v>
      </c>
      <c r="N30" s="335">
        <f>SUM(O30:R30)</f>
        <v>14500</v>
      </c>
      <c r="O30" s="335">
        <f t="shared" si="1"/>
        <v>10500</v>
      </c>
      <c r="P30" s="335">
        <f t="shared" si="1"/>
        <v>4000</v>
      </c>
      <c r="Q30" s="335">
        <f t="shared" si="1"/>
        <v>0</v>
      </c>
      <c r="R30" s="335">
        <f t="shared" si="1"/>
        <v>0</v>
      </c>
    </row>
    <row r="31" spans="1:21" s="116" customFormat="1">
      <c r="A31" s="208"/>
      <c r="B31" s="200" t="s">
        <v>6</v>
      </c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</row>
    <row r="32" spans="1:21" s="116" customFormat="1">
      <c r="A32" s="202" t="s">
        <v>43</v>
      </c>
      <c r="B32" s="203" t="s">
        <v>5</v>
      </c>
      <c r="C32" s="333">
        <f>+C34+C38+C44</f>
        <v>73000</v>
      </c>
      <c r="D32" s="333">
        <f t="shared" ref="D32:R32" si="2">+D34+D38+D44</f>
        <v>38500</v>
      </c>
      <c r="E32" s="333">
        <f>+E34+E38+E44</f>
        <v>13900</v>
      </c>
      <c r="F32" s="333">
        <f t="shared" si="2"/>
        <v>16600</v>
      </c>
      <c r="G32" s="333">
        <f t="shared" si="2"/>
        <v>4000</v>
      </c>
      <c r="H32" s="333">
        <f t="shared" si="2"/>
        <v>4000</v>
      </c>
      <c r="I32" s="333">
        <f t="shared" si="2"/>
        <v>20000</v>
      </c>
      <c r="J32" s="333">
        <f t="shared" si="2"/>
        <v>11900</v>
      </c>
      <c r="K32" s="333">
        <f t="shared" si="2"/>
        <v>8100</v>
      </c>
      <c r="L32" s="333">
        <f t="shared" si="2"/>
        <v>0</v>
      </c>
      <c r="M32" s="333">
        <f t="shared" si="2"/>
        <v>0</v>
      </c>
      <c r="N32" s="333">
        <f t="shared" si="2"/>
        <v>14500</v>
      </c>
      <c r="O32" s="333">
        <f t="shared" si="2"/>
        <v>10500</v>
      </c>
      <c r="P32" s="333">
        <f t="shared" si="2"/>
        <v>4000</v>
      </c>
      <c r="Q32" s="333">
        <f t="shared" si="2"/>
        <v>0</v>
      </c>
      <c r="R32" s="333">
        <f t="shared" si="2"/>
        <v>0</v>
      </c>
    </row>
    <row r="33" spans="1:18" s="116" customFormat="1">
      <c r="A33" s="202"/>
      <c r="B33" s="203" t="s">
        <v>6</v>
      </c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</row>
    <row r="34" spans="1:18" s="116" customFormat="1">
      <c r="A34" s="209" t="s">
        <v>44</v>
      </c>
      <c r="B34" s="203" t="s">
        <v>5</v>
      </c>
      <c r="C34" s="333">
        <f>+C36</f>
        <v>13400</v>
      </c>
      <c r="D34" s="333">
        <f t="shared" ref="D34:J34" si="3">+D36</f>
        <v>12000</v>
      </c>
      <c r="E34" s="333">
        <v>0</v>
      </c>
      <c r="F34" s="333">
        <f t="shared" si="3"/>
        <v>4000</v>
      </c>
      <c r="G34" s="333">
        <f t="shared" si="3"/>
        <v>4000</v>
      </c>
      <c r="H34" s="333">
        <f t="shared" si="3"/>
        <v>4000</v>
      </c>
      <c r="I34" s="333">
        <f t="shared" si="3"/>
        <v>1400</v>
      </c>
      <c r="J34" s="333">
        <f t="shared" si="3"/>
        <v>1400</v>
      </c>
      <c r="K34" s="333">
        <v>0</v>
      </c>
      <c r="L34" s="333">
        <v>0</v>
      </c>
      <c r="M34" s="333">
        <v>0</v>
      </c>
      <c r="N34" s="333">
        <v>0</v>
      </c>
      <c r="O34" s="333">
        <v>0</v>
      </c>
      <c r="P34" s="333">
        <v>0</v>
      </c>
      <c r="Q34" s="333">
        <v>0</v>
      </c>
      <c r="R34" s="333">
        <v>0</v>
      </c>
    </row>
    <row r="35" spans="1:18" s="116" customFormat="1">
      <c r="A35" s="209"/>
      <c r="B35" s="203" t="s">
        <v>6</v>
      </c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</row>
    <row r="36" spans="1:18" s="116" customFormat="1">
      <c r="A36" s="210" t="s">
        <v>106</v>
      </c>
      <c r="B36" s="206" t="s">
        <v>5</v>
      </c>
      <c r="C36" s="334">
        <f t="shared" ref="C36:C52" si="4">SUM(D36,I36,N36)</f>
        <v>13400</v>
      </c>
      <c r="D36" s="334">
        <f t="shared" ref="D36:D52" si="5">SUM(E36:H36)</f>
        <v>12000</v>
      </c>
      <c r="E36" s="334">
        <v>0</v>
      </c>
      <c r="F36" s="334">
        <v>4000</v>
      </c>
      <c r="G36" s="334">
        <v>4000</v>
      </c>
      <c r="H36" s="334">
        <v>4000</v>
      </c>
      <c r="I36" s="334">
        <f t="shared" si="0"/>
        <v>1400</v>
      </c>
      <c r="J36" s="334">
        <v>1400</v>
      </c>
      <c r="K36" s="334">
        <v>0</v>
      </c>
      <c r="L36" s="334">
        <v>0</v>
      </c>
      <c r="M36" s="334">
        <v>0</v>
      </c>
      <c r="N36" s="334">
        <v>0</v>
      </c>
      <c r="O36" s="334">
        <v>0</v>
      </c>
      <c r="P36" s="334">
        <v>0</v>
      </c>
      <c r="Q36" s="334">
        <v>0</v>
      </c>
      <c r="R36" s="334">
        <v>0</v>
      </c>
    </row>
    <row r="37" spans="1:18" s="116" customFormat="1">
      <c r="A37" s="205"/>
      <c r="B37" s="206" t="s">
        <v>6</v>
      </c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</row>
    <row r="38" spans="1:18" s="116" customFormat="1">
      <c r="A38" s="209" t="s">
        <v>45</v>
      </c>
      <c r="B38" s="203" t="s">
        <v>5</v>
      </c>
      <c r="C38" s="333">
        <f>+C40+C42</f>
        <v>23900</v>
      </c>
      <c r="D38" s="333">
        <f t="shared" ref="D38:R38" si="6">+D40+D42</f>
        <v>8700</v>
      </c>
      <c r="E38" s="333">
        <f t="shared" si="6"/>
        <v>8700</v>
      </c>
      <c r="F38" s="333">
        <f>+F40+F42</f>
        <v>0</v>
      </c>
      <c r="G38" s="333">
        <f t="shared" si="6"/>
        <v>0</v>
      </c>
      <c r="H38" s="333">
        <f t="shared" si="6"/>
        <v>0</v>
      </c>
      <c r="I38" s="333">
        <f t="shared" si="6"/>
        <v>7600</v>
      </c>
      <c r="J38" s="333">
        <f t="shared" si="6"/>
        <v>7600</v>
      </c>
      <c r="K38" s="333">
        <f t="shared" si="6"/>
        <v>0</v>
      </c>
      <c r="L38" s="333">
        <f t="shared" si="6"/>
        <v>0</v>
      </c>
      <c r="M38" s="333">
        <f t="shared" si="6"/>
        <v>0</v>
      </c>
      <c r="N38" s="333">
        <f t="shared" si="6"/>
        <v>7600</v>
      </c>
      <c r="O38" s="333">
        <f t="shared" si="6"/>
        <v>7600</v>
      </c>
      <c r="P38" s="333">
        <f t="shared" si="6"/>
        <v>0</v>
      </c>
      <c r="Q38" s="333">
        <f t="shared" si="6"/>
        <v>0</v>
      </c>
      <c r="R38" s="333">
        <f t="shared" si="6"/>
        <v>0</v>
      </c>
    </row>
    <row r="39" spans="1:18" s="116" customFormat="1">
      <c r="A39" s="209"/>
      <c r="B39" s="203" t="s">
        <v>6</v>
      </c>
      <c r="C39" s="333"/>
      <c r="D39" s="333"/>
      <c r="E39" s="333"/>
      <c r="F39" s="333"/>
      <c r="G39" s="333"/>
      <c r="H39" s="333"/>
      <c r="I39" s="333"/>
      <c r="J39" s="333"/>
      <c r="K39" s="333"/>
      <c r="L39" s="333"/>
      <c r="M39" s="333"/>
      <c r="N39" s="333"/>
      <c r="O39" s="333"/>
      <c r="P39" s="333"/>
      <c r="Q39" s="333"/>
      <c r="R39" s="333"/>
    </row>
    <row r="40" spans="1:18" s="116" customFormat="1">
      <c r="A40" s="41" t="s">
        <v>108</v>
      </c>
      <c r="B40" s="206" t="s">
        <v>5</v>
      </c>
      <c r="C40" s="334">
        <f>SUM(D40,I40,N40)</f>
        <v>13100</v>
      </c>
      <c r="D40" s="334">
        <f t="shared" si="5"/>
        <v>5100</v>
      </c>
      <c r="E40" s="334">
        <v>5100</v>
      </c>
      <c r="F40" s="334">
        <v>0</v>
      </c>
      <c r="G40" s="334">
        <v>0</v>
      </c>
      <c r="H40" s="334">
        <v>0</v>
      </c>
      <c r="I40" s="334">
        <f>SUM(J40:M40)</f>
        <v>4000</v>
      </c>
      <c r="J40" s="334">
        <v>4000</v>
      </c>
      <c r="K40" s="334">
        <v>0</v>
      </c>
      <c r="L40" s="334">
        <v>0</v>
      </c>
      <c r="M40" s="334">
        <v>0</v>
      </c>
      <c r="N40" s="334">
        <f t="shared" ref="N40:N52" si="7">SUM(O40:R40)</f>
        <v>4000</v>
      </c>
      <c r="O40" s="334">
        <v>4000</v>
      </c>
      <c r="P40" s="334">
        <v>0</v>
      </c>
      <c r="Q40" s="334">
        <v>0</v>
      </c>
      <c r="R40" s="334">
        <v>0</v>
      </c>
    </row>
    <row r="41" spans="1:18" s="116" customFormat="1">
      <c r="A41" s="39"/>
      <c r="B41" s="206" t="s">
        <v>6</v>
      </c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334"/>
      <c r="R41" s="334"/>
    </row>
    <row r="42" spans="1:18" s="116" customFormat="1">
      <c r="A42" s="41" t="s">
        <v>109</v>
      </c>
      <c r="B42" s="206" t="s">
        <v>5</v>
      </c>
      <c r="C42" s="334">
        <f>SUM(D42,I42,N42)</f>
        <v>10800</v>
      </c>
      <c r="D42" s="334">
        <f t="shared" si="5"/>
        <v>3600</v>
      </c>
      <c r="E42" s="334">
        <v>3600</v>
      </c>
      <c r="F42" s="334">
        <v>0</v>
      </c>
      <c r="G42" s="334">
        <v>0</v>
      </c>
      <c r="H42" s="334">
        <v>0</v>
      </c>
      <c r="I42" s="334">
        <f t="shared" ref="I42" si="8">SUM(J42:M42)</f>
        <v>3600</v>
      </c>
      <c r="J42" s="334">
        <v>3600</v>
      </c>
      <c r="K42" s="334">
        <v>0</v>
      </c>
      <c r="L42" s="334">
        <v>0</v>
      </c>
      <c r="M42" s="334">
        <v>0</v>
      </c>
      <c r="N42" s="334">
        <f t="shared" si="7"/>
        <v>3600</v>
      </c>
      <c r="O42" s="334">
        <v>3600</v>
      </c>
      <c r="P42" s="334">
        <v>0</v>
      </c>
      <c r="Q42" s="334">
        <v>0</v>
      </c>
      <c r="R42" s="334">
        <v>0</v>
      </c>
    </row>
    <row r="43" spans="1:18" s="116" customFormat="1">
      <c r="A43" s="39"/>
      <c r="B43" s="206" t="s">
        <v>6</v>
      </c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 s="334"/>
    </row>
    <row r="44" spans="1:18" s="116" customFormat="1">
      <c r="A44" s="209" t="s">
        <v>46</v>
      </c>
      <c r="B44" s="203" t="s">
        <v>5</v>
      </c>
      <c r="C44" s="333">
        <f>+C46+C48+C50+C52</f>
        <v>35700</v>
      </c>
      <c r="D44" s="333">
        <f t="shared" ref="D44:R44" si="9">+D46+D48+D50+D52</f>
        <v>17800</v>
      </c>
      <c r="E44" s="333">
        <f>+E46+E48+E50+E52</f>
        <v>5200</v>
      </c>
      <c r="F44" s="333">
        <f t="shared" si="9"/>
        <v>12600</v>
      </c>
      <c r="G44" s="333">
        <f t="shared" si="9"/>
        <v>0</v>
      </c>
      <c r="H44" s="333">
        <f t="shared" si="9"/>
        <v>0</v>
      </c>
      <c r="I44" s="333">
        <f t="shared" si="9"/>
        <v>11000</v>
      </c>
      <c r="J44" s="333">
        <f t="shared" si="9"/>
        <v>2900</v>
      </c>
      <c r="K44" s="333">
        <f t="shared" si="9"/>
        <v>8100</v>
      </c>
      <c r="L44" s="333">
        <f t="shared" si="9"/>
        <v>0</v>
      </c>
      <c r="M44" s="333">
        <f t="shared" si="9"/>
        <v>0</v>
      </c>
      <c r="N44" s="333">
        <f t="shared" si="9"/>
        <v>6900</v>
      </c>
      <c r="O44" s="333">
        <f t="shared" si="9"/>
        <v>2900</v>
      </c>
      <c r="P44" s="333">
        <f t="shared" si="9"/>
        <v>4000</v>
      </c>
      <c r="Q44" s="333">
        <f t="shared" si="9"/>
        <v>0</v>
      </c>
      <c r="R44" s="333">
        <f t="shared" si="9"/>
        <v>0</v>
      </c>
    </row>
    <row r="45" spans="1:18" s="116" customFormat="1">
      <c r="A45" s="209"/>
      <c r="B45" s="203" t="s">
        <v>6</v>
      </c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</row>
    <row r="46" spans="1:18" s="116" customFormat="1">
      <c r="A46" s="82" t="s">
        <v>110</v>
      </c>
      <c r="B46" s="206" t="s">
        <v>5</v>
      </c>
      <c r="C46" s="334">
        <f t="shared" si="4"/>
        <v>12500</v>
      </c>
      <c r="D46" s="334">
        <f t="shared" si="5"/>
        <v>8500</v>
      </c>
      <c r="E46" s="334">
        <v>0</v>
      </c>
      <c r="F46" s="334">
        <v>8500</v>
      </c>
      <c r="G46" s="334">
        <v>0</v>
      </c>
      <c r="H46" s="334">
        <v>0</v>
      </c>
      <c r="I46" s="334">
        <f t="shared" si="0"/>
        <v>4000</v>
      </c>
      <c r="J46" s="334">
        <v>0</v>
      </c>
      <c r="K46" s="334">
        <v>4000</v>
      </c>
      <c r="L46" s="334">
        <v>0</v>
      </c>
      <c r="M46" s="334">
        <v>0</v>
      </c>
      <c r="N46" s="334">
        <f t="shared" si="7"/>
        <v>0</v>
      </c>
      <c r="O46" s="334">
        <v>0</v>
      </c>
      <c r="P46" s="334">
        <v>0</v>
      </c>
      <c r="Q46" s="334">
        <v>0</v>
      </c>
      <c r="R46" s="334">
        <v>0</v>
      </c>
    </row>
    <row r="47" spans="1:18" s="116" customFormat="1">
      <c r="A47" s="82"/>
      <c r="B47" s="206" t="s">
        <v>6</v>
      </c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</row>
    <row r="48" spans="1:18" s="116" customFormat="1">
      <c r="A48" s="82" t="s">
        <v>111</v>
      </c>
      <c r="B48" s="206" t="s">
        <v>5</v>
      </c>
      <c r="C48" s="334">
        <f t="shared" si="4"/>
        <v>12200</v>
      </c>
      <c r="D48" s="334">
        <f t="shared" si="5"/>
        <v>4100</v>
      </c>
      <c r="E48" s="334">
        <v>0</v>
      </c>
      <c r="F48" s="334">
        <v>4100</v>
      </c>
      <c r="G48" s="334">
        <v>0</v>
      </c>
      <c r="H48" s="334">
        <v>0</v>
      </c>
      <c r="I48" s="334">
        <f t="shared" si="0"/>
        <v>4100</v>
      </c>
      <c r="J48" s="334">
        <v>0</v>
      </c>
      <c r="K48" s="334">
        <v>4100</v>
      </c>
      <c r="L48" s="334">
        <v>0</v>
      </c>
      <c r="M48" s="334">
        <v>0</v>
      </c>
      <c r="N48" s="334">
        <f t="shared" si="7"/>
        <v>4000</v>
      </c>
      <c r="O48" s="334">
        <v>0</v>
      </c>
      <c r="P48" s="334">
        <v>4000</v>
      </c>
      <c r="Q48" s="334">
        <v>0</v>
      </c>
      <c r="R48" s="334">
        <v>0</v>
      </c>
    </row>
    <row r="49" spans="1:21" s="116" customFormat="1">
      <c r="A49" s="82"/>
      <c r="B49" s="206" t="s">
        <v>6</v>
      </c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  <c r="R49" s="334"/>
    </row>
    <row r="50" spans="1:21" s="116" customFormat="1">
      <c r="A50" s="82" t="s">
        <v>112</v>
      </c>
      <c r="B50" s="206" t="s">
        <v>5</v>
      </c>
      <c r="C50" s="334">
        <f t="shared" si="4"/>
        <v>8800</v>
      </c>
      <c r="D50" s="334">
        <f t="shared" si="5"/>
        <v>3000</v>
      </c>
      <c r="E50" s="334">
        <v>3000</v>
      </c>
      <c r="F50" s="334">
        <v>0</v>
      </c>
      <c r="G50" s="334">
        <v>0</v>
      </c>
      <c r="H50" s="334">
        <v>0</v>
      </c>
      <c r="I50" s="334">
        <f t="shared" si="0"/>
        <v>2900</v>
      </c>
      <c r="J50" s="334">
        <v>2900</v>
      </c>
      <c r="K50" s="334">
        <v>0</v>
      </c>
      <c r="L50" s="334">
        <v>0</v>
      </c>
      <c r="M50" s="334">
        <v>0</v>
      </c>
      <c r="N50" s="334">
        <f t="shared" si="7"/>
        <v>2900</v>
      </c>
      <c r="O50" s="334">
        <v>2900</v>
      </c>
      <c r="P50" s="334">
        <v>0</v>
      </c>
      <c r="Q50" s="334">
        <v>0</v>
      </c>
      <c r="R50" s="334">
        <v>0</v>
      </c>
    </row>
    <row r="51" spans="1:21" s="116" customFormat="1">
      <c r="A51" s="82"/>
      <c r="B51" s="206" t="s">
        <v>6</v>
      </c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4"/>
    </row>
    <row r="52" spans="1:21" s="116" customFormat="1">
      <c r="A52" s="41" t="s">
        <v>113</v>
      </c>
      <c r="B52" s="206" t="s">
        <v>5</v>
      </c>
      <c r="C52" s="334">
        <f t="shared" si="4"/>
        <v>2200</v>
      </c>
      <c r="D52" s="334">
        <f t="shared" si="5"/>
        <v>2200</v>
      </c>
      <c r="E52" s="334">
        <v>2200</v>
      </c>
      <c r="F52" s="334">
        <v>0</v>
      </c>
      <c r="G52" s="334">
        <v>0</v>
      </c>
      <c r="H52" s="334">
        <v>0</v>
      </c>
      <c r="I52" s="334">
        <f t="shared" si="0"/>
        <v>0</v>
      </c>
      <c r="J52" s="334">
        <v>0</v>
      </c>
      <c r="K52" s="334">
        <v>0</v>
      </c>
      <c r="L52" s="334">
        <v>0</v>
      </c>
      <c r="M52" s="334">
        <v>0</v>
      </c>
      <c r="N52" s="334">
        <f t="shared" si="7"/>
        <v>0</v>
      </c>
      <c r="O52" s="334">
        <v>0</v>
      </c>
      <c r="P52" s="334">
        <v>0</v>
      </c>
      <c r="Q52" s="334">
        <v>0</v>
      </c>
      <c r="R52" s="334">
        <v>0</v>
      </c>
    </row>
    <row r="53" spans="1:21" s="116" customFormat="1">
      <c r="A53" s="39"/>
      <c r="B53" s="206" t="s">
        <v>6</v>
      </c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34"/>
    </row>
    <row r="54" spans="1:21" s="116" customFormat="1">
      <c r="A54" s="202" t="s">
        <v>47</v>
      </c>
      <c r="B54" s="203" t="s">
        <v>5</v>
      </c>
      <c r="C54" s="333">
        <v>0</v>
      </c>
      <c r="D54" s="333">
        <v>0</v>
      </c>
      <c r="E54" s="333">
        <v>0</v>
      </c>
      <c r="F54" s="333">
        <v>0</v>
      </c>
      <c r="G54" s="333">
        <v>0</v>
      </c>
      <c r="H54" s="333">
        <v>0</v>
      </c>
      <c r="I54" s="333">
        <v>0</v>
      </c>
      <c r="J54" s="333">
        <v>0</v>
      </c>
      <c r="K54" s="333">
        <v>0</v>
      </c>
      <c r="L54" s="333">
        <v>0</v>
      </c>
      <c r="M54" s="333">
        <v>0</v>
      </c>
      <c r="N54" s="333">
        <v>0</v>
      </c>
      <c r="O54" s="333">
        <v>0</v>
      </c>
      <c r="P54" s="333">
        <v>0</v>
      </c>
      <c r="Q54" s="333">
        <v>0</v>
      </c>
      <c r="R54" s="333">
        <v>0</v>
      </c>
    </row>
    <row r="55" spans="1:21" s="116" customFormat="1">
      <c r="A55" s="202"/>
      <c r="B55" s="203" t="s">
        <v>6</v>
      </c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</row>
    <row r="56" spans="1:21" s="116" customFormat="1">
      <c r="A56" s="210"/>
      <c r="B56" s="206" t="s">
        <v>5</v>
      </c>
      <c r="C56" s="334">
        <v>0</v>
      </c>
      <c r="D56" s="334">
        <v>0</v>
      </c>
      <c r="E56" s="334">
        <v>0</v>
      </c>
      <c r="F56" s="334">
        <v>0</v>
      </c>
      <c r="G56" s="334">
        <v>0</v>
      </c>
      <c r="H56" s="334">
        <v>0</v>
      </c>
      <c r="I56" s="334">
        <v>0</v>
      </c>
      <c r="J56" s="334">
        <v>0</v>
      </c>
      <c r="K56" s="334">
        <v>0</v>
      </c>
      <c r="L56" s="334">
        <v>0</v>
      </c>
      <c r="M56" s="334">
        <v>0</v>
      </c>
      <c r="N56" s="334">
        <v>0</v>
      </c>
      <c r="O56" s="334">
        <v>0</v>
      </c>
      <c r="P56" s="334">
        <v>0</v>
      </c>
      <c r="Q56" s="334">
        <v>0</v>
      </c>
      <c r="R56" s="334">
        <v>0</v>
      </c>
      <c r="S56" s="207">
        <v>0</v>
      </c>
      <c r="T56" s="207">
        <v>0</v>
      </c>
      <c r="U56" s="207">
        <v>0</v>
      </c>
    </row>
    <row r="57" spans="1:21" s="116" customFormat="1">
      <c r="A57" s="205"/>
      <c r="B57" s="206" t="s">
        <v>6</v>
      </c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</row>
    <row r="58" spans="1:21" s="116" customFormat="1">
      <c r="A58" s="208" t="s">
        <v>48</v>
      </c>
      <c r="B58" s="200" t="s">
        <v>5</v>
      </c>
      <c r="C58" s="335">
        <v>0</v>
      </c>
      <c r="D58" s="335">
        <v>0</v>
      </c>
      <c r="E58" s="335">
        <v>0</v>
      </c>
      <c r="F58" s="335">
        <v>0</v>
      </c>
      <c r="G58" s="335">
        <v>0</v>
      </c>
      <c r="H58" s="335">
        <v>0</v>
      </c>
      <c r="I58" s="335">
        <v>0</v>
      </c>
      <c r="J58" s="335">
        <v>0</v>
      </c>
      <c r="K58" s="335">
        <v>0</v>
      </c>
      <c r="L58" s="335">
        <v>0</v>
      </c>
      <c r="M58" s="335">
        <v>0</v>
      </c>
      <c r="N58" s="335">
        <v>0</v>
      </c>
      <c r="O58" s="335">
        <v>0</v>
      </c>
      <c r="P58" s="335">
        <v>0</v>
      </c>
      <c r="Q58" s="335">
        <v>0</v>
      </c>
      <c r="R58" s="335">
        <v>0</v>
      </c>
    </row>
    <row r="59" spans="1:21" s="116" customFormat="1">
      <c r="A59" s="208"/>
      <c r="B59" s="200" t="s">
        <v>6</v>
      </c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</row>
    <row r="60" spans="1:21" s="116" customFormat="1">
      <c r="A60" s="202" t="s">
        <v>49</v>
      </c>
      <c r="B60" s="203" t="s">
        <v>5</v>
      </c>
      <c r="C60" s="333">
        <v>0</v>
      </c>
      <c r="D60" s="333">
        <v>0</v>
      </c>
      <c r="E60" s="333">
        <v>0</v>
      </c>
      <c r="F60" s="333">
        <v>0</v>
      </c>
      <c r="G60" s="333">
        <v>0</v>
      </c>
      <c r="H60" s="333">
        <v>0</v>
      </c>
      <c r="I60" s="333">
        <f>SUM(J60:M60)</f>
        <v>0</v>
      </c>
      <c r="J60" s="333">
        <v>0</v>
      </c>
      <c r="K60" s="333">
        <v>0</v>
      </c>
      <c r="L60" s="333">
        <v>0</v>
      </c>
      <c r="M60" s="333">
        <v>0</v>
      </c>
      <c r="N60" s="333">
        <v>0</v>
      </c>
      <c r="O60" s="333">
        <v>0</v>
      </c>
      <c r="P60" s="333">
        <v>0</v>
      </c>
      <c r="Q60" s="333">
        <v>0</v>
      </c>
      <c r="R60" s="333">
        <v>0</v>
      </c>
    </row>
    <row r="61" spans="1:21" s="116" customFormat="1">
      <c r="A61" s="202"/>
      <c r="B61" s="203" t="s">
        <v>6</v>
      </c>
      <c r="C61" s="333"/>
      <c r="D61" s="333"/>
      <c r="E61" s="333"/>
      <c r="F61" s="333"/>
      <c r="G61" s="333"/>
      <c r="H61" s="333"/>
      <c r="I61" s="333"/>
      <c r="J61" s="333"/>
      <c r="K61" s="333"/>
      <c r="L61" s="333"/>
      <c r="M61" s="333"/>
      <c r="N61" s="333"/>
      <c r="O61" s="333"/>
      <c r="P61" s="333"/>
      <c r="Q61" s="333"/>
      <c r="R61" s="333"/>
    </row>
    <row r="62" spans="1:21" s="116" customFormat="1">
      <c r="A62" s="210"/>
      <c r="B62" s="206" t="s">
        <v>5</v>
      </c>
      <c r="C62" s="334">
        <v>0</v>
      </c>
      <c r="D62" s="334">
        <v>0</v>
      </c>
      <c r="E62" s="334">
        <v>0</v>
      </c>
      <c r="F62" s="334">
        <v>0</v>
      </c>
      <c r="G62" s="334">
        <v>0</v>
      </c>
      <c r="H62" s="334">
        <v>0</v>
      </c>
      <c r="I62" s="334">
        <v>0</v>
      </c>
      <c r="J62" s="334">
        <v>0</v>
      </c>
      <c r="K62" s="334">
        <v>0</v>
      </c>
      <c r="L62" s="334">
        <v>0</v>
      </c>
      <c r="M62" s="334">
        <v>0</v>
      </c>
      <c r="N62" s="334">
        <v>0</v>
      </c>
      <c r="O62" s="334">
        <v>0</v>
      </c>
      <c r="P62" s="334">
        <v>0</v>
      </c>
      <c r="Q62" s="334">
        <v>0</v>
      </c>
      <c r="R62" s="334">
        <v>0</v>
      </c>
    </row>
    <row r="63" spans="1:21" s="116" customFormat="1">
      <c r="A63" s="205"/>
      <c r="B63" s="206" t="s">
        <v>6</v>
      </c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</row>
    <row r="64" spans="1:21" s="116" customFormat="1">
      <c r="A64" s="202" t="s">
        <v>50</v>
      </c>
      <c r="B64" s="203" t="s">
        <v>5</v>
      </c>
      <c r="C64" s="333">
        <v>0</v>
      </c>
      <c r="D64" s="333">
        <v>0</v>
      </c>
      <c r="E64" s="333">
        <v>0</v>
      </c>
      <c r="F64" s="333">
        <v>0</v>
      </c>
      <c r="G64" s="333">
        <v>0</v>
      </c>
      <c r="H64" s="333">
        <v>0</v>
      </c>
      <c r="I64" s="333">
        <v>0</v>
      </c>
      <c r="J64" s="333">
        <v>0</v>
      </c>
      <c r="K64" s="333">
        <v>0</v>
      </c>
      <c r="L64" s="333">
        <v>0</v>
      </c>
      <c r="M64" s="333">
        <v>0</v>
      </c>
      <c r="N64" s="333">
        <v>0</v>
      </c>
      <c r="O64" s="333">
        <v>0</v>
      </c>
      <c r="P64" s="333">
        <v>0</v>
      </c>
      <c r="Q64" s="333">
        <v>0</v>
      </c>
      <c r="R64" s="333">
        <v>0</v>
      </c>
    </row>
    <row r="65" spans="1:18" s="116" customFormat="1">
      <c r="A65" s="202"/>
      <c r="B65" s="203" t="s">
        <v>6</v>
      </c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</row>
    <row r="66" spans="1:18" s="116" customFormat="1">
      <c r="A66" s="205"/>
      <c r="B66" s="206" t="s">
        <v>5</v>
      </c>
      <c r="C66" s="334">
        <v>0</v>
      </c>
      <c r="D66" s="334">
        <v>0</v>
      </c>
      <c r="E66" s="334">
        <v>0</v>
      </c>
      <c r="F66" s="334">
        <v>0</v>
      </c>
      <c r="G66" s="334">
        <v>0</v>
      </c>
      <c r="H66" s="334">
        <v>0</v>
      </c>
      <c r="I66" s="334">
        <v>0</v>
      </c>
      <c r="J66" s="334">
        <v>0</v>
      </c>
      <c r="K66" s="334">
        <v>0</v>
      </c>
      <c r="L66" s="334">
        <v>0</v>
      </c>
      <c r="M66" s="334">
        <v>0</v>
      </c>
      <c r="N66" s="334">
        <v>0</v>
      </c>
      <c r="O66" s="334">
        <v>0</v>
      </c>
      <c r="P66" s="334">
        <v>0</v>
      </c>
      <c r="Q66" s="334">
        <v>0</v>
      </c>
      <c r="R66" s="334">
        <v>0</v>
      </c>
    </row>
    <row r="67" spans="1:18" s="116" customFormat="1">
      <c r="A67" s="205"/>
      <c r="B67" s="206" t="s">
        <v>6</v>
      </c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</row>
    <row r="68" spans="1:18" s="116" customFormat="1">
      <c r="A68" s="208" t="s">
        <v>51</v>
      </c>
      <c r="B68" s="200" t="s">
        <v>5</v>
      </c>
      <c r="C68" s="335">
        <v>0</v>
      </c>
      <c r="D68" s="335">
        <v>0</v>
      </c>
      <c r="E68" s="335">
        <v>0</v>
      </c>
      <c r="F68" s="335">
        <v>0</v>
      </c>
      <c r="G68" s="335">
        <v>0</v>
      </c>
      <c r="H68" s="335">
        <v>0</v>
      </c>
      <c r="I68" s="335">
        <v>0</v>
      </c>
      <c r="J68" s="335">
        <v>0</v>
      </c>
      <c r="K68" s="335">
        <v>0</v>
      </c>
      <c r="L68" s="335">
        <v>0</v>
      </c>
      <c r="M68" s="335">
        <v>0</v>
      </c>
      <c r="N68" s="335">
        <v>0</v>
      </c>
      <c r="O68" s="335">
        <v>0</v>
      </c>
      <c r="P68" s="335">
        <v>0</v>
      </c>
      <c r="Q68" s="335">
        <v>0</v>
      </c>
      <c r="R68" s="335">
        <v>0</v>
      </c>
    </row>
    <row r="69" spans="1:18" s="116" customFormat="1">
      <c r="A69" s="208"/>
      <c r="B69" s="200" t="s">
        <v>6</v>
      </c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35"/>
    </row>
    <row r="70" spans="1:18" s="116" customFormat="1">
      <c r="A70" s="205"/>
      <c r="B70" s="206" t="s">
        <v>5</v>
      </c>
      <c r="C70" s="334">
        <v>0</v>
      </c>
      <c r="D70" s="334">
        <v>0</v>
      </c>
      <c r="E70" s="334">
        <v>0</v>
      </c>
      <c r="F70" s="334">
        <v>0</v>
      </c>
      <c r="G70" s="334">
        <v>0</v>
      </c>
      <c r="H70" s="334">
        <v>0</v>
      </c>
      <c r="I70" s="334">
        <v>0</v>
      </c>
      <c r="J70" s="334">
        <v>0</v>
      </c>
      <c r="K70" s="334">
        <v>0</v>
      </c>
      <c r="L70" s="334">
        <v>0</v>
      </c>
      <c r="M70" s="334">
        <v>0</v>
      </c>
      <c r="N70" s="334">
        <v>0</v>
      </c>
      <c r="O70" s="334">
        <v>0</v>
      </c>
      <c r="P70" s="334">
        <v>0</v>
      </c>
      <c r="Q70" s="334">
        <v>0</v>
      </c>
      <c r="R70" s="334">
        <v>0</v>
      </c>
    </row>
    <row r="71" spans="1:18" s="116" customFormat="1">
      <c r="A71" s="205"/>
      <c r="B71" s="206" t="s">
        <v>6</v>
      </c>
      <c r="C71" s="334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4"/>
    </row>
    <row r="72" spans="1:18" s="116" customFormat="1">
      <c r="A72" s="208" t="s">
        <v>52</v>
      </c>
      <c r="B72" s="200" t="s">
        <v>5</v>
      </c>
      <c r="C72" s="335">
        <v>0</v>
      </c>
      <c r="D72" s="335">
        <v>0</v>
      </c>
      <c r="E72" s="335">
        <v>0</v>
      </c>
      <c r="F72" s="335">
        <v>0</v>
      </c>
      <c r="G72" s="335">
        <v>0</v>
      </c>
      <c r="H72" s="335">
        <v>0</v>
      </c>
      <c r="I72" s="335">
        <v>0</v>
      </c>
      <c r="J72" s="335">
        <v>0</v>
      </c>
      <c r="K72" s="335">
        <v>0</v>
      </c>
      <c r="L72" s="335">
        <v>0</v>
      </c>
      <c r="M72" s="335">
        <v>0</v>
      </c>
      <c r="N72" s="335">
        <v>0</v>
      </c>
      <c r="O72" s="335">
        <v>0</v>
      </c>
      <c r="P72" s="335">
        <v>0</v>
      </c>
      <c r="Q72" s="335">
        <v>0</v>
      </c>
      <c r="R72" s="335">
        <v>0</v>
      </c>
    </row>
    <row r="73" spans="1:18" s="116" customFormat="1">
      <c r="A73" s="208"/>
      <c r="B73" s="200" t="s">
        <v>6</v>
      </c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  <c r="R73" s="335"/>
    </row>
    <row r="74" spans="1:18" s="116" customFormat="1">
      <c r="A74" s="205"/>
      <c r="B74" s="206" t="s">
        <v>5</v>
      </c>
      <c r="C74" s="334">
        <v>0</v>
      </c>
      <c r="D74" s="334">
        <v>0</v>
      </c>
      <c r="E74" s="334">
        <v>0</v>
      </c>
      <c r="F74" s="334">
        <v>0</v>
      </c>
      <c r="G74" s="334">
        <v>0</v>
      </c>
      <c r="H74" s="334">
        <v>0</v>
      </c>
      <c r="I74" s="334">
        <v>0</v>
      </c>
      <c r="J74" s="334">
        <v>0</v>
      </c>
      <c r="K74" s="334">
        <v>0</v>
      </c>
      <c r="L74" s="334">
        <v>0</v>
      </c>
      <c r="M74" s="334">
        <v>0</v>
      </c>
      <c r="N74" s="334">
        <v>0</v>
      </c>
      <c r="O74" s="334">
        <v>0</v>
      </c>
      <c r="P74" s="334">
        <v>0</v>
      </c>
      <c r="Q74" s="334">
        <v>0</v>
      </c>
      <c r="R74" s="334">
        <v>0</v>
      </c>
    </row>
    <row r="75" spans="1:18" s="116" customFormat="1">
      <c r="A75" s="205"/>
      <c r="B75" s="206" t="s">
        <v>6</v>
      </c>
      <c r="C75" s="334"/>
      <c r="D75" s="334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4"/>
      <c r="R75" s="334"/>
    </row>
    <row r="76" spans="1:18" s="116" customFormat="1">
      <c r="A76" s="211" t="s">
        <v>53</v>
      </c>
      <c r="B76" s="200" t="s">
        <v>5</v>
      </c>
      <c r="C76" s="335">
        <f>SUM(C30,)</f>
        <v>73000</v>
      </c>
      <c r="D76" s="335">
        <f>SUM(D30,)</f>
        <v>38500</v>
      </c>
      <c r="E76" s="335">
        <f t="shared" ref="E76:R76" si="10">SUM(E30,)</f>
        <v>13900</v>
      </c>
      <c r="F76" s="335">
        <f t="shared" si="10"/>
        <v>16600</v>
      </c>
      <c r="G76" s="335">
        <f t="shared" si="10"/>
        <v>4000</v>
      </c>
      <c r="H76" s="335">
        <f t="shared" si="10"/>
        <v>4000</v>
      </c>
      <c r="I76" s="335">
        <f t="shared" si="10"/>
        <v>20000</v>
      </c>
      <c r="J76" s="335">
        <f t="shared" si="10"/>
        <v>11900</v>
      </c>
      <c r="K76" s="335">
        <f t="shared" si="10"/>
        <v>8100</v>
      </c>
      <c r="L76" s="335">
        <f t="shared" si="10"/>
        <v>0</v>
      </c>
      <c r="M76" s="335">
        <f t="shared" si="10"/>
        <v>0</v>
      </c>
      <c r="N76" s="335">
        <f t="shared" si="10"/>
        <v>14500</v>
      </c>
      <c r="O76" s="335">
        <f t="shared" si="10"/>
        <v>10500</v>
      </c>
      <c r="P76" s="335">
        <f t="shared" si="10"/>
        <v>4000</v>
      </c>
      <c r="Q76" s="335">
        <f t="shared" si="10"/>
        <v>0</v>
      </c>
      <c r="R76" s="335">
        <f t="shared" si="10"/>
        <v>0</v>
      </c>
    </row>
    <row r="77" spans="1:18" s="116" customFormat="1">
      <c r="A77" s="211"/>
      <c r="B77" s="200" t="s">
        <v>6</v>
      </c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5"/>
      <c r="Q77" s="335"/>
      <c r="R77" s="335"/>
    </row>
    <row r="78" spans="1:18" s="116" customFormat="1" ht="57.6" customHeight="1">
      <c r="A78" s="146" t="s">
        <v>54</v>
      </c>
      <c r="B78" s="147"/>
      <c r="C78" s="147"/>
      <c r="D78" s="187"/>
      <c r="E78" s="187"/>
      <c r="F78" s="187"/>
      <c r="G78" s="187"/>
      <c r="H78" s="187"/>
      <c r="I78" s="116" t="s">
        <v>55</v>
      </c>
    </row>
    <row r="79" spans="1:18">
      <c r="A79" s="150" t="s">
        <v>201</v>
      </c>
      <c r="H79" s="153"/>
      <c r="K79" s="184" t="s">
        <v>202</v>
      </c>
    </row>
    <row r="80" spans="1:18">
      <c r="A80" s="150" t="s">
        <v>58</v>
      </c>
      <c r="I80" s="151" t="s">
        <v>58</v>
      </c>
    </row>
    <row r="81" spans="1:9">
      <c r="A81" s="150" t="s">
        <v>59</v>
      </c>
      <c r="I81" s="183" t="s">
        <v>59</v>
      </c>
    </row>
  </sheetData>
  <mergeCells count="10">
    <mergeCell ref="A9:D9"/>
    <mergeCell ref="A1:P1"/>
    <mergeCell ref="A2:P2"/>
    <mergeCell ref="A7:D7"/>
    <mergeCell ref="F7:G7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0" fitToHeight="0" orientation="landscape" r:id="rId1"/>
  <rowBreaks count="1" manualBreakCount="1">
    <brk id="43" max="1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BF787-E4C0-4CDC-B74C-E36E832092B1}">
  <sheetPr>
    <tabColor rgb="FF9933FF"/>
    <pageSetUpPr fitToPage="1"/>
  </sheetPr>
  <dimension ref="A1:U81"/>
  <sheetViews>
    <sheetView zoomScale="60" zoomScaleNormal="60" workbookViewId="0">
      <pane ySplit="11" topLeftCell="A12" activePane="bottomLeft" state="frozen"/>
      <selection activeCell="H6" sqref="H6"/>
      <selection pane="bottomLeft" activeCell="H6" sqref="H6"/>
    </sheetView>
  </sheetViews>
  <sheetFormatPr defaultRowHeight="21"/>
  <cols>
    <col min="1" max="1" width="55.5703125" style="25" customWidth="1"/>
    <col min="2" max="2" width="8.7109375" style="25" bestFit="1" customWidth="1"/>
    <col min="3" max="3" width="15.7109375" style="25" customWidth="1"/>
    <col min="4" max="8" width="15.7109375" style="216" customWidth="1"/>
    <col min="9" max="18" width="15.7109375" style="25" customWidth="1"/>
    <col min="19" max="20" width="0" style="25" hidden="1" customWidth="1"/>
    <col min="21" max="21" width="9" style="25" hidden="1" customWidth="1"/>
    <col min="22" max="244" width="9.140625" style="25"/>
    <col min="245" max="245" width="54" style="25" customWidth="1"/>
    <col min="246" max="255" width="12" style="25" customWidth="1"/>
    <col min="256" max="256" width="0" style="25" hidden="1" customWidth="1"/>
    <col min="257" max="257" width="9.140625" style="25"/>
    <col min="258" max="259" width="0" style="25" hidden="1" customWidth="1"/>
    <col min="260" max="500" width="9.140625" style="25"/>
    <col min="501" max="501" width="54" style="25" customWidth="1"/>
    <col min="502" max="511" width="12" style="25" customWidth="1"/>
    <col min="512" max="512" width="0" style="25" hidden="1" customWidth="1"/>
    <col min="513" max="513" width="9.140625" style="25"/>
    <col min="514" max="515" width="0" style="25" hidden="1" customWidth="1"/>
    <col min="516" max="756" width="9.140625" style="25"/>
    <col min="757" max="757" width="54" style="25" customWidth="1"/>
    <col min="758" max="767" width="12" style="25" customWidth="1"/>
    <col min="768" max="768" width="0" style="25" hidden="1" customWidth="1"/>
    <col min="769" max="769" width="9.140625" style="25"/>
    <col min="770" max="771" width="0" style="25" hidden="1" customWidth="1"/>
    <col min="772" max="1012" width="9.140625" style="25"/>
    <col min="1013" max="1013" width="54" style="25" customWidth="1"/>
    <col min="1014" max="1023" width="12" style="25" customWidth="1"/>
    <col min="1024" max="1024" width="0" style="25" hidden="1" customWidth="1"/>
    <col min="1025" max="1025" width="9.140625" style="25"/>
    <col min="1026" max="1027" width="0" style="25" hidden="1" customWidth="1"/>
    <col min="1028" max="1268" width="9.140625" style="25"/>
    <col min="1269" max="1269" width="54" style="25" customWidth="1"/>
    <col min="1270" max="1279" width="12" style="25" customWidth="1"/>
    <col min="1280" max="1280" width="0" style="25" hidden="1" customWidth="1"/>
    <col min="1281" max="1281" width="9.140625" style="25"/>
    <col min="1282" max="1283" width="0" style="25" hidden="1" customWidth="1"/>
    <col min="1284" max="1524" width="9.140625" style="25"/>
    <col min="1525" max="1525" width="54" style="25" customWidth="1"/>
    <col min="1526" max="1535" width="12" style="25" customWidth="1"/>
    <col min="1536" max="1536" width="0" style="25" hidden="1" customWidth="1"/>
    <col min="1537" max="1537" width="9.140625" style="25"/>
    <col min="1538" max="1539" width="0" style="25" hidden="1" customWidth="1"/>
    <col min="1540" max="1780" width="9.140625" style="25"/>
    <col min="1781" max="1781" width="54" style="25" customWidth="1"/>
    <col min="1782" max="1791" width="12" style="25" customWidth="1"/>
    <col min="1792" max="1792" width="0" style="25" hidden="1" customWidth="1"/>
    <col min="1793" max="1793" width="9.140625" style="25"/>
    <col min="1794" max="1795" width="0" style="25" hidden="1" customWidth="1"/>
    <col min="1796" max="2036" width="9.140625" style="25"/>
    <col min="2037" max="2037" width="54" style="25" customWidth="1"/>
    <col min="2038" max="2047" width="12" style="25" customWidth="1"/>
    <col min="2048" max="2048" width="0" style="25" hidden="1" customWidth="1"/>
    <col min="2049" max="2049" width="9.140625" style="25"/>
    <col min="2050" max="2051" width="0" style="25" hidden="1" customWidth="1"/>
    <col min="2052" max="2292" width="9.140625" style="25"/>
    <col min="2293" max="2293" width="54" style="25" customWidth="1"/>
    <col min="2294" max="2303" width="12" style="25" customWidth="1"/>
    <col min="2304" max="2304" width="0" style="25" hidden="1" customWidth="1"/>
    <col min="2305" max="2305" width="9.140625" style="25"/>
    <col min="2306" max="2307" width="0" style="25" hidden="1" customWidth="1"/>
    <col min="2308" max="2548" width="9.140625" style="25"/>
    <col min="2549" max="2549" width="54" style="25" customWidth="1"/>
    <col min="2550" max="2559" width="12" style="25" customWidth="1"/>
    <col min="2560" max="2560" width="0" style="25" hidden="1" customWidth="1"/>
    <col min="2561" max="2561" width="9.140625" style="25"/>
    <col min="2562" max="2563" width="0" style="25" hidden="1" customWidth="1"/>
    <col min="2564" max="2804" width="9.140625" style="25"/>
    <col min="2805" max="2805" width="54" style="25" customWidth="1"/>
    <col min="2806" max="2815" width="12" style="25" customWidth="1"/>
    <col min="2816" max="2816" width="0" style="25" hidden="1" customWidth="1"/>
    <col min="2817" max="2817" width="9.140625" style="25"/>
    <col min="2818" max="2819" width="0" style="25" hidden="1" customWidth="1"/>
    <col min="2820" max="3060" width="9.140625" style="25"/>
    <col min="3061" max="3061" width="54" style="25" customWidth="1"/>
    <col min="3062" max="3071" width="12" style="25" customWidth="1"/>
    <col min="3072" max="3072" width="0" style="25" hidden="1" customWidth="1"/>
    <col min="3073" max="3073" width="9.140625" style="25"/>
    <col min="3074" max="3075" width="0" style="25" hidden="1" customWidth="1"/>
    <col min="3076" max="3316" width="9.140625" style="25"/>
    <col min="3317" max="3317" width="54" style="25" customWidth="1"/>
    <col min="3318" max="3327" width="12" style="25" customWidth="1"/>
    <col min="3328" max="3328" width="0" style="25" hidden="1" customWidth="1"/>
    <col min="3329" max="3329" width="9.140625" style="25"/>
    <col min="3330" max="3331" width="0" style="25" hidden="1" customWidth="1"/>
    <col min="3332" max="3572" width="9.140625" style="25"/>
    <col min="3573" max="3573" width="54" style="25" customWidth="1"/>
    <col min="3574" max="3583" width="12" style="25" customWidth="1"/>
    <col min="3584" max="3584" width="0" style="25" hidden="1" customWidth="1"/>
    <col min="3585" max="3585" width="9.140625" style="25"/>
    <col min="3586" max="3587" width="0" style="25" hidden="1" customWidth="1"/>
    <col min="3588" max="3828" width="9.140625" style="25"/>
    <col min="3829" max="3829" width="54" style="25" customWidth="1"/>
    <col min="3830" max="3839" width="12" style="25" customWidth="1"/>
    <col min="3840" max="3840" width="0" style="25" hidden="1" customWidth="1"/>
    <col min="3841" max="3841" width="9.140625" style="25"/>
    <col min="3842" max="3843" width="0" style="25" hidden="1" customWidth="1"/>
    <col min="3844" max="4084" width="9.140625" style="25"/>
    <col min="4085" max="4085" width="54" style="25" customWidth="1"/>
    <col min="4086" max="4095" width="12" style="25" customWidth="1"/>
    <col min="4096" max="4096" width="0" style="25" hidden="1" customWidth="1"/>
    <col min="4097" max="4097" width="9.140625" style="25"/>
    <col min="4098" max="4099" width="0" style="25" hidden="1" customWidth="1"/>
    <col min="4100" max="4340" width="9.140625" style="25"/>
    <col min="4341" max="4341" width="54" style="25" customWidth="1"/>
    <col min="4342" max="4351" width="12" style="25" customWidth="1"/>
    <col min="4352" max="4352" width="0" style="25" hidden="1" customWidth="1"/>
    <col min="4353" max="4353" width="9.140625" style="25"/>
    <col min="4354" max="4355" width="0" style="25" hidden="1" customWidth="1"/>
    <col min="4356" max="4596" width="9.140625" style="25"/>
    <col min="4597" max="4597" width="54" style="25" customWidth="1"/>
    <col min="4598" max="4607" width="12" style="25" customWidth="1"/>
    <col min="4608" max="4608" width="0" style="25" hidden="1" customWidth="1"/>
    <col min="4609" max="4609" width="9.140625" style="25"/>
    <col min="4610" max="4611" width="0" style="25" hidden="1" customWidth="1"/>
    <col min="4612" max="4852" width="9.140625" style="25"/>
    <col min="4853" max="4853" width="54" style="25" customWidth="1"/>
    <col min="4854" max="4863" width="12" style="25" customWidth="1"/>
    <col min="4864" max="4864" width="0" style="25" hidden="1" customWidth="1"/>
    <col min="4865" max="4865" width="9.140625" style="25"/>
    <col min="4866" max="4867" width="0" style="25" hidden="1" customWidth="1"/>
    <col min="4868" max="5108" width="9.140625" style="25"/>
    <col min="5109" max="5109" width="54" style="25" customWidth="1"/>
    <col min="5110" max="5119" width="12" style="25" customWidth="1"/>
    <col min="5120" max="5120" width="0" style="25" hidden="1" customWidth="1"/>
    <col min="5121" max="5121" width="9.140625" style="25"/>
    <col min="5122" max="5123" width="0" style="25" hidden="1" customWidth="1"/>
    <col min="5124" max="5364" width="9.140625" style="25"/>
    <col min="5365" max="5365" width="54" style="25" customWidth="1"/>
    <col min="5366" max="5375" width="12" style="25" customWidth="1"/>
    <col min="5376" max="5376" width="0" style="25" hidden="1" customWidth="1"/>
    <col min="5377" max="5377" width="9.140625" style="25"/>
    <col min="5378" max="5379" width="0" style="25" hidden="1" customWidth="1"/>
    <col min="5380" max="5620" width="9.140625" style="25"/>
    <col min="5621" max="5621" width="54" style="25" customWidth="1"/>
    <col min="5622" max="5631" width="12" style="25" customWidth="1"/>
    <col min="5632" max="5632" width="0" style="25" hidden="1" customWidth="1"/>
    <col min="5633" max="5633" width="9.140625" style="25"/>
    <col min="5634" max="5635" width="0" style="25" hidden="1" customWidth="1"/>
    <col min="5636" max="5876" width="9.140625" style="25"/>
    <col min="5877" max="5877" width="54" style="25" customWidth="1"/>
    <col min="5878" max="5887" width="12" style="25" customWidth="1"/>
    <col min="5888" max="5888" width="0" style="25" hidden="1" customWidth="1"/>
    <col min="5889" max="5889" width="9.140625" style="25"/>
    <col min="5890" max="5891" width="0" style="25" hidden="1" customWidth="1"/>
    <col min="5892" max="6132" width="9.140625" style="25"/>
    <col min="6133" max="6133" width="54" style="25" customWidth="1"/>
    <col min="6134" max="6143" width="12" style="25" customWidth="1"/>
    <col min="6144" max="6144" width="0" style="25" hidden="1" customWidth="1"/>
    <col min="6145" max="6145" width="9.140625" style="25"/>
    <col min="6146" max="6147" width="0" style="25" hidden="1" customWidth="1"/>
    <col min="6148" max="6388" width="9.140625" style="25"/>
    <col min="6389" max="6389" width="54" style="25" customWidth="1"/>
    <col min="6390" max="6399" width="12" style="25" customWidth="1"/>
    <col min="6400" max="6400" width="0" style="25" hidden="1" customWidth="1"/>
    <col min="6401" max="6401" width="9.140625" style="25"/>
    <col min="6402" max="6403" width="0" style="25" hidden="1" customWidth="1"/>
    <col min="6404" max="6644" width="9.140625" style="25"/>
    <col min="6645" max="6645" width="54" style="25" customWidth="1"/>
    <col min="6646" max="6655" width="12" style="25" customWidth="1"/>
    <col min="6656" max="6656" width="0" style="25" hidden="1" customWidth="1"/>
    <col min="6657" max="6657" width="9.140625" style="25"/>
    <col min="6658" max="6659" width="0" style="25" hidden="1" customWidth="1"/>
    <col min="6660" max="6900" width="9.140625" style="25"/>
    <col min="6901" max="6901" width="54" style="25" customWidth="1"/>
    <col min="6902" max="6911" width="12" style="25" customWidth="1"/>
    <col min="6912" max="6912" width="0" style="25" hidden="1" customWidth="1"/>
    <col min="6913" max="6913" width="9.140625" style="25"/>
    <col min="6914" max="6915" width="0" style="25" hidden="1" customWidth="1"/>
    <col min="6916" max="7156" width="9.140625" style="25"/>
    <col min="7157" max="7157" width="54" style="25" customWidth="1"/>
    <col min="7158" max="7167" width="12" style="25" customWidth="1"/>
    <col min="7168" max="7168" width="0" style="25" hidden="1" customWidth="1"/>
    <col min="7169" max="7169" width="9.140625" style="25"/>
    <col min="7170" max="7171" width="0" style="25" hidden="1" customWidth="1"/>
    <col min="7172" max="7412" width="9.140625" style="25"/>
    <col min="7413" max="7413" width="54" style="25" customWidth="1"/>
    <col min="7414" max="7423" width="12" style="25" customWidth="1"/>
    <col min="7424" max="7424" width="0" style="25" hidden="1" customWidth="1"/>
    <col min="7425" max="7425" width="9.140625" style="25"/>
    <col min="7426" max="7427" width="0" style="25" hidden="1" customWidth="1"/>
    <col min="7428" max="7668" width="9.140625" style="25"/>
    <col min="7669" max="7669" width="54" style="25" customWidth="1"/>
    <col min="7670" max="7679" width="12" style="25" customWidth="1"/>
    <col min="7680" max="7680" width="0" style="25" hidden="1" customWidth="1"/>
    <col min="7681" max="7681" width="9.140625" style="25"/>
    <col min="7682" max="7683" width="0" style="25" hidden="1" customWidth="1"/>
    <col min="7684" max="7924" width="9.140625" style="25"/>
    <col min="7925" max="7925" width="54" style="25" customWidth="1"/>
    <col min="7926" max="7935" width="12" style="25" customWidth="1"/>
    <col min="7936" max="7936" width="0" style="25" hidden="1" customWidth="1"/>
    <col min="7937" max="7937" width="9.140625" style="25"/>
    <col min="7938" max="7939" width="0" style="25" hidden="1" customWidth="1"/>
    <col min="7940" max="8180" width="9.140625" style="25"/>
    <col min="8181" max="8181" width="54" style="25" customWidth="1"/>
    <col min="8182" max="8191" width="12" style="25" customWidth="1"/>
    <col min="8192" max="8192" width="0" style="25" hidden="1" customWidth="1"/>
    <col min="8193" max="8193" width="9.140625" style="25"/>
    <col min="8194" max="8195" width="0" style="25" hidden="1" customWidth="1"/>
    <col min="8196" max="8436" width="9.140625" style="25"/>
    <col min="8437" max="8437" width="54" style="25" customWidth="1"/>
    <col min="8438" max="8447" width="12" style="25" customWidth="1"/>
    <col min="8448" max="8448" width="0" style="25" hidden="1" customWidth="1"/>
    <col min="8449" max="8449" width="9.140625" style="25"/>
    <col min="8450" max="8451" width="0" style="25" hidden="1" customWidth="1"/>
    <col min="8452" max="8692" width="9.140625" style="25"/>
    <col min="8693" max="8693" width="54" style="25" customWidth="1"/>
    <col min="8694" max="8703" width="12" style="25" customWidth="1"/>
    <col min="8704" max="8704" width="0" style="25" hidden="1" customWidth="1"/>
    <col min="8705" max="8705" width="9.140625" style="25"/>
    <col min="8706" max="8707" width="0" style="25" hidden="1" customWidth="1"/>
    <col min="8708" max="8948" width="9.140625" style="25"/>
    <col min="8949" max="8949" width="54" style="25" customWidth="1"/>
    <col min="8950" max="8959" width="12" style="25" customWidth="1"/>
    <col min="8960" max="8960" width="0" style="25" hidden="1" customWidth="1"/>
    <col min="8961" max="8961" width="9.140625" style="25"/>
    <col min="8962" max="8963" width="0" style="25" hidden="1" customWidth="1"/>
    <col min="8964" max="9204" width="9.140625" style="25"/>
    <col min="9205" max="9205" width="54" style="25" customWidth="1"/>
    <col min="9206" max="9215" width="12" style="25" customWidth="1"/>
    <col min="9216" max="9216" width="0" style="25" hidden="1" customWidth="1"/>
    <col min="9217" max="9217" width="9.140625" style="25"/>
    <col min="9218" max="9219" width="0" style="25" hidden="1" customWidth="1"/>
    <col min="9220" max="9460" width="9.140625" style="25"/>
    <col min="9461" max="9461" width="54" style="25" customWidth="1"/>
    <col min="9462" max="9471" width="12" style="25" customWidth="1"/>
    <col min="9472" max="9472" width="0" style="25" hidden="1" customWidth="1"/>
    <col min="9473" max="9473" width="9.140625" style="25"/>
    <col min="9474" max="9475" width="0" style="25" hidden="1" customWidth="1"/>
    <col min="9476" max="9716" width="9.140625" style="25"/>
    <col min="9717" max="9717" width="54" style="25" customWidth="1"/>
    <col min="9718" max="9727" width="12" style="25" customWidth="1"/>
    <col min="9728" max="9728" width="0" style="25" hidden="1" customWidth="1"/>
    <col min="9729" max="9729" width="9.140625" style="25"/>
    <col min="9730" max="9731" width="0" style="25" hidden="1" customWidth="1"/>
    <col min="9732" max="9972" width="9.140625" style="25"/>
    <col min="9973" max="9973" width="54" style="25" customWidth="1"/>
    <col min="9974" max="9983" width="12" style="25" customWidth="1"/>
    <col min="9984" max="9984" width="0" style="25" hidden="1" customWidth="1"/>
    <col min="9985" max="9985" width="9.140625" style="25"/>
    <col min="9986" max="9987" width="0" style="25" hidden="1" customWidth="1"/>
    <col min="9988" max="10228" width="9.140625" style="25"/>
    <col min="10229" max="10229" width="54" style="25" customWidth="1"/>
    <col min="10230" max="10239" width="12" style="25" customWidth="1"/>
    <col min="10240" max="10240" width="0" style="25" hidden="1" customWidth="1"/>
    <col min="10241" max="10241" width="9.140625" style="25"/>
    <col min="10242" max="10243" width="0" style="25" hidden="1" customWidth="1"/>
    <col min="10244" max="10484" width="9.140625" style="25"/>
    <col min="10485" max="10485" width="54" style="25" customWidth="1"/>
    <col min="10486" max="10495" width="12" style="25" customWidth="1"/>
    <col min="10496" max="10496" width="0" style="25" hidden="1" customWidth="1"/>
    <col min="10497" max="10497" width="9.140625" style="25"/>
    <col min="10498" max="10499" width="0" style="25" hidden="1" customWidth="1"/>
    <col min="10500" max="10740" width="9.140625" style="25"/>
    <col min="10741" max="10741" width="54" style="25" customWidth="1"/>
    <col min="10742" max="10751" width="12" style="25" customWidth="1"/>
    <col min="10752" max="10752" width="0" style="25" hidden="1" customWidth="1"/>
    <col min="10753" max="10753" width="9.140625" style="25"/>
    <col min="10754" max="10755" width="0" style="25" hidden="1" customWidth="1"/>
    <col min="10756" max="10996" width="9.140625" style="25"/>
    <col min="10997" max="10997" width="54" style="25" customWidth="1"/>
    <col min="10998" max="11007" width="12" style="25" customWidth="1"/>
    <col min="11008" max="11008" width="0" style="25" hidden="1" customWidth="1"/>
    <col min="11009" max="11009" width="9.140625" style="25"/>
    <col min="11010" max="11011" width="0" style="25" hidden="1" customWidth="1"/>
    <col min="11012" max="11252" width="9.140625" style="25"/>
    <col min="11253" max="11253" width="54" style="25" customWidth="1"/>
    <col min="11254" max="11263" width="12" style="25" customWidth="1"/>
    <col min="11264" max="11264" width="0" style="25" hidden="1" customWidth="1"/>
    <col min="11265" max="11265" width="9.140625" style="25"/>
    <col min="11266" max="11267" width="0" style="25" hidden="1" customWidth="1"/>
    <col min="11268" max="11508" width="9.140625" style="25"/>
    <col min="11509" max="11509" width="54" style="25" customWidth="1"/>
    <col min="11510" max="11519" width="12" style="25" customWidth="1"/>
    <col min="11520" max="11520" width="0" style="25" hidden="1" customWidth="1"/>
    <col min="11521" max="11521" width="9.140625" style="25"/>
    <col min="11522" max="11523" width="0" style="25" hidden="1" customWidth="1"/>
    <col min="11524" max="11764" width="9.140625" style="25"/>
    <col min="11765" max="11765" width="54" style="25" customWidth="1"/>
    <col min="11766" max="11775" width="12" style="25" customWidth="1"/>
    <col min="11776" max="11776" width="0" style="25" hidden="1" customWidth="1"/>
    <col min="11777" max="11777" width="9.140625" style="25"/>
    <col min="11778" max="11779" width="0" style="25" hidden="1" customWidth="1"/>
    <col min="11780" max="12020" width="9.140625" style="25"/>
    <col min="12021" max="12021" width="54" style="25" customWidth="1"/>
    <col min="12022" max="12031" width="12" style="25" customWidth="1"/>
    <col min="12032" max="12032" width="0" style="25" hidden="1" customWidth="1"/>
    <col min="12033" max="12033" width="9.140625" style="25"/>
    <col min="12034" max="12035" width="0" style="25" hidden="1" customWidth="1"/>
    <col min="12036" max="12276" width="9.140625" style="25"/>
    <col min="12277" max="12277" width="54" style="25" customWidth="1"/>
    <col min="12278" max="12287" width="12" style="25" customWidth="1"/>
    <col min="12288" max="12288" width="0" style="25" hidden="1" customWidth="1"/>
    <col min="12289" max="12289" width="9.140625" style="25"/>
    <col min="12290" max="12291" width="0" style="25" hidden="1" customWidth="1"/>
    <col min="12292" max="12532" width="9.140625" style="25"/>
    <col min="12533" max="12533" width="54" style="25" customWidth="1"/>
    <col min="12534" max="12543" width="12" style="25" customWidth="1"/>
    <col min="12544" max="12544" width="0" style="25" hidden="1" customWidth="1"/>
    <col min="12545" max="12545" width="9.140625" style="25"/>
    <col min="12546" max="12547" width="0" style="25" hidden="1" customWidth="1"/>
    <col min="12548" max="12788" width="9.140625" style="25"/>
    <col min="12789" max="12789" width="54" style="25" customWidth="1"/>
    <col min="12790" max="12799" width="12" style="25" customWidth="1"/>
    <col min="12800" max="12800" width="0" style="25" hidden="1" customWidth="1"/>
    <col min="12801" max="12801" width="9.140625" style="25"/>
    <col min="12802" max="12803" width="0" style="25" hidden="1" customWidth="1"/>
    <col min="12804" max="13044" width="9.140625" style="25"/>
    <col min="13045" max="13045" width="54" style="25" customWidth="1"/>
    <col min="13046" max="13055" width="12" style="25" customWidth="1"/>
    <col min="13056" max="13056" width="0" style="25" hidden="1" customWidth="1"/>
    <col min="13057" max="13057" width="9.140625" style="25"/>
    <col min="13058" max="13059" width="0" style="25" hidden="1" customWidth="1"/>
    <col min="13060" max="13300" width="9.140625" style="25"/>
    <col min="13301" max="13301" width="54" style="25" customWidth="1"/>
    <col min="13302" max="13311" width="12" style="25" customWidth="1"/>
    <col min="13312" max="13312" width="0" style="25" hidden="1" customWidth="1"/>
    <col min="13313" max="13313" width="9.140625" style="25"/>
    <col min="13314" max="13315" width="0" style="25" hidden="1" customWidth="1"/>
    <col min="13316" max="13556" width="9.140625" style="25"/>
    <col min="13557" max="13557" width="54" style="25" customWidth="1"/>
    <col min="13558" max="13567" width="12" style="25" customWidth="1"/>
    <col min="13568" max="13568" width="0" style="25" hidden="1" customWidth="1"/>
    <col min="13569" max="13569" width="9.140625" style="25"/>
    <col min="13570" max="13571" width="0" style="25" hidden="1" customWidth="1"/>
    <col min="13572" max="13812" width="9.140625" style="25"/>
    <col min="13813" max="13813" width="54" style="25" customWidth="1"/>
    <col min="13814" max="13823" width="12" style="25" customWidth="1"/>
    <col min="13824" max="13824" width="0" style="25" hidden="1" customWidth="1"/>
    <col min="13825" max="13825" width="9.140625" style="25"/>
    <col min="13826" max="13827" width="0" style="25" hidden="1" customWidth="1"/>
    <col min="13828" max="14068" width="9.140625" style="25"/>
    <col min="14069" max="14069" width="54" style="25" customWidth="1"/>
    <col min="14070" max="14079" width="12" style="25" customWidth="1"/>
    <col min="14080" max="14080" width="0" style="25" hidden="1" customWidth="1"/>
    <col min="14081" max="14081" width="9.140625" style="25"/>
    <col min="14082" max="14083" width="0" style="25" hidden="1" customWidth="1"/>
    <col min="14084" max="14324" width="9.140625" style="25"/>
    <col min="14325" max="14325" width="54" style="25" customWidth="1"/>
    <col min="14326" max="14335" width="12" style="25" customWidth="1"/>
    <col min="14336" max="14336" width="0" style="25" hidden="1" customWidth="1"/>
    <col min="14337" max="14337" width="9.140625" style="25"/>
    <col min="14338" max="14339" width="0" style="25" hidden="1" customWidth="1"/>
    <col min="14340" max="14580" width="9.140625" style="25"/>
    <col min="14581" max="14581" width="54" style="25" customWidth="1"/>
    <col min="14582" max="14591" width="12" style="25" customWidth="1"/>
    <col min="14592" max="14592" width="0" style="25" hidden="1" customWidth="1"/>
    <col min="14593" max="14593" width="9.140625" style="25"/>
    <col min="14594" max="14595" width="0" style="25" hidden="1" customWidth="1"/>
    <col min="14596" max="14836" width="9.140625" style="25"/>
    <col min="14837" max="14837" width="54" style="25" customWidth="1"/>
    <col min="14838" max="14847" width="12" style="25" customWidth="1"/>
    <col min="14848" max="14848" width="0" style="25" hidden="1" customWidth="1"/>
    <col min="14849" max="14849" width="9.140625" style="25"/>
    <col min="14850" max="14851" width="0" style="25" hidden="1" customWidth="1"/>
    <col min="14852" max="15092" width="9.140625" style="25"/>
    <col min="15093" max="15093" width="54" style="25" customWidth="1"/>
    <col min="15094" max="15103" width="12" style="25" customWidth="1"/>
    <col min="15104" max="15104" width="0" style="25" hidden="1" customWidth="1"/>
    <col min="15105" max="15105" width="9.140625" style="25"/>
    <col min="15106" max="15107" width="0" style="25" hidden="1" customWidth="1"/>
    <col min="15108" max="15348" width="9.140625" style="25"/>
    <col min="15349" max="15349" width="54" style="25" customWidth="1"/>
    <col min="15350" max="15359" width="12" style="25" customWidth="1"/>
    <col min="15360" max="15360" width="0" style="25" hidden="1" customWidth="1"/>
    <col min="15361" max="15361" width="9.140625" style="25"/>
    <col min="15362" max="15363" width="0" style="25" hidden="1" customWidth="1"/>
    <col min="15364" max="15604" width="9.140625" style="25"/>
    <col min="15605" max="15605" width="54" style="25" customWidth="1"/>
    <col min="15606" max="15615" width="12" style="25" customWidth="1"/>
    <col min="15616" max="15616" width="0" style="25" hidden="1" customWidth="1"/>
    <col min="15617" max="15617" width="9.140625" style="25"/>
    <col min="15618" max="15619" width="0" style="25" hidden="1" customWidth="1"/>
    <col min="15620" max="15860" width="9.140625" style="25"/>
    <col min="15861" max="15861" width="54" style="25" customWidth="1"/>
    <col min="15862" max="15871" width="12" style="25" customWidth="1"/>
    <col min="15872" max="15872" width="0" style="25" hidden="1" customWidth="1"/>
    <col min="15873" max="15873" width="9.140625" style="25"/>
    <col min="15874" max="15875" width="0" style="25" hidden="1" customWidth="1"/>
    <col min="15876" max="16116" width="9.140625" style="25"/>
    <col min="16117" max="16117" width="54" style="25" customWidth="1"/>
    <col min="16118" max="16127" width="12" style="25" customWidth="1"/>
    <col min="16128" max="16128" width="0" style="25" hidden="1" customWidth="1"/>
    <col min="16129" max="16129" width="9.140625" style="25"/>
    <col min="16130" max="16131" width="0" style="25" hidden="1" customWidth="1"/>
    <col min="16132" max="16384" width="9.140625" style="25"/>
  </cols>
  <sheetData>
    <row r="1" spans="1:21" s="23" customFormat="1" ht="22.9" customHeight="1">
      <c r="A1" s="362" t="s">
        <v>157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</row>
    <row r="2" spans="1:21" s="23" customFormat="1" ht="22.9" customHeigh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23" customFormat="1" ht="22.9" customHeight="1">
      <c r="A3" s="26"/>
      <c r="B3" s="26"/>
      <c r="C3" s="26"/>
      <c r="D3" s="212"/>
      <c r="E3" s="212"/>
      <c r="F3" s="212"/>
      <c r="G3" s="212"/>
      <c r="H3" s="212"/>
      <c r="I3" s="26"/>
      <c r="J3" s="26"/>
      <c r="K3" s="26"/>
      <c r="L3" s="26"/>
      <c r="M3" s="26"/>
      <c r="N3" s="26"/>
      <c r="O3" s="25" t="s">
        <v>60</v>
      </c>
      <c r="P3" s="26"/>
      <c r="Q3" s="26"/>
      <c r="R3" s="26"/>
    </row>
    <row r="4" spans="1:21" s="23" customFormat="1" ht="22.9" customHeight="1">
      <c r="A4" s="26"/>
      <c r="B4" s="26"/>
      <c r="C4" s="26"/>
      <c r="D4" s="212"/>
      <c r="E4" s="212"/>
      <c r="F4" s="212"/>
      <c r="G4" s="212"/>
      <c r="H4" s="212"/>
      <c r="I4" s="26"/>
      <c r="J4" s="26"/>
      <c r="K4" s="26"/>
      <c r="L4" s="26"/>
      <c r="M4" s="26"/>
      <c r="N4" s="26"/>
      <c r="O4" s="27" t="s">
        <v>61</v>
      </c>
      <c r="P4" s="400">
        <v>244245</v>
      </c>
      <c r="Q4" s="400"/>
      <c r="R4" s="26"/>
    </row>
    <row r="5" spans="1:21" s="23" customFormat="1" ht="22.9" customHeight="1">
      <c r="A5" s="26"/>
      <c r="B5" s="26"/>
      <c r="C5" s="26"/>
      <c r="D5" s="212"/>
      <c r="E5" s="212"/>
      <c r="F5" s="212"/>
      <c r="G5" s="212"/>
      <c r="H5" s="212"/>
      <c r="I5" s="26"/>
      <c r="J5" s="26"/>
      <c r="K5" s="26"/>
      <c r="L5" s="26"/>
      <c r="M5" s="26"/>
      <c r="N5" s="26"/>
      <c r="O5" s="27" t="s">
        <v>62</v>
      </c>
      <c r="P5" s="97" t="s">
        <v>199</v>
      </c>
      <c r="Q5" s="26"/>
      <c r="R5" s="26"/>
    </row>
    <row r="6" spans="1:21" s="23" customFormat="1" ht="22.9" customHeight="1">
      <c r="A6" s="21" t="s">
        <v>158</v>
      </c>
      <c r="B6" s="11"/>
      <c r="C6" s="11"/>
      <c r="D6" s="213"/>
      <c r="E6" s="213"/>
      <c r="F6" s="213"/>
      <c r="G6" s="213"/>
      <c r="H6" s="213"/>
      <c r="I6" s="11"/>
      <c r="J6" s="11"/>
      <c r="K6" s="11"/>
      <c r="N6" s="13" t="b">
        <v>1</v>
      </c>
      <c r="O6" s="12" t="s">
        <v>19</v>
      </c>
    </row>
    <row r="7" spans="1:21" s="23" customFormat="1" ht="22.9" customHeight="1">
      <c r="A7" s="363" t="s">
        <v>139</v>
      </c>
      <c r="B7" s="363"/>
      <c r="C7" s="363"/>
      <c r="D7" s="363"/>
      <c r="E7" s="214"/>
      <c r="F7" s="364"/>
      <c r="G7" s="364"/>
      <c r="H7" s="215"/>
      <c r="N7" s="13" t="b">
        <v>0</v>
      </c>
      <c r="O7" s="12" t="s">
        <v>17</v>
      </c>
      <c r="Q7" s="11"/>
    </row>
    <row r="8" spans="1:21" s="23" customFormat="1" ht="22.9" customHeight="1">
      <c r="A8" s="21" t="s">
        <v>203</v>
      </c>
      <c r="D8" s="214"/>
      <c r="E8" s="216"/>
      <c r="F8" s="212"/>
      <c r="G8" s="216"/>
      <c r="H8" s="216"/>
      <c r="I8" s="25"/>
      <c r="J8" s="25"/>
      <c r="N8" s="13" t="b">
        <v>0</v>
      </c>
      <c r="O8" s="12" t="s">
        <v>70</v>
      </c>
      <c r="P8" s="27"/>
    </row>
    <row r="9" spans="1:21" s="23" customFormat="1" ht="22.9" customHeight="1">
      <c r="A9" s="363"/>
      <c r="B9" s="363"/>
      <c r="C9" s="363"/>
      <c r="D9" s="363"/>
      <c r="E9" s="214"/>
      <c r="F9" s="214"/>
      <c r="G9" s="214"/>
      <c r="H9" s="214"/>
      <c r="R9" s="29" t="s">
        <v>25</v>
      </c>
    </row>
    <row r="10" spans="1:21" s="23" customFormat="1">
      <c r="A10" s="30" t="s">
        <v>26</v>
      </c>
      <c r="B10" s="359" t="s">
        <v>69</v>
      </c>
      <c r="C10" s="359" t="s">
        <v>63</v>
      </c>
      <c r="D10" s="217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21" s="23" customFormat="1">
      <c r="A11" s="32" t="s">
        <v>27</v>
      </c>
      <c r="B11" s="359"/>
      <c r="C11" s="359"/>
      <c r="D11" s="218" t="s">
        <v>80</v>
      </c>
      <c r="E11" s="219" t="s">
        <v>28</v>
      </c>
      <c r="F11" s="219" t="s">
        <v>29</v>
      </c>
      <c r="G11" s="219" t="s">
        <v>30</v>
      </c>
      <c r="H11" s="219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21" s="23" customFormat="1">
      <c r="A12" s="173" t="s">
        <v>40</v>
      </c>
      <c r="B12" s="92" t="s">
        <v>5</v>
      </c>
      <c r="C12" s="281">
        <v>0</v>
      </c>
      <c r="D12" s="281">
        <v>0</v>
      </c>
      <c r="E12" s="281">
        <v>0</v>
      </c>
      <c r="F12" s="281">
        <v>0</v>
      </c>
      <c r="G12" s="281">
        <v>0</v>
      </c>
      <c r="H12" s="281">
        <v>0</v>
      </c>
      <c r="I12" s="281">
        <v>0</v>
      </c>
      <c r="J12" s="281">
        <v>0</v>
      </c>
      <c r="K12" s="281">
        <v>0</v>
      </c>
      <c r="L12" s="281">
        <v>0</v>
      </c>
      <c r="M12" s="281">
        <v>0</v>
      </c>
      <c r="N12" s="281">
        <v>0</v>
      </c>
      <c r="O12" s="281">
        <v>0</v>
      </c>
      <c r="P12" s="281">
        <v>0</v>
      </c>
      <c r="Q12" s="281">
        <v>0</v>
      </c>
      <c r="R12" s="281">
        <v>0</v>
      </c>
      <c r="S12" s="220">
        <v>0</v>
      </c>
      <c r="T12" s="220">
        <v>0</v>
      </c>
      <c r="U12" s="220">
        <v>0</v>
      </c>
    </row>
    <row r="13" spans="1:21" s="23" customFormat="1">
      <c r="A13" s="173"/>
      <c r="B13" s="92" t="s">
        <v>6</v>
      </c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</row>
    <row r="14" spans="1:21" s="23" customFormat="1">
      <c r="A14" s="221" t="s">
        <v>73</v>
      </c>
      <c r="B14" s="222" t="s">
        <v>5</v>
      </c>
      <c r="C14" s="337">
        <v>0</v>
      </c>
      <c r="D14" s="337">
        <v>0</v>
      </c>
      <c r="E14" s="337">
        <f>E16+E72</f>
        <v>0</v>
      </c>
      <c r="F14" s="337">
        <v>0</v>
      </c>
      <c r="G14" s="337">
        <v>0</v>
      </c>
      <c r="H14" s="337">
        <v>0</v>
      </c>
      <c r="I14" s="337">
        <v>0</v>
      </c>
      <c r="J14" s="337">
        <v>0</v>
      </c>
      <c r="K14" s="337">
        <v>0</v>
      </c>
      <c r="L14" s="337">
        <v>0</v>
      </c>
      <c r="M14" s="337">
        <v>0</v>
      </c>
      <c r="N14" s="337">
        <v>0</v>
      </c>
      <c r="O14" s="337">
        <v>0</v>
      </c>
      <c r="P14" s="337">
        <v>0</v>
      </c>
      <c r="Q14" s="337">
        <v>0</v>
      </c>
      <c r="R14" s="337">
        <v>0</v>
      </c>
    </row>
    <row r="15" spans="1:21" s="23" customFormat="1">
      <c r="A15" s="221"/>
      <c r="B15" s="222" t="s">
        <v>6</v>
      </c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</row>
    <row r="16" spans="1:21" s="23" customFormat="1">
      <c r="A16" s="89"/>
      <c r="B16" s="87" t="s">
        <v>5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</row>
    <row r="17" spans="1:18" s="23" customFormat="1">
      <c r="A17" s="89"/>
      <c r="B17" s="87" t="s">
        <v>6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</row>
    <row r="18" spans="1:18" s="23" customFormat="1">
      <c r="A18" s="221" t="s">
        <v>74</v>
      </c>
      <c r="B18" s="222" t="s">
        <v>5</v>
      </c>
      <c r="C18" s="337">
        <v>0</v>
      </c>
      <c r="D18" s="337">
        <v>0</v>
      </c>
      <c r="E18" s="337">
        <v>0</v>
      </c>
      <c r="F18" s="337">
        <v>0</v>
      </c>
      <c r="G18" s="337">
        <v>0</v>
      </c>
      <c r="H18" s="337">
        <v>0</v>
      </c>
      <c r="I18" s="337">
        <v>0</v>
      </c>
      <c r="J18" s="337">
        <v>0</v>
      </c>
      <c r="K18" s="337">
        <v>0</v>
      </c>
      <c r="L18" s="337">
        <v>0</v>
      </c>
      <c r="M18" s="337">
        <v>0</v>
      </c>
      <c r="N18" s="337">
        <v>0</v>
      </c>
      <c r="O18" s="337">
        <v>0</v>
      </c>
      <c r="P18" s="337">
        <v>0</v>
      </c>
      <c r="Q18" s="337">
        <v>0</v>
      </c>
      <c r="R18" s="337">
        <v>0</v>
      </c>
    </row>
    <row r="19" spans="1:18" s="23" customFormat="1">
      <c r="A19" s="221"/>
      <c r="B19" s="222" t="s">
        <v>6</v>
      </c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</row>
    <row r="20" spans="1:18" s="23" customFormat="1">
      <c r="A20" s="89"/>
      <c r="B20" s="87" t="s">
        <v>5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</row>
    <row r="21" spans="1:18" s="23" customFormat="1">
      <c r="A21" s="89"/>
      <c r="B21" s="87" t="s">
        <v>6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</row>
    <row r="22" spans="1:18" s="23" customFormat="1">
      <c r="A22" s="221" t="s">
        <v>75</v>
      </c>
      <c r="B22" s="222" t="s">
        <v>5</v>
      </c>
      <c r="C22" s="337">
        <v>0</v>
      </c>
      <c r="D22" s="337">
        <v>0</v>
      </c>
      <c r="E22" s="337">
        <v>0</v>
      </c>
      <c r="F22" s="337">
        <v>0</v>
      </c>
      <c r="G22" s="337">
        <v>0</v>
      </c>
      <c r="H22" s="337">
        <v>0</v>
      </c>
      <c r="I22" s="337">
        <v>0</v>
      </c>
      <c r="J22" s="337">
        <v>0</v>
      </c>
      <c r="K22" s="337">
        <v>0</v>
      </c>
      <c r="L22" s="337">
        <v>0</v>
      </c>
      <c r="M22" s="337">
        <v>0</v>
      </c>
      <c r="N22" s="337">
        <v>0</v>
      </c>
      <c r="O22" s="337">
        <v>0</v>
      </c>
      <c r="P22" s="337">
        <v>0</v>
      </c>
      <c r="Q22" s="337">
        <v>0</v>
      </c>
      <c r="R22" s="337">
        <v>0</v>
      </c>
    </row>
    <row r="23" spans="1:18" s="23" customFormat="1">
      <c r="A23" s="221"/>
      <c r="B23" s="222" t="s">
        <v>6</v>
      </c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</row>
    <row r="24" spans="1:18" s="23" customFormat="1">
      <c r="A24" s="89"/>
      <c r="B24" s="87" t="s">
        <v>5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</row>
    <row r="25" spans="1:18" s="23" customFormat="1">
      <c r="A25" s="89"/>
      <c r="B25" s="87" t="s">
        <v>6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</row>
    <row r="26" spans="1:18" s="23" customFormat="1">
      <c r="A26" s="221" t="s">
        <v>41</v>
      </c>
      <c r="B26" s="222" t="s">
        <v>5</v>
      </c>
      <c r="C26" s="337">
        <v>0</v>
      </c>
      <c r="D26" s="337">
        <v>0</v>
      </c>
      <c r="E26" s="337">
        <v>0</v>
      </c>
      <c r="F26" s="337">
        <v>0</v>
      </c>
      <c r="G26" s="337">
        <v>0</v>
      </c>
      <c r="H26" s="337">
        <v>0</v>
      </c>
      <c r="I26" s="337">
        <v>0</v>
      </c>
      <c r="J26" s="337">
        <v>0</v>
      </c>
      <c r="K26" s="337">
        <v>0</v>
      </c>
      <c r="L26" s="337">
        <v>0</v>
      </c>
      <c r="M26" s="337">
        <v>0</v>
      </c>
      <c r="N26" s="337">
        <v>0</v>
      </c>
      <c r="O26" s="337">
        <v>0</v>
      </c>
      <c r="P26" s="337">
        <v>0</v>
      </c>
      <c r="Q26" s="337">
        <v>0</v>
      </c>
      <c r="R26" s="337">
        <v>0</v>
      </c>
    </row>
    <row r="27" spans="1:18" s="23" customFormat="1">
      <c r="A27" s="221"/>
      <c r="B27" s="222" t="s">
        <v>6</v>
      </c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</row>
    <row r="28" spans="1:18" s="23" customFormat="1">
      <c r="A28" s="89"/>
      <c r="B28" s="87" t="s">
        <v>5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</row>
    <row r="29" spans="1:18" s="23" customFormat="1">
      <c r="A29" s="89"/>
      <c r="B29" s="87" t="s">
        <v>6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</row>
    <row r="30" spans="1:18" s="23" customFormat="1">
      <c r="A30" s="224" t="s">
        <v>42</v>
      </c>
      <c r="B30" s="92" t="s">
        <v>5</v>
      </c>
      <c r="C30" s="338">
        <f>SUM(D30,I30,N30)</f>
        <v>1369900</v>
      </c>
      <c r="D30" s="339">
        <f>SUM(E30:H30)</f>
        <v>1325700</v>
      </c>
      <c r="E30" s="339">
        <f>SUM(E40,E42,E46,E48,E50,E52)</f>
        <v>1310600</v>
      </c>
      <c r="F30" s="339">
        <f t="shared" ref="F30:H30" si="0">SUM(F40,F42,F46,F48,F50,F52)</f>
        <v>15100</v>
      </c>
      <c r="G30" s="281">
        <f t="shared" si="0"/>
        <v>0</v>
      </c>
      <c r="H30" s="281">
        <f t="shared" si="0"/>
        <v>0</v>
      </c>
      <c r="I30" s="281">
        <f>SUM(J30:M30)</f>
        <v>24900</v>
      </c>
      <c r="J30" s="281">
        <f>SUM(J40,J42,J46,J48,J50,J52)</f>
        <v>15300</v>
      </c>
      <c r="K30" s="281">
        <f t="shared" ref="K30:M30" si="1">SUM(K40,K42,K46,K48,K50,K52)</f>
        <v>9600</v>
      </c>
      <c r="L30" s="281">
        <f t="shared" si="1"/>
        <v>0</v>
      </c>
      <c r="M30" s="281">
        <f t="shared" si="1"/>
        <v>0</v>
      </c>
      <c r="N30" s="281">
        <f>SUM(O30:R30)</f>
        <v>19300</v>
      </c>
      <c r="O30" s="281">
        <f>SUM(O40,O42,O46,O48,O50,O52)</f>
        <v>15300</v>
      </c>
      <c r="P30" s="281">
        <f t="shared" ref="P30:R30" si="2">SUM(P40,P42,P46,P48,P50,P52)</f>
        <v>4000</v>
      </c>
      <c r="Q30" s="281">
        <f t="shared" si="2"/>
        <v>0</v>
      </c>
      <c r="R30" s="281">
        <f t="shared" si="2"/>
        <v>0</v>
      </c>
    </row>
    <row r="31" spans="1:18" s="23" customFormat="1">
      <c r="A31" s="224"/>
      <c r="B31" s="92" t="s">
        <v>6</v>
      </c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</row>
    <row r="32" spans="1:18" s="23" customFormat="1">
      <c r="A32" s="221" t="s">
        <v>43</v>
      </c>
      <c r="B32" s="222" t="s">
        <v>5</v>
      </c>
      <c r="C32" s="337">
        <f>+C34+C38+C44</f>
        <v>1369900</v>
      </c>
      <c r="D32" s="337">
        <f t="shared" ref="D32:R32" si="3">+D34+D38+D44</f>
        <v>1325700</v>
      </c>
      <c r="E32" s="337">
        <f t="shared" si="3"/>
        <v>1310600</v>
      </c>
      <c r="F32" s="337">
        <f t="shared" si="3"/>
        <v>15100</v>
      </c>
      <c r="G32" s="337">
        <f t="shared" si="3"/>
        <v>0</v>
      </c>
      <c r="H32" s="337">
        <f t="shared" si="3"/>
        <v>0</v>
      </c>
      <c r="I32" s="337">
        <f t="shared" si="3"/>
        <v>24900</v>
      </c>
      <c r="J32" s="337">
        <f t="shared" si="3"/>
        <v>15300</v>
      </c>
      <c r="K32" s="337">
        <f t="shared" si="3"/>
        <v>9600</v>
      </c>
      <c r="L32" s="337">
        <f t="shared" si="3"/>
        <v>0</v>
      </c>
      <c r="M32" s="337">
        <f t="shared" si="3"/>
        <v>0</v>
      </c>
      <c r="N32" s="337">
        <f t="shared" si="3"/>
        <v>19300</v>
      </c>
      <c r="O32" s="337">
        <f t="shared" si="3"/>
        <v>15300</v>
      </c>
      <c r="P32" s="337">
        <f t="shared" si="3"/>
        <v>4000</v>
      </c>
      <c r="Q32" s="337">
        <f t="shared" si="3"/>
        <v>0</v>
      </c>
      <c r="R32" s="337">
        <f t="shared" si="3"/>
        <v>0</v>
      </c>
    </row>
    <row r="33" spans="1:18" s="23" customFormat="1">
      <c r="A33" s="221"/>
      <c r="B33" s="222" t="s">
        <v>6</v>
      </c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</row>
    <row r="34" spans="1:18" s="23" customFormat="1">
      <c r="A34" s="225" t="s">
        <v>44</v>
      </c>
      <c r="B34" s="222" t="s">
        <v>5</v>
      </c>
      <c r="C34" s="337">
        <v>0</v>
      </c>
      <c r="D34" s="337">
        <v>0</v>
      </c>
      <c r="E34" s="337">
        <v>0</v>
      </c>
      <c r="F34" s="337">
        <v>0</v>
      </c>
      <c r="G34" s="337">
        <v>0</v>
      </c>
      <c r="H34" s="337">
        <v>0</v>
      </c>
      <c r="I34" s="337">
        <v>0</v>
      </c>
      <c r="J34" s="337">
        <v>0</v>
      </c>
      <c r="K34" s="337">
        <v>0</v>
      </c>
      <c r="L34" s="337">
        <v>0</v>
      </c>
      <c r="M34" s="337">
        <v>0</v>
      </c>
      <c r="N34" s="337">
        <v>0</v>
      </c>
      <c r="O34" s="337">
        <v>0</v>
      </c>
      <c r="P34" s="337">
        <v>0</v>
      </c>
      <c r="Q34" s="337">
        <v>0</v>
      </c>
      <c r="R34" s="337">
        <v>0</v>
      </c>
    </row>
    <row r="35" spans="1:18" s="23" customFormat="1">
      <c r="A35" s="225"/>
      <c r="B35" s="222" t="s">
        <v>6</v>
      </c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</row>
    <row r="36" spans="1:18" s="23" customFormat="1">
      <c r="A36" s="88"/>
      <c r="B36" s="87" t="s">
        <v>5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</row>
    <row r="37" spans="1:18" s="23" customFormat="1">
      <c r="A37" s="88"/>
      <c r="B37" s="87" t="s">
        <v>6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</row>
    <row r="38" spans="1:18" s="23" customFormat="1">
      <c r="A38" s="225" t="s">
        <v>45</v>
      </c>
      <c r="B38" s="222" t="s">
        <v>5</v>
      </c>
      <c r="C38" s="337">
        <f>+C40+C42</f>
        <v>1310600</v>
      </c>
      <c r="D38" s="337">
        <f>+D40+D42</f>
        <v>1296000</v>
      </c>
      <c r="E38" s="337">
        <f>+E40+E42</f>
        <v>1296000</v>
      </c>
      <c r="F38" s="337">
        <f t="shared" ref="F38:R38" si="4">+F40+F42</f>
        <v>0</v>
      </c>
      <c r="G38" s="337">
        <f t="shared" si="4"/>
        <v>0</v>
      </c>
      <c r="H38" s="337">
        <f t="shared" si="4"/>
        <v>0</v>
      </c>
      <c r="I38" s="337">
        <f t="shared" si="4"/>
        <v>7300</v>
      </c>
      <c r="J38" s="337">
        <f t="shared" si="4"/>
        <v>7300</v>
      </c>
      <c r="K38" s="337">
        <f t="shared" si="4"/>
        <v>0</v>
      </c>
      <c r="L38" s="337">
        <f t="shared" si="4"/>
        <v>0</v>
      </c>
      <c r="M38" s="337">
        <f t="shared" si="4"/>
        <v>0</v>
      </c>
      <c r="N38" s="337">
        <f t="shared" si="4"/>
        <v>7300</v>
      </c>
      <c r="O38" s="337">
        <f t="shared" si="4"/>
        <v>7300</v>
      </c>
      <c r="P38" s="337">
        <f t="shared" si="4"/>
        <v>0</v>
      </c>
      <c r="Q38" s="337">
        <f t="shared" si="4"/>
        <v>0</v>
      </c>
      <c r="R38" s="337">
        <f t="shared" si="4"/>
        <v>0</v>
      </c>
    </row>
    <row r="39" spans="1:18" s="23" customFormat="1">
      <c r="A39" s="225"/>
      <c r="B39" s="222" t="s">
        <v>6</v>
      </c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</row>
    <row r="40" spans="1:18" s="23" customFormat="1">
      <c r="A40" s="41" t="s">
        <v>108</v>
      </c>
      <c r="B40" s="87" t="s">
        <v>5</v>
      </c>
      <c r="C40" s="74">
        <f t="shared" ref="C40:C52" si="5">SUM(D40,I40,N40)</f>
        <v>36200</v>
      </c>
      <c r="D40" s="74">
        <f t="shared" ref="D40:D52" si="6">SUM(E40:H40)</f>
        <v>21600</v>
      </c>
      <c r="E40" s="334">
        <v>21600</v>
      </c>
      <c r="F40" s="334">
        <v>0</v>
      </c>
      <c r="G40" s="334">
        <v>0</v>
      </c>
      <c r="H40" s="334">
        <v>0</v>
      </c>
      <c r="I40" s="334">
        <f t="shared" ref="I40:I74" si="7">SUM(J40:M40)</f>
        <v>7300</v>
      </c>
      <c r="J40" s="334">
        <v>7300</v>
      </c>
      <c r="K40" s="334">
        <v>0</v>
      </c>
      <c r="L40" s="334">
        <v>0</v>
      </c>
      <c r="M40" s="334">
        <v>0</v>
      </c>
      <c r="N40" s="334">
        <f t="shared" ref="N40:N74" si="8">SUM(O40:R40)</f>
        <v>7300</v>
      </c>
      <c r="O40" s="334">
        <v>7300</v>
      </c>
      <c r="P40" s="334">
        <v>0</v>
      </c>
      <c r="Q40" s="334">
        <v>0</v>
      </c>
      <c r="R40" s="334">
        <v>0</v>
      </c>
    </row>
    <row r="41" spans="1:18" s="23" customFormat="1">
      <c r="A41" s="39"/>
      <c r="B41" s="87" t="s">
        <v>6</v>
      </c>
      <c r="C41" s="74"/>
      <c r="D41" s="74"/>
      <c r="E41" s="340"/>
      <c r="F41" s="340"/>
      <c r="G41" s="340"/>
      <c r="H41" s="340"/>
      <c r="I41" s="74"/>
      <c r="J41" s="340"/>
      <c r="K41" s="340"/>
      <c r="L41" s="340"/>
      <c r="M41" s="340"/>
      <c r="N41" s="74"/>
      <c r="O41" s="340"/>
      <c r="P41" s="340"/>
      <c r="Q41" s="340"/>
      <c r="R41" s="340"/>
    </row>
    <row r="42" spans="1:18" s="23" customFormat="1">
      <c r="A42" s="41" t="s">
        <v>144</v>
      </c>
      <c r="B42" s="87" t="s">
        <v>5</v>
      </c>
      <c r="C42" s="341">
        <f>SUM(D42,I42,N42)</f>
        <v>1274400</v>
      </c>
      <c r="D42" s="341">
        <f t="shared" si="6"/>
        <v>1274400</v>
      </c>
      <c r="E42" s="341">
        <v>1274400</v>
      </c>
      <c r="F42" s="341">
        <v>0</v>
      </c>
      <c r="G42" s="341">
        <v>0</v>
      </c>
      <c r="H42" s="341">
        <v>0</v>
      </c>
      <c r="I42" s="341">
        <v>0</v>
      </c>
      <c r="J42" s="341">
        <v>0</v>
      </c>
      <c r="K42" s="341">
        <v>0</v>
      </c>
      <c r="L42" s="341">
        <v>0</v>
      </c>
      <c r="M42" s="341">
        <v>0</v>
      </c>
      <c r="N42" s="341">
        <v>0</v>
      </c>
      <c r="O42" s="341">
        <v>0</v>
      </c>
      <c r="P42" s="341">
        <v>0</v>
      </c>
      <c r="Q42" s="341">
        <v>0</v>
      </c>
      <c r="R42" s="341">
        <v>0</v>
      </c>
    </row>
    <row r="43" spans="1:18" s="23" customFormat="1">
      <c r="A43" s="39"/>
      <c r="B43" s="87" t="s">
        <v>6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</row>
    <row r="44" spans="1:18" s="23" customFormat="1">
      <c r="A44" s="225" t="s">
        <v>46</v>
      </c>
      <c r="B44" s="222" t="s">
        <v>5</v>
      </c>
      <c r="C44" s="337">
        <f>+C46+C48+C50+C52</f>
        <v>59300</v>
      </c>
      <c r="D44" s="337">
        <f t="shared" ref="D44:R44" si="9">+D46+D48+D50+D52</f>
        <v>29700</v>
      </c>
      <c r="E44" s="337">
        <f t="shared" si="9"/>
        <v>14600</v>
      </c>
      <c r="F44" s="337">
        <f t="shared" si="9"/>
        <v>15100</v>
      </c>
      <c r="G44" s="337">
        <f t="shared" si="9"/>
        <v>0</v>
      </c>
      <c r="H44" s="337">
        <f t="shared" si="9"/>
        <v>0</v>
      </c>
      <c r="I44" s="337">
        <f t="shared" si="9"/>
        <v>17600</v>
      </c>
      <c r="J44" s="337">
        <f t="shared" si="9"/>
        <v>8000</v>
      </c>
      <c r="K44" s="337">
        <f t="shared" si="9"/>
        <v>9600</v>
      </c>
      <c r="L44" s="337">
        <f t="shared" si="9"/>
        <v>0</v>
      </c>
      <c r="M44" s="337">
        <f t="shared" si="9"/>
        <v>0</v>
      </c>
      <c r="N44" s="337">
        <f t="shared" si="9"/>
        <v>12000</v>
      </c>
      <c r="O44" s="337">
        <f t="shared" si="9"/>
        <v>8000</v>
      </c>
      <c r="P44" s="337">
        <f t="shared" si="9"/>
        <v>4000</v>
      </c>
      <c r="Q44" s="337">
        <f t="shared" si="9"/>
        <v>0</v>
      </c>
      <c r="R44" s="337">
        <f t="shared" si="9"/>
        <v>0</v>
      </c>
    </row>
    <row r="45" spans="1:18" s="23" customFormat="1">
      <c r="A45" s="225"/>
      <c r="B45" s="222" t="s">
        <v>6</v>
      </c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</row>
    <row r="46" spans="1:18" s="23" customFormat="1">
      <c r="A46" s="82" t="s">
        <v>110</v>
      </c>
      <c r="B46" s="87" t="s">
        <v>5</v>
      </c>
      <c r="C46" s="74">
        <f t="shared" si="5"/>
        <v>16500</v>
      </c>
      <c r="D46" s="74">
        <f t="shared" si="6"/>
        <v>11000</v>
      </c>
      <c r="E46" s="334">
        <v>0</v>
      </c>
      <c r="F46" s="334">
        <v>11000</v>
      </c>
      <c r="G46" s="334">
        <v>0</v>
      </c>
      <c r="H46" s="334">
        <v>0</v>
      </c>
      <c r="I46" s="334">
        <f t="shared" si="7"/>
        <v>5500</v>
      </c>
      <c r="J46" s="334">
        <v>0</v>
      </c>
      <c r="K46" s="334">
        <v>5500</v>
      </c>
      <c r="L46" s="334">
        <v>0</v>
      </c>
      <c r="M46" s="334">
        <v>0</v>
      </c>
      <c r="N46" s="334">
        <v>0</v>
      </c>
      <c r="O46" s="334">
        <v>0</v>
      </c>
      <c r="P46" s="334">
        <v>0</v>
      </c>
      <c r="Q46" s="334">
        <v>0</v>
      </c>
      <c r="R46" s="334">
        <v>0</v>
      </c>
    </row>
    <row r="47" spans="1:18" s="23" customFormat="1">
      <c r="A47" s="82"/>
      <c r="B47" s="87" t="s">
        <v>6</v>
      </c>
      <c r="C47" s="74"/>
      <c r="D47" s="7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</row>
    <row r="48" spans="1:18" s="23" customFormat="1">
      <c r="A48" s="82" t="s">
        <v>111</v>
      </c>
      <c r="B48" s="87" t="s">
        <v>5</v>
      </c>
      <c r="C48" s="74">
        <f t="shared" si="5"/>
        <v>12200</v>
      </c>
      <c r="D48" s="74">
        <f t="shared" si="6"/>
        <v>4100</v>
      </c>
      <c r="E48" s="334">
        <v>0</v>
      </c>
      <c r="F48" s="334">
        <v>4100</v>
      </c>
      <c r="G48" s="334">
        <v>0</v>
      </c>
      <c r="H48" s="334">
        <v>0</v>
      </c>
      <c r="I48" s="334">
        <f t="shared" si="7"/>
        <v>4100</v>
      </c>
      <c r="J48" s="334">
        <v>0</v>
      </c>
      <c r="K48" s="334">
        <v>4100</v>
      </c>
      <c r="L48" s="334">
        <v>0</v>
      </c>
      <c r="M48" s="334">
        <v>0</v>
      </c>
      <c r="N48" s="334">
        <f t="shared" si="8"/>
        <v>4000</v>
      </c>
      <c r="O48" s="334">
        <v>0</v>
      </c>
      <c r="P48" s="334">
        <v>4000</v>
      </c>
      <c r="Q48" s="334">
        <v>0</v>
      </c>
      <c r="R48" s="334">
        <v>0</v>
      </c>
    </row>
    <row r="49" spans="1:18" s="23" customFormat="1">
      <c r="A49" s="82"/>
      <c r="B49" s="87" t="s">
        <v>6</v>
      </c>
      <c r="C49" s="74"/>
      <c r="D49" s="74"/>
      <c r="E49" s="334"/>
      <c r="F49" s="334"/>
      <c r="G49" s="334"/>
      <c r="H49" s="334"/>
      <c r="I49" s="334"/>
      <c r="J49" s="334"/>
      <c r="K49" s="334"/>
      <c r="L49" s="334"/>
      <c r="M49" s="334"/>
      <c r="N49" s="334">
        <v>0</v>
      </c>
      <c r="O49" s="334"/>
      <c r="P49" s="334"/>
      <c r="Q49" s="334"/>
      <c r="R49" s="334"/>
    </row>
    <row r="50" spans="1:18" s="23" customFormat="1">
      <c r="A50" s="82" t="s">
        <v>112</v>
      </c>
      <c r="B50" s="87" t="s">
        <v>5</v>
      </c>
      <c r="C50" s="74">
        <f t="shared" si="5"/>
        <v>24000</v>
      </c>
      <c r="D50" s="74">
        <f t="shared" si="6"/>
        <v>8000</v>
      </c>
      <c r="E50" s="334">
        <v>8000</v>
      </c>
      <c r="F50" s="334">
        <v>0</v>
      </c>
      <c r="G50" s="334">
        <v>0</v>
      </c>
      <c r="H50" s="334">
        <v>0</v>
      </c>
      <c r="I50" s="334">
        <f t="shared" si="7"/>
        <v>8000</v>
      </c>
      <c r="J50" s="334">
        <v>8000</v>
      </c>
      <c r="K50" s="334">
        <v>0</v>
      </c>
      <c r="L50" s="334">
        <v>0</v>
      </c>
      <c r="M50" s="334">
        <v>0</v>
      </c>
      <c r="N50" s="334">
        <f t="shared" si="8"/>
        <v>8000</v>
      </c>
      <c r="O50" s="334">
        <v>8000</v>
      </c>
      <c r="P50" s="334">
        <v>0</v>
      </c>
      <c r="Q50" s="334">
        <v>0</v>
      </c>
      <c r="R50" s="334">
        <v>0</v>
      </c>
    </row>
    <row r="51" spans="1:18" s="23" customFormat="1">
      <c r="A51" s="82"/>
      <c r="B51" s="87" t="s">
        <v>6</v>
      </c>
      <c r="C51" s="74"/>
      <c r="D51" s="7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4"/>
    </row>
    <row r="52" spans="1:18" s="23" customFormat="1">
      <c r="A52" s="41" t="s">
        <v>113</v>
      </c>
      <c r="B52" s="87" t="s">
        <v>5</v>
      </c>
      <c r="C52" s="74">
        <f t="shared" si="5"/>
        <v>6600</v>
      </c>
      <c r="D52" s="74">
        <f t="shared" si="6"/>
        <v>6600</v>
      </c>
      <c r="E52" s="334">
        <v>6600</v>
      </c>
      <c r="F52" s="334">
        <v>0</v>
      </c>
      <c r="G52" s="334">
        <v>0</v>
      </c>
      <c r="H52" s="334">
        <v>0</v>
      </c>
      <c r="I52" s="334">
        <v>0</v>
      </c>
      <c r="J52" s="334">
        <v>0</v>
      </c>
      <c r="K52" s="334">
        <v>0</v>
      </c>
      <c r="L52" s="334">
        <v>0</v>
      </c>
      <c r="M52" s="334">
        <v>0</v>
      </c>
      <c r="N52" s="334">
        <v>0</v>
      </c>
      <c r="O52" s="334">
        <v>0</v>
      </c>
      <c r="P52" s="334">
        <v>0</v>
      </c>
      <c r="Q52" s="334">
        <v>0</v>
      </c>
      <c r="R52" s="334">
        <v>0</v>
      </c>
    </row>
    <row r="53" spans="1:18" s="23" customFormat="1">
      <c r="A53" s="39"/>
      <c r="B53" s="87" t="s">
        <v>6</v>
      </c>
      <c r="C53" s="74"/>
      <c r="D53" s="7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34"/>
    </row>
    <row r="54" spans="1:18" s="23" customFormat="1">
      <c r="A54" s="221" t="s">
        <v>47</v>
      </c>
      <c r="B54" s="222" t="s">
        <v>5</v>
      </c>
      <c r="C54" s="337">
        <v>0</v>
      </c>
      <c r="D54" s="337">
        <v>0</v>
      </c>
      <c r="E54" s="337">
        <v>0</v>
      </c>
      <c r="F54" s="337">
        <v>0</v>
      </c>
      <c r="G54" s="337">
        <v>0</v>
      </c>
      <c r="H54" s="337">
        <v>0</v>
      </c>
      <c r="I54" s="337">
        <v>0</v>
      </c>
      <c r="J54" s="337">
        <v>0</v>
      </c>
      <c r="K54" s="337">
        <v>0</v>
      </c>
      <c r="L54" s="337">
        <v>0</v>
      </c>
      <c r="M54" s="337">
        <v>0</v>
      </c>
      <c r="N54" s="337">
        <v>0</v>
      </c>
      <c r="O54" s="337">
        <v>0</v>
      </c>
      <c r="P54" s="337">
        <v>0</v>
      </c>
      <c r="Q54" s="337">
        <v>0</v>
      </c>
      <c r="R54" s="337">
        <v>0</v>
      </c>
    </row>
    <row r="55" spans="1:18" s="23" customFormat="1">
      <c r="A55" s="221"/>
      <c r="B55" s="222" t="s">
        <v>6</v>
      </c>
      <c r="C55" s="337"/>
      <c r="D55" s="337"/>
      <c r="E55" s="337"/>
      <c r="F55" s="337"/>
      <c r="G55" s="337"/>
      <c r="H55" s="337"/>
      <c r="I55" s="337"/>
      <c r="J55" s="337"/>
      <c r="K55" s="337"/>
      <c r="L55" s="337"/>
      <c r="M55" s="337"/>
      <c r="N55" s="337"/>
      <c r="O55" s="337"/>
      <c r="P55" s="337"/>
      <c r="Q55" s="337"/>
      <c r="R55" s="337"/>
    </row>
    <row r="56" spans="1:18" s="23" customFormat="1">
      <c r="A56" s="88"/>
      <c r="B56" s="87" t="s">
        <v>5</v>
      </c>
      <c r="C56" s="74">
        <v>0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74">
        <v>0</v>
      </c>
      <c r="M56" s="74">
        <v>0</v>
      </c>
      <c r="N56" s="74">
        <v>0</v>
      </c>
      <c r="O56" s="74">
        <v>0</v>
      </c>
      <c r="P56" s="74">
        <v>0</v>
      </c>
      <c r="Q56" s="74">
        <v>0</v>
      </c>
      <c r="R56" s="74">
        <v>0</v>
      </c>
    </row>
    <row r="57" spans="1:18" s="23" customFormat="1">
      <c r="A57" s="89"/>
      <c r="B57" s="87" t="s">
        <v>6</v>
      </c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</row>
    <row r="58" spans="1:18" s="23" customFormat="1">
      <c r="A58" s="224" t="s">
        <v>48</v>
      </c>
      <c r="B58" s="92" t="s">
        <v>5</v>
      </c>
      <c r="C58" s="281">
        <v>0</v>
      </c>
      <c r="D58" s="281">
        <v>0</v>
      </c>
      <c r="E58" s="281">
        <v>0</v>
      </c>
      <c r="F58" s="281">
        <v>0</v>
      </c>
      <c r="G58" s="281">
        <v>0</v>
      </c>
      <c r="H58" s="281">
        <v>0</v>
      </c>
      <c r="I58" s="281">
        <v>0</v>
      </c>
      <c r="J58" s="281">
        <v>0</v>
      </c>
      <c r="K58" s="281">
        <v>0</v>
      </c>
      <c r="L58" s="281">
        <v>0</v>
      </c>
      <c r="M58" s="281">
        <v>0</v>
      </c>
      <c r="N58" s="281">
        <v>0</v>
      </c>
      <c r="O58" s="281">
        <v>0</v>
      </c>
      <c r="P58" s="281">
        <v>0</v>
      </c>
      <c r="Q58" s="281">
        <v>0</v>
      </c>
      <c r="R58" s="281">
        <v>0</v>
      </c>
    </row>
    <row r="59" spans="1:18" s="23" customFormat="1">
      <c r="A59" s="224"/>
      <c r="B59" s="92" t="s">
        <v>6</v>
      </c>
      <c r="C59" s="281"/>
      <c r="D59" s="281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</row>
    <row r="60" spans="1:18" s="23" customFormat="1">
      <c r="A60" s="221" t="s">
        <v>49</v>
      </c>
      <c r="B60" s="222" t="s">
        <v>5</v>
      </c>
      <c r="C60" s="337">
        <v>0</v>
      </c>
      <c r="D60" s="337">
        <v>0</v>
      </c>
      <c r="E60" s="337">
        <v>0</v>
      </c>
      <c r="F60" s="337">
        <v>0</v>
      </c>
      <c r="G60" s="337">
        <v>0</v>
      </c>
      <c r="H60" s="337">
        <v>0</v>
      </c>
      <c r="I60" s="337">
        <f>SUM(J60:M60)</f>
        <v>0</v>
      </c>
      <c r="J60" s="337">
        <v>0</v>
      </c>
      <c r="K60" s="337">
        <v>0</v>
      </c>
      <c r="L60" s="337">
        <v>0</v>
      </c>
      <c r="M60" s="337">
        <v>0</v>
      </c>
      <c r="N60" s="337">
        <v>0</v>
      </c>
      <c r="O60" s="337">
        <v>0</v>
      </c>
      <c r="P60" s="337">
        <v>0</v>
      </c>
      <c r="Q60" s="337">
        <v>0</v>
      </c>
      <c r="R60" s="337">
        <v>0</v>
      </c>
    </row>
    <row r="61" spans="1:18" s="23" customFormat="1">
      <c r="A61" s="221"/>
      <c r="B61" s="222" t="s">
        <v>6</v>
      </c>
      <c r="C61" s="337"/>
      <c r="D61" s="337"/>
      <c r="E61" s="337"/>
      <c r="F61" s="337"/>
      <c r="G61" s="337"/>
      <c r="H61" s="337"/>
      <c r="I61" s="337"/>
      <c r="J61" s="337"/>
      <c r="K61" s="337"/>
      <c r="L61" s="337"/>
      <c r="M61" s="337"/>
      <c r="N61" s="337"/>
      <c r="O61" s="337"/>
      <c r="P61" s="337"/>
      <c r="Q61" s="337"/>
      <c r="R61" s="337"/>
    </row>
    <row r="62" spans="1:18" s="23" customFormat="1">
      <c r="A62" s="88"/>
      <c r="B62" s="87" t="s">
        <v>5</v>
      </c>
      <c r="C62" s="74">
        <v>0</v>
      </c>
      <c r="D62" s="74">
        <v>0</v>
      </c>
      <c r="E62" s="74">
        <v>0</v>
      </c>
      <c r="F62" s="74">
        <v>0</v>
      </c>
      <c r="G62" s="74">
        <v>0</v>
      </c>
      <c r="H62" s="74">
        <v>0</v>
      </c>
      <c r="I62" s="74">
        <v>0</v>
      </c>
      <c r="J62" s="74">
        <v>0</v>
      </c>
      <c r="K62" s="74">
        <v>0</v>
      </c>
      <c r="L62" s="74">
        <v>0</v>
      </c>
      <c r="M62" s="74">
        <v>0</v>
      </c>
      <c r="N62" s="74">
        <v>0</v>
      </c>
      <c r="O62" s="74">
        <v>0</v>
      </c>
      <c r="P62" s="74">
        <v>0</v>
      </c>
      <c r="Q62" s="74">
        <v>0</v>
      </c>
      <c r="R62" s="74">
        <v>0</v>
      </c>
    </row>
    <row r="63" spans="1:18" s="23" customFormat="1">
      <c r="A63" s="89"/>
      <c r="B63" s="87" t="s">
        <v>6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</row>
    <row r="64" spans="1:18" s="23" customFormat="1">
      <c r="A64" s="221" t="s">
        <v>50</v>
      </c>
      <c r="B64" s="222" t="s">
        <v>5</v>
      </c>
      <c r="C64" s="337">
        <v>0</v>
      </c>
      <c r="D64" s="337">
        <v>0</v>
      </c>
      <c r="E64" s="337">
        <v>0</v>
      </c>
      <c r="F64" s="337">
        <v>0</v>
      </c>
      <c r="G64" s="337">
        <v>0</v>
      </c>
      <c r="H64" s="337">
        <v>0</v>
      </c>
      <c r="I64" s="337">
        <v>0</v>
      </c>
      <c r="J64" s="337">
        <v>0</v>
      </c>
      <c r="K64" s="337">
        <v>0</v>
      </c>
      <c r="L64" s="337">
        <v>0</v>
      </c>
      <c r="M64" s="337">
        <v>0</v>
      </c>
      <c r="N64" s="337">
        <v>0</v>
      </c>
      <c r="O64" s="337">
        <v>0</v>
      </c>
      <c r="P64" s="337">
        <v>0</v>
      </c>
      <c r="Q64" s="337">
        <v>0</v>
      </c>
      <c r="R64" s="337">
        <v>0</v>
      </c>
    </row>
    <row r="65" spans="1:18" s="23" customFormat="1">
      <c r="A65" s="221"/>
      <c r="B65" s="222" t="s">
        <v>6</v>
      </c>
      <c r="C65" s="337"/>
      <c r="D65" s="337"/>
      <c r="E65" s="337"/>
      <c r="F65" s="337"/>
      <c r="G65" s="337"/>
      <c r="H65" s="337"/>
      <c r="I65" s="337"/>
      <c r="J65" s="337"/>
      <c r="K65" s="337"/>
      <c r="L65" s="337"/>
      <c r="M65" s="337"/>
      <c r="N65" s="337"/>
      <c r="O65" s="337"/>
      <c r="P65" s="337"/>
      <c r="Q65" s="337"/>
      <c r="R65" s="337"/>
    </row>
    <row r="66" spans="1:18" s="23" customFormat="1">
      <c r="A66" s="89"/>
      <c r="B66" s="87" t="s">
        <v>5</v>
      </c>
      <c r="C66" s="74">
        <v>0</v>
      </c>
      <c r="D66" s="74">
        <v>0</v>
      </c>
      <c r="E66" s="74">
        <v>0</v>
      </c>
      <c r="F66" s="74">
        <v>0</v>
      </c>
      <c r="G66" s="74">
        <v>0</v>
      </c>
      <c r="H66" s="74">
        <v>0</v>
      </c>
      <c r="I66" s="74">
        <v>0</v>
      </c>
      <c r="J66" s="74">
        <v>0</v>
      </c>
      <c r="K66" s="74">
        <v>0</v>
      </c>
      <c r="L66" s="74">
        <v>0</v>
      </c>
      <c r="M66" s="74">
        <v>0</v>
      </c>
      <c r="N66" s="74">
        <v>0</v>
      </c>
      <c r="O66" s="74">
        <v>0</v>
      </c>
      <c r="P66" s="74">
        <v>0</v>
      </c>
      <c r="Q66" s="74">
        <v>0</v>
      </c>
      <c r="R66" s="74">
        <v>0</v>
      </c>
    </row>
    <row r="67" spans="1:18" s="23" customFormat="1">
      <c r="A67" s="89"/>
      <c r="B67" s="87" t="s">
        <v>6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</row>
    <row r="68" spans="1:18" s="23" customFormat="1">
      <c r="A68" s="224" t="s">
        <v>51</v>
      </c>
      <c r="B68" s="92" t="s">
        <v>5</v>
      </c>
      <c r="C68" s="281">
        <v>0</v>
      </c>
      <c r="D68" s="281">
        <v>0</v>
      </c>
      <c r="E68" s="281">
        <v>0</v>
      </c>
      <c r="F68" s="281">
        <v>0</v>
      </c>
      <c r="G68" s="281">
        <v>0</v>
      </c>
      <c r="H68" s="281">
        <v>0</v>
      </c>
      <c r="I68" s="281">
        <v>0</v>
      </c>
      <c r="J68" s="281">
        <v>0</v>
      </c>
      <c r="K68" s="281">
        <v>0</v>
      </c>
      <c r="L68" s="281">
        <v>0</v>
      </c>
      <c r="M68" s="281">
        <v>0</v>
      </c>
      <c r="N68" s="281">
        <v>0</v>
      </c>
      <c r="O68" s="281">
        <v>0</v>
      </c>
      <c r="P68" s="281">
        <v>0</v>
      </c>
      <c r="Q68" s="281">
        <v>0</v>
      </c>
      <c r="R68" s="281">
        <v>0</v>
      </c>
    </row>
    <row r="69" spans="1:18" s="23" customFormat="1">
      <c r="A69" s="224"/>
      <c r="B69" s="92" t="s">
        <v>6</v>
      </c>
      <c r="C69" s="281"/>
      <c r="D69" s="281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</row>
    <row r="70" spans="1:18" s="23" customFormat="1">
      <c r="A70" s="89"/>
      <c r="B70" s="87" t="s">
        <v>5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  <c r="H70" s="74">
        <v>0</v>
      </c>
      <c r="I70" s="74">
        <v>0</v>
      </c>
      <c r="J70" s="74">
        <v>0</v>
      </c>
      <c r="K70" s="74">
        <v>0</v>
      </c>
      <c r="L70" s="74">
        <v>0</v>
      </c>
      <c r="M70" s="74">
        <v>0</v>
      </c>
      <c r="N70" s="74">
        <v>0</v>
      </c>
      <c r="O70" s="74">
        <v>0</v>
      </c>
      <c r="P70" s="74">
        <v>0</v>
      </c>
      <c r="Q70" s="74">
        <v>0</v>
      </c>
      <c r="R70" s="74">
        <v>0</v>
      </c>
    </row>
    <row r="71" spans="1:18" s="23" customFormat="1">
      <c r="A71" s="89"/>
      <c r="B71" s="87" t="s">
        <v>6</v>
      </c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</row>
    <row r="72" spans="1:18" s="23" customFormat="1">
      <c r="A72" s="224" t="s">
        <v>52</v>
      </c>
      <c r="B72" s="92" t="s">
        <v>5</v>
      </c>
      <c r="C72" s="281">
        <f>SUM(C74)</f>
        <v>209400</v>
      </c>
      <c r="D72" s="281">
        <f t="shared" ref="D72:R72" si="10">SUM(D74)</f>
        <v>37800</v>
      </c>
      <c r="E72" s="281">
        <f t="shared" si="10"/>
        <v>0</v>
      </c>
      <c r="F72" s="281">
        <f t="shared" si="10"/>
        <v>12600</v>
      </c>
      <c r="G72" s="281">
        <f t="shared" si="10"/>
        <v>12600</v>
      </c>
      <c r="H72" s="281">
        <f t="shared" si="10"/>
        <v>12600</v>
      </c>
      <c r="I72" s="281">
        <f t="shared" si="10"/>
        <v>133480</v>
      </c>
      <c r="J72" s="281">
        <f t="shared" si="10"/>
        <v>11000</v>
      </c>
      <c r="K72" s="281">
        <f t="shared" si="10"/>
        <v>11000</v>
      </c>
      <c r="L72" s="281">
        <f t="shared" si="10"/>
        <v>71700</v>
      </c>
      <c r="M72" s="281">
        <f t="shared" si="10"/>
        <v>39780</v>
      </c>
      <c r="N72" s="281">
        <f t="shared" si="10"/>
        <v>38120</v>
      </c>
      <c r="O72" s="281">
        <f t="shared" si="10"/>
        <v>32120</v>
      </c>
      <c r="P72" s="281">
        <f t="shared" si="10"/>
        <v>3000</v>
      </c>
      <c r="Q72" s="281">
        <f t="shared" si="10"/>
        <v>3000</v>
      </c>
      <c r="R72" s="281">
        <f t="shared" si="10"/>
        <v>0</v>
      </c>
    </row>
    <row r="73" spans="1:18" s="23" customFormat="1">
      <c r="A73" s="224"/>
      <c r="B73" s="92" t="s">
        <v>6</v>
      </c>
      <c r="C73" s="281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</row>
    <row r="74" spans="1:18" s="23" customFormat="1">
      <c r="A74" s="89" t="s">
        <v>204</v>
      </c>
      <c r="B74" s="87" t="s">
        <v>5</v>
      </c>
      <c r="C74" s="74">
        <f t="shared" ref="C74" si="11">SUM(D74,I74,N74)</f>
        <v>209400</v>
      </c>
      <c r="D74" s="74">
        <f t="shared" ref="D74" si="12">SUM(E74:H74)</f>
        <v>37800</v>
      </c>
      <c r="E74" s="74" t="s">
        <v>107</v>
      </c>
      <c r="F74" s="74">
        <v>12600</v>
      </c>
      <c r="G74" s="74">
        <v>12600</v>
      </c>
      <c r="H74" s="74">
        <v>12600</v>
      </c>
      <c r="I74" s="74">
        <f t="shared" si="7"/>
        <v>133480</v>
      </c>
      <c r="J74" s="74">
        <v>11000</v>
      </c>
      <c r="K74" s="74">
        <v>11000</v>
      </c>
      <c r="L74" s="74">
        <v>71700</v>
      </c>
      <c r="M74" s="74">
        <v>39780</v>
      </c>
      <c r="N74" s="74">
        <f t="shared" si="8"/>
        <v>38120</v>
      </c>
      <c r="O74" s="74">
        <v>32120</v>
      </c>
      <c r="P74" s="74">
        <v>3000</v>
      </c>
      <c r="Q74" s="74">
        <v>3000</v>
      </c>
      <c r="R74" s="74" t="s">
        <v>107</v>
      </c>
    </row>
    <row r="75" spans="1:18" s="23" customFormat="1">
      <c r="A75" s="226"/>
      <c r="B75" s="87" t="s">
        <v>6</v>
      </c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</row>
    <row r="76" spans="1:18" s="23" customFormat="1">
      <c r="A76" s="227" t="s">
        <v>53</v>
      </c>
      <c r="B76" s="228" t="s">
        <v>5</v>
      </c>
      <c r="C76" s="281">
        <f t="shared" ref="C76:R76" si="13">SUM(C30,C72)</f>
        <v>1579300</v>
      </c>
      <c r="D76" s="281">
        <f t="shared" si="13"/>
        <v>1363500</v>
      </c>
      <c r="E76" s="281">
        <f t="shared" si="13"/>
        <v>1310600</v>
      </c>
      <c r="F76" s="281">
        <f t="shared" si="13"/>
        <v>27700</v>
      </c>
      <c r="G76" s="281">
        <f t="shared" si="13"/>
        <v>12600</v>
      </c>
      <c r="H76" s="281">
        <f t="shared" si="13"/>
        <v>12600</v>
      </c>
      <c r="I76" s="281">
        <f t="shared" si="13"/>
        <v>158380</v>
      </c>
      <c r="J76" s="281">
        <f t="shared" si="13"/>
        <v>26300</v>
      </c>
      <c r="K76" s="281">
        <f t="shared" si="13"/>
        <v>20600</v>
      </c>
      <c r="L76" s="281">
        <f t="shared" si="13"/>
        <v>71700</v>
      </c>
      <c r="M76" s="281">
        <f t="shared" si="13"/>
        <v>39780</v>
      </c>
      <c r="N76" s="281">
        <f t="shared" si="13"/>
        <v>57420</v>
      </c>
      <c r="O76" s="281">
        <f t="shared" si="13"/>
        <v>47420</v>
      </c>
      <c r="P76" s="281">
        <f t="shared" si="13"/>
        <v>7000</v>
      </c>
      <c r="Q76" s="281">
        <f t="shared" si="13"/>
        <v>3000</v>
      </c>
      <c r="R76" s="281">
        <f t="shared" si="13"/>
        <v>0</v>
      </c>
    </row>
    <row r="77" spans="1:18" s="23" customFormat="1">
      <c r="A77" s="178"/>
      <c r="B77" s="92" t="s">
        <v>6</v>
      </c>
      <c r="C77" s="281"/>
      <c r="D77" s="281"/>
      <c r="E77" s="281"/>
      <c r="F77" s="281"/>
      <c r="G77" s="281"/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</row>
    <row r="78" spans="1:18" s="23" customFormat="1" ht="63" customHeight="1">
      <c r="A78" s="21" t="s">
        <v>54</v>
      </c>
      <c r="B78" s="105"/>
      <c r="C78" s="105"/>
      <c r="D78" s="214"/>
      <c r="E78" s="214"/>
      <c r="F78" s="214"/>
      <c r="G78" s="214"/>
      <c r="H78" s="214"/>
      <c r="I78" s="23" t="s">
        <v>55</v>
      </c>
    </row>
    <row r="79" spans="1:18">
      <c r="A79" s="24" t="s">
        <v>56</v>
      </c>
      <c r="H79" s="229"/>
      <c r="K79" s="97" t="s">
        <v>57</v>
      </c>
    </row>
    <row r="80" spans="1:18">
      <c r="A80" s="24" t="s">
        <v>58</v>
      </c>
      <c r="I80" s="25" t="s">
        <v>58</v>
      </c>
    </row>
    <row r="81" spans="1:9">
      <c r="A81" s="24" t="s">
        <v>59</v>
      </c>
      <c r="I81" s="27" t="s">
        <v>59</v>
      </c>
    </row>
  </sheetData>
  <mergeCells count="11">
    <mergeCell ref="A9:D9"/>
    <mergeCell ref="A1:P1"/>
    <mergeCell ref="A2:P2"/>
    <mergeCell ref="P4:Q4"/>
    <mergeCell ref="A7:D7"/>
    <mergeCell ref="F7:G7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4" fitToHeight="0" orientation="landscape" r:id="rId1"/>
  <rowBreaks count="1" manualBreakCount="1">
    <brk id="5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19C76-824F-43E3-B0BC-2C23384283C0}">
  <sheetPr>
    <tabColor rgb="FF9933FF"/>
    <pageSetUpPr fitToPage="1"/>
  </sheetPr>
  <dimension ref="A1:U75"/>
  <sheetViews>
    <sheetView zoomScale="60" zoomScaleNormal="60" workbookViewId="0">
      <pane ySplit="11" topLeftCell="A12" activePane="bottomLeft" state="frozen"/>
      <selection activeCell="H6" sqref="H6"/>
      <selection pane="bottomLeft" activeCell="H6" sqref="H6"/>
    </sheetView>
  </sheetViews>
  <sheetFormatPr defaultRowHeight="21"/>
  <cols>
    <col min="1" max="1" width="55.5703125" style="151" customWidth="1"/>
    <col min="2" max="2" width="8.7109375" style="151" bestFit="1" customWidth="1"/>
    <col min="3" max="3" width="15.7109375" style="151" customWidth="1"/>
    <col min="4" max="8" width="15.7109375" style="189" customWidth="1"/>
    <col min="9" max="18" width="15.7109375" style="151" customWidth="1"/>
    <col min="19" max="20" width="0" style="151" hidden="1" customWidth="1"/>
    <col min="21" max="21" width="9" style="151" hidden="1" customWidth="1"/>
    <col min="22" max="244" width="9.140625" style="151"/>
    <col min="245" max="245" width="54" style="151" customWidth="1"/>
    <col min="246" max="255" width="12" style="151" customWidth="1"/>
    <col min="256" max="256" width="0" style="151" hidden="1" customWidth="1"/>
    <col min="257" max="257" width="9.140625" style="151"/>
    <col min="258" max="259" width="0" style="151" hidden="1" customWidth="1"/>
    <col min="260" max="500" width="9.140625" style="151"/>
    <col min="501" max="501" width="54" style="151" customWidth="1"/>
    <col min="502" max="511" width="12" style="151" customWidth="1"/>
    <col min="512" max="512" width="0" style="151" hidden="1" customWidth="1"/>
    <col min="513" max="513" width="9.140625" style="151"/>
    <col min="514" max="515" width="0" style="151" hidden="1" customWidth="1"/>
    <col min="516" max="756" width="9.140625" style="151"/>
    <col min="757" max="757" width="54" style="151" customWidth="1"/>
    <col min="758" max="767" width="12" style="151" customWidth="1"/>
    <col min="768" max="768" width="0" style="151" hidden="1" customWidth="1"/>
    <col min="769" max="769" width="9.140625" style="151"/>
    <col min="770" max="771" width="0" style="151" hidden="1" customWidth="1"/>
    <col min="772" max="1012" width="9.140625" style="151"/>
    <col min="1013" max="1013" width="54" style="151" customWidth="1"/>
    <col min="1014" max="1023" width="12" style="151" customWidth="1"/>
    <col min="1024" max="1024" width="0" style="151" hidden="1" customWidth="1"/>
    <col min="1025" max="1025" width="9.140625" style="151"/>
    <col min="1026" max="1027" width="0" style="151" hidden="1" customWidth="1"/>
    <col min="1028" max="1268" width="9.140625" style="151"/>
    <col min="1269" max="1269" width="54" style="151" customWidth="1"/>
    <col min="1270" max="1279" width="12" style="151" customWidth="1"/>
    <col min="1280" max="1280" width="0" style="151" hidden="1" customWidth="1"/>
    <col min="1281" max="1281" width="9.140625" style="151"/>
    <col min="1282" max="1283" width="0" style="151" hidden="1" customWidth="1"/>
    <col min="1284" max="1524" width="9.140625" style="151"/>
    <col min="1525" max="1525" width="54" style="151" customWidth="1"/>
    <col min="1526" max="1535" width="12" style="151" customWidth="1"/>
    <col min="1536" max="1536" width="0" style="151" hidden="1" customWidth="1"/>
    <col min="1537" max="1537" width="9.140625" style="151"/>
    <col min="1538" max="1539" width="0" style="151" hidden="1" customWidth="1"/>
    <col min="1540" max="1780" width="9.140625" style="151"/>
    <col min="1781" max="1781" width="54" style="151" customWidth="1"/>
    <col min="1782" max="1791" width="12" style="151" customWidth="1"/>
    <col min="1792" max="1792" width="0" style="151" hidden="1" customWidth="1"/>
    <col min="1793" max="1793" width="9.140625" style="151"/>
    <col min="1794" max="1795" width="0" style="151" hidden="1" customWidth="1"/>
    <col min="1796" max="2036" width="9.140625" style="151"/>
    <col min="2037" max="2037" width="54" style="151" customWidth="1"/>
    <col min="2038" max="2047" width="12" style="151" customWidth="1"/>
    <col min="2048" max="2048" width="0" style="151" hidden="1" customWidth="1"/>
    <col min="2049" max="2049" width="9.140625" style="151"/>
    <col min="2050" max="2051" width="0" style="151" hidden="1" customWidth="1"/>
    <col min="2052" max="2292" width="9.140625" style="151"/>
    <col min="2293" max="2293" width="54" style="151" customWidth="1"/>
    <col min="2294" max="2303" width="12" style="151" customWidth="1"/>
    <col min="2304" max="2304" width="0" style="151" hidden="1" customWidth="1"/>
    <col min="2305" max="2305" width="9.140625" style="151"/>
    <col min="2306" max="2307" width="0" style="151" hidden="1" customWidth="1"/>
    <col min="2308" max="2548" width="9.140625" style="151"/>
    <col min="2549" max="2549" width="54" style="151" customWidth="1"/>
    <col min="2550" max="2559" width="12" style="151" customWidth="1"/>
    <col min="2560" max="2560" width="0" style="151" hidden="1" customWidth="1"/>
    <col min="2561" max="2561" width="9.140625" style="151"/>
    <col min="2562" max="2563" width="0" style="151" hidden="1" customWidth="1"/>
    <col min="2564" max="2804" width="9.140625" style="151"/>
    <col min="2805" max="2805" width="54" style="151" customWidth="1"/>
    <col min="2806" max="2815" width="12" style="151" customWidth="1"/>
    <col min="2816" max="2816" width="0" style="151" hidden="1" customWidth="1"/>
    <col min="2817" max="2817" width="9.140625" style="151"/>
    <col min="2818" max="2819" width="0" style="151" hidden="1" customWidth="1"/>
    <col min="2820" max="3060" width="9.140625" style="151"/>
    <col min="3061" max="3061" width="54" style="151" customWidth="1"/>
    <col min="3062" max="3071" width="12" style="151" customWidth="1"/>
    <col min="3072" max="3072" width="0" style="151" hidden="1" customWidth="1"/>
    <col min="3073" max="3073" width="9.140625" style="151"/>
    <col min="3074" max="3075" width="0" style="151" hidden="1" customWidth="1"/>
    <col min="3076" max="3316" width="9.140625" style="151"/>
    <col min="3317" max="3317" width="54" style="151" customWidth="1"/>
    <col min="3318" max="3327" width="12" style="151" customWidth="1"/>
    <col min="3328" max="3328" width="0" style="151" hidden="1" customWidth="1"/>
    <col min="3329" max="3329" width="9.140625" style="151"/>
    <col min="3330" max="3331" width="0" style="151" hidden="1" customWidth="1"/>
    <col min="3332" max="3572" width="9.140625" style="151"/>
    <col min="3573" max="3573" width="54" style="151" customWidth="1"/>
    <col min="3574" max="3583" width="12" style="151" customWidth="1"/>
    <col min="3584" max="3584" width="0" style="151" hidden="1" customWidth="1"/>
    <col min="3585" max="3585" width="9.140625" style="151"/>
    <col min="3586" max="3587" width="0" style="151" hidden="1" customWidth="1"/>
    <col min="3588" max="3828" width="9.140625" style="151"/>
    <col min="3829" max="3829" width="54" style="151" customWidth="1"/>
    <col min="3830" max="3839" width="12" style="151" customWidth="1"/>
    <col min="3840" max="3840" width="0" style="151" hidden="1" customWidth="1"/>
    <col min="3841" max="3841" width="9.140625" style="151"/>
    <col min="3842" max="3843" width="0" style="151" hidden="1" customWidth="1"/>
    <col min="3844" max="4084" width="9.140625" style="151"/>
    <col min="4085" max="4085" width="54" style="151" customWidth="1"/>
    <col min="4086" max="4095" width="12" style="151" customWidth="1"/>
    <col min="4096" max="4096" width="0" style="151" hidden="1" customWidth="1"/>
    <col min="4097" max="4097" width="9.140625" style="151"/>
    <col min="4098" max="4099" width="0" style="151" hidden="1" customWidth="1"/>
    <col min="4100" max="4340" width="9.140625" style="151"/>
    <col min="4341" max="4341" width="54" style="151" customWidth="1"/>
    <col min="4342" max="4351" width="12" style="151" customWidth="1"/>
    <col min="4352" max="4352" width="0" style="151" hidden="1" customWidth="1"/>
    <col min="4353" max="4353" width="9.140625" style="151"/>
    <col min="4354" max="4355" width="0" style="151" hidden="1" customWidth="1"/>
    <col min="4356" max="4596" width="9.140625" style="151"/>
    <col min="4597" max="4597" width="54" style="151" customWidth="1"/>
    <col min="4598" max="4607" width="12" style="151" customWidth="1"/>
    <col min="4608" max="4608" width="0" style="151" hidden="1" customWidth="1"/>
    <col min="4609" max="4609" width="9.140625" style="151"/>
    <col min="4610" max="4611" width="0" style="151" hidden="1" customWidth="1"/>
    <col min="4612" max="4852" width="9.140625" style="151"/>
    <col min="4853" max="4853" width="54" style="151" customWidth="1"/>
    <col min="4854" max="4863" width="12" style="151" customWidth="1"/>
    <col min="4864" max="4864" width="0" style="151" hidden="1" customWidth="1"/>
    <col min="4865" max="4865" width="9.140625" style="151"/>
    <col min="4866" max="4867" width="0" style="151" hidden="1" customWidth="1"/>
    <col min="4868" max="5108" width="9.140625" style="151"/>
    <col min="5109" max="5109" width="54" style="151" customWidth="1"/>
    <col min="5110" max="5119" width="12" style="151" customWidth="1"/>
    <col min="5120" max="5120" width="0" style="151" hidden="1" customWidth="1"/>
    <col min="5121" max="5121" width="9.140625" style="151"/>
    <col min="5122" max="5123" width="0" style="151" hidden="1" customWidth="1"/>
    <col min="5124" max="5364" width="9.140625" style="151"/>
    <col min="5365" max="5365" width="54" style="151" customWidth="1"/>
    <col min="5366" max="5375" width="12" style="151" customWidth="1"/>
    <col min="5376" max="5376" width="0" style="151" hidden="1" customWidth="1"/>
    <col min="5377" max="5377" width="9.140625" style="151"/>
    <col min="5378" max="5379" width="0" style="151" hidden="1" customWidth="1"/>
    <col min="5380" max="5620" width="9.140625" style="151"/>
    <col min="5621" max="5621" width="54" style="151" customWidth="1"/>
    <col min="5622" max="5631" width="12" style="151" customWidth="1"/>
    <col min="5632" max="5632" width="0" style="151" hidden="1" customWidth="1"/>
    <col min="5633" max="5633" width="9.140625" style="151"/>
    <col min="5634" max="5635" width="0" style="151" hidden="1" customWidth="1"/>
    <col min="5636" max="5876" width="9.140625" style="151"/>
    <col min="5877" max="5877" width="54" style="151" customWidth="1"/>
    <col min="5878" max="5887" width="12" style="151" customWidth="1"/>
    <col min="5888" max="5888" width="0" style="151" hidden="1" customWidth="1"/>
    <col min="5889" max="5889" width="9.140625" style="151"/>
    <col min="5890" max="5891" width="0" style="151" hidden="1" customWidth="1"/>
    <col min="5892" max="6132" width="9.140625" style="151"/>
    <col min="6133" max="6133" width="54" style="151" customWidth="1"/>
    <col min="6134" max="6143" width="12" style="151" customWidth="1"/>
    <col min="6144" max="6144" width="0" style="151" hidden="1" customWidth="1"/>
    <col min="6145" max="6145" width="9.140625" style="151"/>
    <col min="6146" max="6147" width="0" style="151" hidden="1" customWidth="1"/>
    <col min="6148" max="6388" width="9.140625" style="151"/>
    <col min="6389" max="6389" width="54" style="151" customWidth="1"/>
    <col min="6390" max="6399" width="12" style="151" customWidth="1"/>
    <col min="6400" max="6400" width="0" style="151" hidden="1" customWidth="1"/>
    <col min="6401" max="6401" width="9.140625" style="151"/>
    <col min="6402" max="6403" width="0" style="151" hidden="1" customWidth="1"/>
    <col min="6404" max="6644" width="9.140625" style="151"/>
    <col min="6645" max="6645" width="54" style="151" customWidth="1"/>
    <col min="6646" max="6655" width="12" style="151" customWidth="1"/>
    <col min="6656" max="6656" width="0" style="151" hidden="1" customWidth="1"/>
    <col min="6657" max="6657" width="9.140625" style="151"/>
    <col min="6658" max="6659" width="0" style="151" hidden="1" customWidth="1"/>
    <col min="6660" max="6900" width="9.140625" style="151"/>
    <col min="6901" max="6901" width="54" style="151" customWidth="1"/>
    <col min="6902" max="6911" width="12" style="151" customWidth="1"/>
    <col min="6912" max="6912" width="0" style="151" hidden="1" customWidth="1"/>
    <col min="6913" max="6913" width="9.140625" style="151"/>
    <col min="6914" max="6915" width="0" style="151" hidden="1" customWidth="1"/>
    <col min="6916" max="7156" width="9.140625" style="151"/>
    <col min="7157" max="7157" width="54" style="151" customWidth="1"/>
    <col min="7158" max="7167" width="12" style="151" customWidth="1"/>
    <col min="7168" max="7168" width="0" style="151" hidden="1" customWidth="1"/>
    <col min="7169" max="7169" width="9.140625" style="151"/>
    <col min="7170" max="7171" width="0" style="151" hidden="1" customWidth="1"/>
    <col min="7172" max="7412" width="9.140625" style="151"/>
    <col min="7413" max="7413" width="54" style="151" customWidth="1"/>
    <col min="7414" max="7423" width="12" style="151" customWidth="1"/>
    <col min="7424" max="7424" width="0" style="151" hidden="1" customWidth="1"/>
    <col min="7425" max="7425" width="9.140625" style="151"/>
    <col min="7426" max="7427" width="0" style="151" hidden="1" customWidth="1"/>
    <col min="7428" max="7668" width="9.140625" style="151"/>
    <col min="7669" max="7669" width="54" style="151" customWidth="1"/>
    <col min="7670" max="7679" width="12" style="151" customWidth="1"/>
    <col min="7680" max="7680" width="0" style="151" hidden="1" customWidth="1"/>
    <col min="7681" max="7681" width="9.140625" style="151"/>
    <col min="7682" max="7683" width="0" style="151" hidden="1" customWidth="1"/>
    <col min="7684" max="7924" width="9.140625" style="151"/>
    <col min="7925" max="7925" width="54" style="151" customWidth="1"/>
    <col min="7926" max="7935" width="12" style="151" customWidth="1"/>
    <col min="7936" max="7936" width="0" style="151" hidden="1" customWidth="1"/>
    <col min="7937" max="7937" width="9.140625" style="151"/>
    <col min="7938" max="7939" width="0" style="151" hidden="1" customWidth="1"/>
    <col min="7940" max="8180" width="9.140625" style="151"/>
    <col min="8181" max="8181" width="54" style="151" customWidth="1"/>
    <col min="8182" max="8191" width="12" style="151" customWidth="1"/>
    <col min="8192" max="8192" width="0" style="151" hidden="1" customWidth="1"/>
    <col min="8193" max="8193" width="9.140625" style="151"/>
    <col min="8194" max="8195" width="0" style="151" hidden="1" customWidth="1"/>
    <col min="8196" max="8436" width="9.140625" style="151"/>
    <col min="8437" max="8437" width="54" style="151" customWidth="1"/>
    <col min="8438" max="8447" width="12" style="151" customWidth="1"/>
    <col min="8448" max="8448" width="0" style="151" hidden="1" customWidth="1"/>
    <col min="8449" max="8449" width="9.140625" style="151"/>
    <col min="8450" max="8451" width="0" style="151" hidden="1" customWidth="1"/>
    <col min="8452" max="8692" width="9.140625" style="151"/>
    <col min="8693" max="8693" width="54" style="151" customWidth="1"/>
    <col min="8694" max="8703" width="12" style="151" customWidth="1"/>
    <col min="8704" max="8704" width="0" style="151" hidden="1" customWidth="1"/>
    <col min="8705" max="8705" width="9.140625" style="151"/>
    <col min="8706" max="8707" width="0" style="151" hidden="1" customWidth="1"/>
    <col min="8708" max="8948" width="9.140625" style="151"/>
    <col min="8949" max="8949" width="54" style="151" customWidth="1"/>
    <col min="8950" max="8959" width="12" style="151" customWidth="1"/>
    <col min="8960" max="8960" width="0" style="151" hidden="1" customWidth="1"/>
    <col min="8961" max="8961" width="9.140625" style="151"/>
    <col min="8962" max="8963" width="0" style="151" hidden="1" customWidth="1"/>
    <col min="8964" max="9204" width="9.140625" style="151"/>
    <col min="9205" max="9205" width="54" style="151" customWidth="1"/>
    <col min="9206" max="9215" width="12" style="151" customWidth="1"/>
    <col min="9216" max="9216" width="0" style="151" hidden="1" customWidth="1"/>
    <col min="9217" max="9217" width="9.140625" style="151"/>
    <col min="9218" max="9219" width="0" style="151" hidden="1" customWidth="1"/>
    <col min="9220" max="9460" width="9.140625" style="151"/>
    <col min="9461" max="9461" width="54" style="151" customWidth="1"/>
    <col min="9462" max="9471" width="12" style="151" customWidth="1"/>
    <col min="9472" max="9472" width="0" style="151" hidden="1" customWidth="1"/>
    <col min="9473" max="9473" width="9.140625" style="151"/>
    <col min="9474" max="9475" width="0" style="151" hidden="1" customWidth="1"/>
    <col min="9476" max="9716" width="9.140625" style="151"/>
    <col min="9717" max="9717" width="54" style="151" customWidth="1"/>
    <col min="9718" max="9727" width="12" style="151" customWidth="1"/>
    <col min="9728" max="9728" width="0" style="151" hidden="1" customWidth="1"/>
    <col min="9729" max="9729" width="9.140625" style="151"/>
    <col min="9730" max="9731" width="0" style="151" hidden="1" customWidth="1"/>
    <col min="9732" max="9972" width="9.140625" style="151"/>
    <col min="9973" max="9973" width="54" style="151" customWidth="1"/>
    <col min="9974" max="9983" width="12" style="151" customWidth="1"/>
    <col min="9984" max="9984" width="0" style="151" hidden="1" customWidth="1"/>
    <col min="9985" max="9985" width="9.140625" style="151"/>
    <col min="9986" max="9987" width="0" style="151" hidden="1" customWidth="1"/>
    <col min="9988" max="10228" width="9.140625" style="151"/>
    <col min="10229" max="10229" width="54" style="151" customWidth="1"/>
    <col min="10230" max="10239" width="12" style="151" customWidth="1"/>
    <col min="10240" max="10240" width="0" style="151" hidden="1" customWidth="1"/>
    <col min="10241" max="10241" width="9.140625" style="151"/>
    <col min="10242" max="10243" width="0" style="151" hidden="1" customWidth="1"/>
    <col min="10244" max="10484" width="9.140625" style="151"/>
    <col min="10485" max="10485" width="54" style="151" customWidth="1"/>
    <col min="10486" max="10495" width="12" style="151" customWidth="1"/>
    <col min="10496" max="10496" width="0" style="151" hidden="1" customWidth="1"/>
    <col min="10497" max="10497" width="9.140625" style="151"/>
    <col min="10498" max="10499" width="0" style="151" hidden="1" customWidth="1"/>
    <col min="10500" max="10740" width="9.140625" style="151"/>
    <col min="10741" max="10741" width="54" style="151" customWidth="1"/>
    <col min="10742" max="10751" width="12" style="151" customWidth="1"/>
    <col min="10752" max="10752" width="0" style="151" hidden="1" customWidth="1"/>
    <col min="10753" max="10753" width="9.140625" style="151"/>
    <col min="10754" max="10755" width="0" style="151" hidden="1" customWidth="1"/>
    <col min="10756" max="10996" width="9.140625" style="151"/>
    <col min="10997" max="10997" width="54" style="151" customWidth="1"/>
    <col min="10998" max="11007" width="12" style="151" customWidth="1"/>
    <col min="11008" max="11008" width="0" style="151" hidden="1" customWidth="1"/>
    <col min="11009" max="11009" width="9.140625" style="151"/>
    <col min="11010" max="11011" width="0" style="151" hidden="1" customWidth="1"/>
    <col min="11012" max="11252" width="9.140625" style="151"/>
    <col min="11253" max="11253" width="54" style="151" customWidth="1"/>
    <col min="11254" max="11263" width="12" style="151" customWidth="1"/>
    <col min="11264" max="11264" width="0" style="151" hidden="1" customWidth="1"/>
    <col min="11265" max="11265" width="9.140625" style="151"/>
    <col min="11266" max="11267" width="0" style="151" hidden="1" customWidth="1"/>
    <col min="11268" max="11508" width="9.140625" style="151"/>
    <col min="11509" max="11509" width="54" style="151" customWidth="1"/>
    <col min="11510" max="11519" width="12" style="151" customWidth="1"/>
    <col min="11520" max="11520" width="0" style="151" hidden="1" customWidth="1"/>
    <col min="11521" max="11521" width="9.140625" style="151"/>
    <col min="11522" max="11523" width="0" style="151" hidden="1" customWidth="1"/>
    <col min="11524" max="11764" width="9.140625" style="151"/>
    <col min="11765" max="11765" width="54" style="151" customWidth="1"/>
    <col min="11766" max="11775" width="12" style="151" customWidth="1"/>
    <col min="11776" max="11776" width="0" style="151" hidden="1" customWidth="1"/>
    <col min="11777" max="11777" width="9.140625" style="151"/>
    <col min="11778" max="11779" width="0" style="151" hidden="1" customWidth="1"/>
    <col min="11780" max="12020" width="9.140625" style="151"/>
    <col min="12021" max="12021" width="54" style="151" customWidth="1"/>
    <col min="12022" max="12031" width="12" style="151" customWidth="1"/>
    <col min="12032" max="12032" width="0" style="151" hidden="1" customWidth="1"/>
    <col min="12033" max="12033" width="9.140625" style="151"/>
    <col min="12034" max="12035" width="0" style="151" hidden="1" customWidth="1"/>
    <col min="12036" max="12276" width="9.140625" style="151"/>
    <col min="12277" max="12277" width="54" style="151" customWidth="1"/>
    <col min="12278" max="12287" width="12" style="151" customWidth="1"/>
    <col min="12288" max="12288" width="0" style="151" hidden="1" customWidth="1"/>
    <col min="12289" max="12289" width="9.140625" style="151"/>
    <col min="12290" max="12291" width="0" style="151" hidden="1" customWidth="1"/>
    <col min="12292" max="12532" width="9.140625" style="151"/>
    <col min="12533" max="12533" width="54" style="151" customWidth="1"/>
    <col min="12534" max="12543" width="12" style="151" customWidth="1"/>
    <col min="12544" max="12544" width="0" style="151" hidden="1" customWidth="1"/>
    <col min="12545" max="12545" width="9.140625" style="151"/>
    <col min="12546" max="12547" width="0" style="151" hidden="1" customWidth="1"/>
    <col min="12548" max="12788" width="9.140625" style="151"/>
    <col min="12789" max="12789" width="54" style="151" customWidth="1"/>
    <col min="12790" max="12799" width="12" style="151" customWidth="1"/>
    <col min="12800" max="12800" width="0" style="151" hidden="1" customWidth="1"/>
    <col min="12801" max="12801" width="9.140625" style="151"/>
    <col min="12802" max="12803" width="0" style="151" hidden="1" customWidth="1"/>
    <col min="12804" max="13044" width="9.140625" style="151"/>
    <col min="13045" max="13045" width="54" style="151" customWidth="1"/>
    <col min="13046" max="13055" width="12" style="151" customWidth="1"/>
    <col min="13056" max="13056" width="0" style="151" hidden="1" customWidth="1"/>
    <col min="13057" max="13057" width="9.140625" style="151"/>
    <col min="13058" max="13059" width="0" style="151" hidden="1" customWidth="1"/>
    <col min="13060" max="13300" width="9.140625" style="151"/>
    <col min="13301" max="13301" width="54" style="151" customWidth="1"/>
    <col min="13302" max="13311" width="12" style="151" customWidth="1"/>
    <col min="13312" max="13312" width="0" style="151" hidden="1" customWidth="1"/>
    <col min="13313" max="13313" width="9.140625" style="151"/>
    <col min="13314" max="13315" width="0" style="151" hidden="1" customWidth="1"/>
    <col min="13316" max="13556" width="9.140625" style="151"/>
    <col min="13557" max="13557" width="54" style="151" customWidth="1"/>
    <col min="13558" max="13567" width="12" style="151" customWidth="1"/>
    <col min="13568" max="13568" width="0" style="151" hidden="1" customWidth="1"/>
    <col min="13569" max="13569" width="9.140625" style="151"/>
    <col min="13570" max="13571" width="0" style="151" hidden="1" customWidth="1"/>
    <col min="13572" max="13812" width="9.140625" style="151"/>
    <col min="13813" max="13813" width="54" style="151" customWidth="1"/>
    <col min="13814" max="13823" width="12" style="151" customWidth="1"/>
    <col min="13824" max="13824" width="0" style="151" hidden="1" customWidth="1"/>
    <col min="13825" max="13825" width="9.140625" style="151"/>
    <col min="13826" max="13827" width="0" style="151" hidden="1" customWidth="1"/>
    <col min="13828" max="14068" width="9.140625" style="151"/>
    <col min="14069" max="14069" width="54" style="151" customWidth="1"/>
    <col min="14070" max="14079" width="12" style="151" customWidth="1"/>
    <col min="14080" max="14080" width="0" style="151" hidden="1" customWidth="1"/>
    <col min="14081" max="14081" width="9.140625" style="151"/>
    <col min="14082" max="14083" width="0" style="151" hidden="1" customWidth="1"/>
    <col min="14084" max="14324" width="9.140625" style="151"/>
    <col min="14325" max="14325" width="54" style="151" customWidth="1"/>
    <col min="14326" max="14335" width="12" style="151" customWidth="1"/>
    <col min="14336" max="14336" width="0" style="151" hidden="1" customWidth="1"/>
    <col min="14337" max="14337" width="9.140625" style="151"/>
    <col min="14338" max="14339" width="0" style="151" hidden="1" customWidth="1"/>
    <col min="14340" max="14580" width="9.140625" style="151"/>
    <col min="14581" max="14581" width="54" style="151" customWidth="1"/>
    <col min="14582" max="14591" width="12" style="151" customWidth="1"/>
    <col min="14592" max="14592" width="0" style="151" hidden="1" customWidth="1"/>
    <col min="14593" max="14593" width="9.140625" style="151"/>
    <col min="14594" max="14595" width="0" style="151" hidden="1" customWidth="1"/>
    <col min="14596" max="14836" width="9.140625" style="151"/>
    <col min="14837" max="14837" width="54" style="151" customWidth="1"/>
    <col min="14838" max="14847" width="12" style="151" customWidth="1"/>
    <col min="14848" max="14848" width="0" style="151" hidden="1" customWidth="1"/>
    <col min="14849" max="14849" width="9.140625" style="151"/>
    <col min="14850" max="14851" width="0" style="151" hidden="1" customWidth="1"/>
    <col min="14852" max="15092" width="9.140625" style="151"/>
    <col min="15093" max="15093" width="54" style="151" customWidth="1"/>
    <col min="15094" max="15103" width="12" style="151" customWidth="1"/>
    <col min="15104" max="15104" width="0" style="151" hidden="1" customWidth="1"/>
    <col min="15105" max="15105" width="9.140625" style="151"/>
    <col min="15106" max="15107" width="0" style="151" hidden="1" customWidth="1"/>
    <col min="15108" max="15348" width="9.140625" style="151"/>
    <col min="15349" max="15349" width="54" style="151" customWidth="1"/>
    <col min="15350" max="15359" width="12" style="151" customWidth="1"/>
    <col min="15360" max="15360" width="0" style="151" hidden="1" customWidth="1"/>
    <col min="15361" max="15361" width="9.140625" style="151"/>
    <col min="15362" max="15363" width="0" style="151" hidden="1" customWidth="1"/>
    <col min="15364" max="15604" width="9.140625" style="151"/>
    <col min="15605" max="15605" width="54" style="151" customWidth="1"/>
    <col min="15606" max="15615" width="12" style="151" customWidth="1"/>
    <col min="15616" max="15616" width="0" style="151" hidden="1" customWidth="1"/>
    <col min="15617" max="15617" width="9.140625" style="151"/>
    <col min="15618" max="15619" width="0" style="151" hidden="1" customWidth="1"/>
    <col min="15620" max="15860" width="9.140625" style="151"/>
    <col min="15861" max="15861" width="54" style="151" customWidth="1"/>
    <col min="15862" max="15871" width="12" style="151" customWidth="1"/>
    <col min="15872" max="15872" width="0" style="151" hidden="1" customWidth="1"/>
    <col min="15873" max="15873" width="9.140625" style="151"/>
    <col min="15874" max="15875" width="0" style="151" hidden="1" customWidth="1"/>
    <col min="15876" max="16116" width="9.140625" style="151"/>
    <col min="16117" max="16117" width="54" style="151" customWidth="1"/>
    <col min="16118" max="16127" width="12" style="151" customWidth="1"/>
    <col min="16128" max="16128" width="0" style="151" hidden="1" customWidth="1"/>
    <col min="16129" max="16129" width="9.140625" style="151"/>
    <col min="16130" max="16131" width="0" style="151" hidden="1" customWidth="1"/>
    <col min="16132" max="16384" width="9.140625" style="151"/>
  </cols>
  <sheetData>
    <row r="1" spans="1:21" s="116" customFormat="1" ht="20.45" customHeight="1">
      <c r="A1" s="398" t="s">
        <v>157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182" t="s">
        <v>72</v>
      </c>
    </row>
    <row r="2" spans="1:21" s="116" customFormat="1" ht="20.45" customHeigh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151"/>
      <c r="R2" s="151"/>
    </row>
    <row r="3" spans="1:21" s="116" customFormat="1" ht="20.45" customHeight="1">
      <c r="A3" s="117"/>
      <c r="B3" s="117"/>
      <c r="C3" s="117"/>
      <c r="D3" s="152"/>
      <c r="E3" s="152"/>
      <c r="F3" s="152"/>
      <c r="G3" s="152"/>
      <c r="H3" s="152"/>
      <c r="I3" s="117"/>
      <c r="J3" s="117"/>
      <c r="K3" s="117"/>
      <c r="L3" s="117"/>
      <c r="M3" s="117"/>
      <c r="N3" s="117"/>
      <c r="O3" s="151" t="s">
        <v>60</v>
      </c>
      <c r="P3" s="117"/>
      <c r="Q3" s="117"/>
      <c r="R3" s="117"/>
    </row>
    <row r="4" spans="1:21" s="116" customFormat="1" ht="20.45" customHeight="1">
      <c r="A4" s="117"/>
      <c r="B4" s="117"/>
      <c r="C4" s="117"/>
      <c r="D4" s="152"/>
      <c r="E4" s="152"/>
      <c r="F4" s="152"/>
      <c r="G4" s="152"/>
      <c r="H4" s="152"/>
      <c r="I4" s="117"/>
      <c r="J4" s="117"/>
      <c r="K4" s="117"/>
      <c r="L4" s="117"/>
      <c r="M4" s="117"/>
      <c r="N4" s="117"/>
      <c r="O4" s="183" t="s">
        <v>61</v>
      </c>
      <c r="P4" s="407">
        <v>244245</v>
      </c>
      <c r="Q4" s="407"/>
      <c r="R4" s="117"/>
    </row>
    <row r="5" spans="1:21" s="116" customFormat="1" ht="20.45" customHeight="1">
      <c r="A5" s="117"/>
      <c r="B5" s="117"/>
      <c r="C5" s="117"/>
      <c r="D5" s="152"/>
      <c r="E5" s="152"/>
      <c r="F5" s="152"/>
      <c r="G5" s="152"/>
      <c r="H5" s="152"/>
      <c r="I5" s="117"/>
      <c r="J5" s="117"/>
      <c r="K5" s="117"/>
      <c r="L5" s="117"/>
      <c r="M5" s="117"/>
      <c r="N5" s="117"/>
      <c r="O5" s="183" t="s">
        <v>62</v>
      </c>
      <c r="P5" s="184" t="s">
        <v>199</v>
      </c>
      <c r="Q5" s="117"/>
      <c r="R5" s="117"/>
    </row>
    <row r="6" spans="1:21" s="116" customFormat="1" ht="20.45" customHeight="1">
      <c r="A6" s="146" t="s">
        <v>158</v>
      </c>
      <c r="B6" s="181"/>
      <c r="C6" s="181"/>
      <c r="D6" s="149"/>
      <c r="E6" s="149"/>
      <c r="F6" s="149"/>
      <c r="G6" s="149"/>
      <c r="H6" s="149"/>
      <c r="I6" s="181"/>
      <c r="J6" s="181"/>
      <c r="K6" s="181"/>
      <c r="N6" s="185" t="b">
        <v>1</v>
      </c>
      <c r="O6" s="186" t="s">
        <v>19</v>
      </c>
    </row>
    <row r="7" spans="1:21" s="116" customFormat="1" ht="20.45" customHeight="1">
      <c r="A7" s="363" t="s">
        <v>139</v>
      </c>
      <c r="B7" s="363"/>
      <c r="C7" s="363"/>
      <c r="D7" s="363"/>
      <c r="E7" s="187"/>
      <c r="F7" s="399"/>
      <c r="G7" s="399"/>
      <c r="H7" s="188"/>
      <c r="N7" s="185" t="b">
        <v>0</v>
      </c>
      <c r="O7" s="186" t="s">
        <v>17</v>
      </c>
      <c r="Q7" s="181"/>
    </row>
    <row r="8" spans="1:21" s="116" customFormat="1" ht="20.45" customHeight="1">
      <c r="A8" s="146" t="s">
        <v>205</v>
      </c>
      <c r="D8" s="187"/>
      <c r="E8" s="189"/>
      <c r="F8" s="152"/>
      <c r="G8" s="189"/>
      <c r="H8" s="189"/>
      <c r="I8" s="151"/>
      <c r="J8" s="151"/>
      <c r="N8" s="185" t="b">
        <v>0</v>
      </c>
      <c r="O8" s="186" t="s">
        <v>70</v>
      </c>
      <c r="P8" s="183"/>
    </row>
    <row r="9" spans="1:21" s="116" customFormat="1" ht="20.45" customHeight="1">
      <c r="A9" s="406"/>
      <c r="B9" s="406"/>
      <c r="C9" s="406"/>
      <c r="D9" s="406"/>
      <c r="E9" s="187"/>
      <c r="F9" s="187"/>
      <c r="G9" s="187"/>
      <c r="H9" s="187"/>
      <c r="R9" s="190" t="s">
        <v>25</v>
      </c>
    </row>
    <row r="10" spans="1:21" s="116" customFormat="1">
      <c r="A10" s="191" t="s">
        <v>26</v>
      </c>
      <c r="B10" s="401" t="s">
        <v>69</v>
      </c>
      <c r="C10" s="401" t="s">
        <v>63</v>
      </c>
      <c r="D10" s="192" t="s">
        <v>7</v>
      </c>
      <c r="E10" s="403" t="s">
        <v>2</v>
      </c>
      <c r="F10" s="404"/>
      <c r="G10" s="404"/>
      <c r="H10" s="405"/>
      <c r="I10" s="193" t="s">
        <v>7</v>
      </c>
      <c r="J10" s="403" t="s">
        <v>3</v>
      </c>
      <c r="K10" s="404"/>
      <c r="L10" s="404"/>
      <c r="M10" s="405"/>
      <c r="N10" s="193" t="s">
        <v>7</v>
      </c>
      <c r="O10" s="403" t="s">
        <v>4</v>
      </c>
      <c r="P10" s="404"/>
      <c r="Q10" s="404"/>
      <c r="R10" s="405"/>
    </row>
    <row r="11" spans="1:21" s="116" customFormat="1">
      <c r="A11" s="194" t="s">
        <v>27</v>
      </c>
      <c r="B11" s="402"/>
      <c r="C11" s="402"/>
      <c r="D11" s="195" t="s">
        <v>80</v>
      </c>
      <c r="E11" s="196" t="s">
        <v>28</v>
      </c>
      <c r="F11" s="196" t="s">
        <v>29</v>
      </c>
      <c r="G11" s="196" t="s">
        <v>30</v>
      </c>
      <c r="H11" s="196" t="s">
        <v>31</v>
      </c>
      <c r="I11" s="197" t="s">
        <v>81</v>
      </c>
      <c r="J11" s="198" t="s">
        <v>32</v>
      </c>
      <c r="K11" s="198" t="s">
        <v>33</v>
      </c>
      <c r="L11" s="198" t="s">
        <v>34</v>
      </c>
      <c r="M11" s="198" t="s">
        <v>35</v>
      </c>
      <c r="N11" s="197" t="s">
        <v>82</v>
      </c>
      <c r="O11" s="198" t="s">
        <v>36</v>
      </c>
      <c r="P11" s="198" t="s">
        <v>37</v>
      </c>
      <c r="Q11" s="198" t="s">
        <v>38</v>
      </c>
      <c r="R11" s="198" t="s">
        <v>39</v>
      </c>
    </row>
    <row r="12" spans="1:21" s="116" customFormat="1">
      <c r="A12" s="199" t="s">
        <v>40</v>
      </c>
      <c r="B12" s="200" t="s">
        <v>5</v>
      </c>
      <c r="C12" s="335">
        <v>0</v>
      </c>
      <c r="D12" s="335">
        <v>0</v>
      </c>
      <c r="E12" s="335">
        <v>0</v>
      </c>
      <c r="F12" s="335">
        <v>0</v>
      </c>
      <c r="G12" s="335">
        <v>0</v>
      </c>
      <c r="H12" s="335">
        <v>0</v>
      </c>
      <c r="I12" s="335">
        <v>0</v>
      </c>
      <c r="J12" s="335">
        <v>0</v>
      </c>
      <c r="K12" s="335">
        <v>0</v>
      </c>
      <c r="L12" s="335">
        <v>0</v>
      </c>
      <c r="M12" s="335">
        <v>0</v>
      </c>
      <c r="N12" s="335">
        <v>0</v>
      </c>
      <c r="O12" s="335">
        <v>0</v>
      </c>
      <c r="P12" s="335">
        <v>0</v>
      </c>
      <c r="Q12" s="335">
        <v>0</v>
      </c>
      <c r="R12" s="335">
        <v>0</v>
      </c>
      <c r="S12" s="201">
        <v>0</v>
      </c>
      <c r="T12" s="201">
        <v>0</v>
      </c>
      <c r="U12" s="201">
        <v>0</v>
      </c>
    </row>
    <row r="13" spans="1:21" s="116" customFormat="1">
      <c r="A13" s="199"/>
      <c r="B13" s="200" t="s">
        <v>6</v>
      </c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</row>
    <row r="14" spans="1:21" s="116" customFormat="1">
      <c r="A14" s="202" t="s">
        <v>73</v>
      </c>
      <c r="B14" s="203" t="s">
        <v>5</v>
      </c>
      <c r="C14" s="333">
        <v>0</v>
      </c>
      <c r="D14" s="333">
        <f>D16+D72</f>
        <v>0</v>
      </c>
      <c r="E14" s="333">
        <f>E16+E72</f>
        <v>0</v>
      </c>
      <c r="F14" s="333">
        <v>0</v>
      </c>
      <c r="G14" s="333">
        <v>0</v>
      </c>
      <c r="H14" s="333">
        <v>0</v>
      </c>
      <c r="I14" s="333">
        <v>0</v>
      </c>
      <c r="J14" s="333">
        <v>0</v>
      </c>
      <c r="K14" s="333">
        <v>0</v>
      </c>
      <c r="L14" s="333">
        <v>0</v>
      </c>
      <c r="M14" s="333">
        <v>0</v>
      </c>
      <c r="N14" s="333">
        <v>0</v>
      </c>
      <c r="O14" s="333">
        <v>0</v>
      </c>
      <c r="P14" s="333">
        <v>0</v>
      </c>
      <c r="Q14" s="333">
        <v>0</v>
      </c>
      <c r="R14" s="333">
        <v>0</v>
      </c>
    </row>
    <row r="15" spans="1:21" s="116" customFormat="1">
      <c r="A15" s="202"/>
      <c r="B15" s="203" t="s">
        <v>6</v>
      </c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</row>
    <row r="16" spans="1:21" s="116" customFormat="1">
      <c r="A16" s="205"/>
      <c r="B16" s="206" t="s">
        <v>5</v>
      </c>
      <c r="C16" s="334">
        <v>0</v>
      </c>
      <c r="D16" s="334">
        <v>0</v>
      </c>
      <c r="E16" s="334">
        <v>0</v>
      </c>
      <c r="F16" s="334">
        <v>0</v>
      </c>
      <c r="G16" s="334">
        <v>0</v>
      </c>
      <c r="H16" s="334">
        <v>0</v>
      </c>
      <c r="I16" s="334">
        <v>0</v>
      </c>
      <c r="J16" s="334">
        <v>0</v>
      </c>
      <c r="K16" s="334">
        <v>0</v>
      </c>
      <c r="L16" s="334">
        <v>0</v>
      </c>
      <c r="M16" s="334">
        <v>0</v>
      </c>
      <c r="N16" s="334">
        <v>0</v>
      </c>
      <c r="O16" s="334">
        <v>0</v>
      </c>
      <c r="P16" s="334">
        <v>0</v>
      </c>
      <c r="Q16" s="334">
        <v>0</v>
      </c>
      <c r="R16" s="334">
        <v>0</v>
      </c>
    </row>
    <row r="17" spans="1:18" s="116" customFormat="1">
      <c r="A17" s="205"/>
      <c r="B17" s="206" t="s">
        <v>6</v>
      </c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</row>
    <row r="18" spans="1:18" s="116" customFormat="1">
      <c r="A18" s="202" t="s">
        <v>74</v>
      </c>
      <c r="B18" s="203" t="s">
        <v>5</v>
      </c>
      <c r="C18" s="333">
        <v>0</v>
      </c>
      <c r="D18" s="333">
        <v>0</v>
      </c>
      <c r="E18" s="333">
        <v>0</v>
      </c>
      <c r="F18" s="333">
        <v>0</v>
      </c>
      <c r="G18" s="333">
        <v>0</v>
      </c>
      <c r="H18" s="333">
        <v>0</v>
      </c>
      <c r="I18" s="333">
        <v>0</v>
      </c>
      <c r="J18" s="333">
        <v>0</v>
      </c>
      <c r="K18" s="333">
        <v>0</v>
      </c>
      <c r="L18" s="333">
        <v>0</v>
      </c>
      <c r="M18" s="333">
        <v>0</v>
      </c>
      <c r="N18" s="333">
        <v>0</v>
      </c>
      <c r="O18" s="333">
        <v>0</v>
      </c>
      <c r="P18" s="333">
        <v>0</v>
      </c>
      <c r="Q18" s="333">
        <v>0</v>
      </c>
      <c r="R18" s="333">
        <v>0</v>
      </c>
    </row>
    <row r="19" spans="1:18" s="116" customFormat="1">
      <c r="A19" s="202"/>
      <c r="B19" s="203" t="s">
        <v>6</v>
      </c>
      <c r="C19" s="333"/>
      <c r="D19" s="333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</row>
    <row r="20" spans="1:18" s="116" customFormat="1">
      <c r="A20" s="205"/>
      <c r="B20" s="206" t="s">
        <v>5</v>
      </c>
      <c r="C20" s="334">
        <v>0</v>
      </c>
      <c r="D20" s="334">
        <v>0</v>
      </c>
      <c r="E20" s="334">
        <v>0</v>
      </c>
      <c r="F20" s="334">
        <v>0</v>
      </c>
      <c r="G20" s="334">
        <v>0</v>
      </c>
      <c r="H20" s="334">
        <v>0</v>
      </c>
      <c r="I20" s="334">
        <v>0</v>
      </c>
      <c r="J20" s="334">
        <v>0</v>
      </c>
      <c r="K20" s="334">
        <v>0</v>
      </c>
      <c r="L20" s="334">
        <v>0</v>
      </c>
      <c r="M20" s="334">
        <v>0</v>
      </c>
      <c r="N20" s="334">
        <v>0</v>
      </c>
      <c r="O20" s="334">
        <v>0</v>
      </c>
      <c r="P20" s="334">
        <v>0</v>
      </c>
      <c r="Q20" s="334">
        <v>0</v>
      </c>
      <c r="R20" s="334">
        <v>0</v>
      </c>
    </row>
    <row r="21" spans="1:18" s="116" customFormat="1">
      <c r="A21" s="205"/>
      <c r="B21" s="206" t="s">
        <v>6</v>
      </c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</row>
    <row r="22" spans="1:18" s="116" customFormat="1">
      <c r="A22" s="202" t="s">
        <v>75</v>
      </c>
      <c r="B22" s="203" t="s">
        <v>5</v>
      </c>
      <c r="C22" s="333">
        <v>0</v>
      </c>
      <c r="D22" s="333">
        <v>0</v>
      </c>
      <c r="E22" s="333">
        <v>0</v>
      </c>
      <c r="F22" s="333">
        <v>0</v>
      </c>
      <c r="G22" s="333">
        <v>0</v>
      </c>
      <c r="H22" s="333">
        <v>0</v>
      </c>
      <c r="I22" s="333">
        <v>0</v>
      </c>
      <c r="J22" s="333">
        <v>0</v>
      </c>
      <c r="K22" s="333">
        <v>0</v>
      </c>
      <c r="L22" s="333">
        <v>0</v>
      </c>
      <c r="M22" s="333">
        <v>0</v>
      </c>
      <c r="N22" s="333">
        <v>0</v>
      </c>
      <c r="O22" s="333">
        <v>0</v>
      </c>
      <c r="P22" s="333">
        <v>0</v>
      </c>
      <c r="Q22" s="333">
        <v>0</v>
      </c>
      <c r="R22" s="333">
        <v>0</v>
      </c>
    </row>
    <row r="23" spans="1:18" s="116" customFormat="1">
      <c r="A23" s="202"/>
      <c r="B23" s="203" t="s">
        <v>6</v>
      </c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</row>
    <row r="24" spans="1:18" s="116" customFormat="1">
      <c r="A24" s="205"/>
      <c r="B24" s="206" t="s">
        <v>5</v>
      </c>
      <c r="C24" s="334">
        <v>0</v>
      </c>
      <c r="D24" s="334">
        <v>0</v>
      </c>
      <c r="E24" s="334">
        <v>0</v>
      </c>
      <c r="F24" s="334">
        <v>0</v>
      </c>
      <c r="G24" s="334">
        <v>0</v>
      </c>
      <c r="H24" s="334">
        <v>0</v>
      </c>
      <c r="I24" s="334">
        <v>0</v>
      </c>
      <c r="J24" s="334">
        <v>0</v>
      </c>
      <c r="K24" s="334">
        <v>0</v>
      </c>
      <c r="L24" s="334">
        <v>0</v>
      </c>
      <c r="M24" s="334">
        <v>0</v>
      </c>
      <c r="N24" s="334">
        <v>0</v>
      </c>
      <c r="O24" s="334">
        <v>0</v>
      </c>
      <c r="P24" s="334">
        <v>0</v>
      </c>
      <c r="Q24" s="334">
        <v>0</v>
      </c>
      <c r="R24" s="334">
        <v>0</v>
      </c>
    </row>
    <row r="25" spans="1:18" s="116" customFormat="1">
      <c r="A25" s="205"/>
      <c r="B25" s="206" t="s">
        <v>6</v>
      </c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4"/>
    </row>
    <row r="26" spans="1:18" s="116" customFormat="1">
      <c r="A26" s="202" t="s">
        <v>41</v>
      </c>
      <c r="B26" s="203" t="s">
        <v>5</v>
      </c>
      <c r="C26" s="333">
        <v>0</v>
      </c>
      <c r="D26" s="333">
        <v>0</v>
      </c>
      <c r="E26" s="333">
        <v>0</v>
      </c>
      <c r="F26" s="333">
        <v>0</v>
      </c>
      <c r="G26" s="333">
        <v>0</v>
      </c>
      <c r="H26" s="333">
        <v>0</v>
      </c>
      <c r="I26" s="333">
        <v>0</v>
      </c>
      <c r="J26" s="333">
        <v>0</v>
      </c>
      <c r="K26" s="333">
        <v>0</v>
      </c>
      <c r="L26" s="333">
        <v>0</v>
      </c>
      <c r="M26" s="333">
        <v>0</v>
      </c>
      <c r="N26" s="333">
        <v>0</v>
      </c>
      <c r="O26" s="333">
        <v>0</v>
      </c>
      <c r="P26" s="333">
        <v>0</v>
      </c>
      <c r="Q26" s="333">
        <v>0</v>
      </c>
      <c r="R26" s="333">
        <v>0</v>
      </c>
    </row>
    <row r="27" spans="1:18" s="116" customFormat="1">
      <c r="A27" s="202"/>
      <c r="B27" s="203" t="s">
        <v>6</v>
      </c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3"/>
    </row>
    <row r="28" spans="1:18" s="116" customFormat="1">
      <c r="A28" s="205"/>
      <c r="B28" s="206" t="s">
        <v>5</v>
      </c>
      <c r="C28" s="334">
        <v>0</v>
      </c>
      <c r="D28" s="334">
        <v>0</v>
      </c>
      <c r="E28" s="334">
        <v>0</v>
      </c>
      <c r="F28" s="334">
        <v>0</v>
      </c>
      <c r="G28" s="334">
        <v>0</v>
      </c>
      <c r="H28" s="334">
        <v>0</v>
      </c>
      <c r="I28" s="334">
        <v>0</v>
      </c>
      <c r="J28" s="334">
        <v>0</v>
      </c>
      <c r="K28" s="334">
        <v>0</v>
      </c>
      <c r="L28" s="334">
        <v>0</v>
      </c>
      <c r="M28" s="334">
        <v>0</v>
      </c>
      <c r="N28" s="334">
        <v>0</v>
      </c>
      <c r="O28" s="334">
        <v>0</v>
      </c>
      <c r="P28" s="334">
        <v>0</v>
      </c>
      <c r="Q28" s="334">
        <v>0</v>
      </c>
      <c r="R28" s="334">
        <v>0</v>
      </c>
    </row>
    <row r="29" spans="1:18" s="116" customFormat="1">
      <c r="A29" s="205"/>
      <c r="B29" s="206" t="s">
        <v>6</v>
      </c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4"/>
    </row>
    <row r="30" spans="1:18" s="116" customFormat="1">
      <c r="A30" s="208" t="s">
        <v>42</v>
      </c>
      <c r="B30" s="200" t="s">
        <v>5</v>
      </c>
      <c r="C30" s="335">
        <f t="shared" ref="C30:C46" si="0">SUM(D30,I30,N30)</f>
        <v>75500</v>
      </c>
      <c r="D30" s="335">
        <f t="shared" ref="D30:D46" si="1">SUM(E30:H30)</f>
        <v>37200</v>
      </c>
      <c r="E30" s="335">
        <f>SUM(E36,E40,E42,E44,E46)</f>
        <v>16700</v>
      </c>
      <c r="F30" s="335">
        <f t="shared" ref="F30:H30" si="2">SUM(F36,F40,F42,F44,F46)</f>
        <v>20500</v>
      </c>
      <c r="G30" s="335">
        <f t="shared" si="2"/>
        <v>0</v>
      </c>
      <c r="H30" s="335">
        <f t="shared" si="2"/>
        <v>0</v>
      </c>
      <c r="I30" s="335">
        <f t="shared" ref="I30:I68" si="3">SUM(J30:M30)</f>
        <v>22900</v>
      </c>
      <c r="J30" s="335">
        <f>SUM(J36,J40,J42,J44,J46)</f>
        <v>10000</v>
      </c>
      <c r="K30" s="335">
        <f t="shared" ref="K30:M30" si="4">SUM(K36,K40,K42,K44,K46)</f>
        <v>12900</v>
      </c>
      <c r="L30" s="335">
        <f t="shared" si="4"/>
        <v>0</v>
      </c>
      <c r="M30" s="335">
        <f t="shared" si="4"/>
        <v>0</v>
      </c>
      <c r="N30" s="335">
        <f t="shared" ref="N30:N68" si="5">SUM(O30:R30)</f>
        <v>15400</v>
      </c>
      <c r="O30" s="335">
        <f>SUM(O36,O40,O42,O44,O46)</f>
        <v>10000</v>
      </c>
      <c r="P30" s="335">
        <f t="shared" ref="P30:R30" si="6">SUM(P36,P40,P42,P44,P46)</f>
        <v>5400</v>
      </c>
      <c r="Q30" s="335">
        <f t="shared" si="6"/>
        <v>0</v>
      </c>
      <c r="R30" s="335">
        <f t="shared" si="6"/>
        <v>0</v>
      </c>
    </row>
    <row r="31" spans="1:18" s="116" customFormat="1">
      <c r="A31" s="208"/>
      <c r="B31" s="200" t="s">
        <v>6</v>
      </c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</row>
    <row r="32" spans="1:18" s="116" customFormat="1">
      <c r="A32" s="202" t="s">
        <v>43</v>
      </c>
      <c r="B32" s="203" t="s">
        <v>5</v>
      </c>
      <c r="C32" s="333">
        <f>+C34+C38</f>
        <v>75500</v>
      </c>
      <c r="D32" s="333">
        <f t="shared" ref="D32:R32" si="7">+D34+D38</f>
        <v>37200</v>
      </c>
      <c r="E32" s="333">
        <f t="shared" si="7"/>
        <v>16700</v>
      </c>
      <c r="F32" s="333">
        <f t="shared" si="7"/>
        <v>20500</v>
      </c>
      <c r="G32" s="333">
        <f t="shared" si="7"/>
        <v>0</v>
      </c>
      <c r="H32" s="333">
        <f t="shared" si="7"/>
        <v>0</v>
      </c>
      <c r="I32" s="333">
        <f t="shared" si="7"/>
        <v>22900</v>
      </c>
      <c r="J32" s="333">
        <f t="shared" si="7"/>
        <v>10000</v>
      </c>
      <c r="K32" s="333">
        <f t="shared" si="7"/>
        <v>12900</v>
      </c>
      <c r="L32" s="333">
        <f t="shared" si="7"/>
        <v>0</v>
      </c>
      <c r="M32" s="333">
        <f t="shared" si="7"/>
        <v>0</v>
      </c>
      <c r="N32" s="333">
        <f t="shared" si="7"/>
        <v>15400</v>
      </c>
      <c r="O32" s="333">
        <f t="shared" si="7"/>
        <v>10000</v>
      </c>
      <c r="P32" s="333">
        <f t="shared" si="7"/>
        <v>5400</v>
      </c>
      <c r="Q32" s="333">
        <f t="shared" si="7"/>
        <v>0</v>
      </c>
      <c r="R32" s="333">
        <f t="shared" si="7"/>
        <v>0</v>
      </c>
    </row>
    <row r="33" spans="1:18" s="116" customFormat="1">
      <c r="A33" s="202"/>
      <c r="B33" s="203" t="s">
        <v>6</v>
      </c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</row>
    <row r="34" spans="1:18" s="116" customFormat="1">
      <c r="A34" s="209" t="s">
        <v>45</v>
      </c>
      <c r="B34" s="203" t="s">
        <v>5</v>
      </c>
      <c r="C34" s="333">
        <f>+C36</f>
        <v>18100</v>
      </c>
      <c r="D34" s="333">
        <f t="shared" ref="D34:O34" si="8">+D36</f>
        <v>6100</v>
      </c>
      <c r="E34" s="333">
        <f t="shared" si="8"/>
        <v>6100</v>
      </c>
      <c r="F34" s="333">
        <v>0</v>
      </c>
      <c r="G34" s="333">
        <v>0</v>
      </c>
      <c r="H34" s="333">
        <v>0</v>
      </c>
      <c r="I34" s="333">
        <f t="shared" si="8"/>
        <v>6000</v>
      </c>
      <c r="J34" s="333">
        <f t="shared" si="8"/>
        <v>6000</v>
      </c>
      <c r="K34" s="333">
        <v>0</v>
      </c>
      <c r="L34" s="333">
        <v>0</v>
      </c>
      <c r="M34" s="333">
        <v>0</v>
      </c>
      <c r="N34" s="333">
        <f t="shared" si="8"/>
        <v>6000</v>
      </c>
      <c r="O34" s="333">
        <f t="shared" si="8"/>
        <v>6000</v>
      </c>
      <c r="P34" s="333">
        <v>0</v>
      </c>
      <c r="Q34" s="333">
        <v>0</v>
      </c>
      <c r="R34" s="333">
        <v>0</v>
      </c>
    </row>
    <row r="35" spans="1:18" s="116" customFormat="1">
      <c r="A35" s="209"/>
      <c r="B35" s="203" t="s">
        <v>6</v>
      </c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</row>
    <row r="36" spans="1:18" s="116" customFormat="1">
      <c r="A36" s="210" t="s">
        <v>108</v>
      </c>
      <c r="B36" s="206" t="s">
        <v>5</v>
      </c>
      <c r="C36" s="334">
        <f t="shared" si="0"/>
        <v>18100</v>
      </c>
      <c r="D36" s="334">
        <f t="shared" si="1"/>
        <v>6100</v>
      </c>
      <c r="E36" s="334">
        <v>6100</v>
      </c>
      <c r="F36" s="334" t="s">
        <v>107</v>
      </c>
      <c r="G36" s="334" t="s">
        <v>107</v>
      </c>
      <c r="H36" s="334" t="s">
        <v>107</v>
      </c>
      <c r="I36" s="334">
        <f t="shared" si="3"/>
        <v>6000</v>
      </c>
      <c r="J36" s="334">
        <v>6000</v>
      </c>
      <c r="K36" s="334" t="s">
        <v>107</v>
      </c>
      <c r="L36" s="334" t="s">
        <v>107</v>
      </c>
      <c r="M36" s="334" t="s">
        <v>107</v>
      </c>
      <c r="N36" s="334">
        <f t="shared" si="5"/>
        <v>6000</v>
      </c>
      <c r="O36" s="334">
        <v>6000</v>
      </c>
      <c r="P36" s="334" t="s">
        <v>107</v>
      </c>
      <c r="Q36" s="334" t="s">
        <v>107</v>
      </c>
      <c r="R36" s="334" t="s">
        <v>107</v>
      </c>
    </row>
    <row r="37" spans="1:18" s="116" customFormat="1">
      <c r="A37" s="205"/>
      <c r="B37" s="206" t="s">
        <v>6</v>
      </c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</row>
    <row r="38" spans="1:18" s="116" customFormat="1">
      <c r="A38" s="209" t="s">
        <v>206</v>
      </c>
      <c r="B38" s="203" t="s">
        <v>5</v>
      </c>
      <c r="C38" s="333">
        <f>+C40+C42+C44+C46</f>
        <v>57400</v>
      </c>
      <c r="D38" s="333">
        <f t="shared" ref="D38:R38" si="9">+D40+D42+D44+D46</f>
        <v>31100</v>
      </c>
      <c r="E38" s="333">
        <f t="shared" si="9"/>
        <v>10600</v>
      </c>
      <c r="F38" s="333">
        <f t="shared" si="9"/>
        <v>20500</v>
      </c>
      <c r="G38" s="333">
        <f t="shared" si="9"/>
        <v>0</v>
      </c>
      <c r="H38" s="333">
        <f t="shared" si="9"/>
        <v>0</v>
      </c>
      <c r="I38" s="333">
        <f t="shared" si="9"/>
        <v>16900</v>
      </c>
      <c r="J38" s="333">
        <f t="shared" si="9"/>
        <v>4000</v>
      </c>
      <c r="K38" s="333">
        <f t="shared" si="9"/>
        <v>12900</v>
      </c>
      <c r="L38" s="333">
        <f t="shared" si="9"/>
        <v>0</v>
      </c>
      <c r="M38" s="333">
        <f t="shared" si="9"/>
        <v>0</v>
      </c>
      <c r="N38" s="333">
        <f t="shared" si="9"/>
        <v>9400</v>
      </c>
      <c r="O38" s="333">
        <f t="shared" si="9"/>
        <v>4000</v>
      </c>
      <c r="P38" s="333">
        <f t="shared" si="9"/>
        <v>5400</v>
      </c>
      <c r="Q38" s="333">
        <f t="shared" si="9"/>
        <v>0</v>
      </c>
      <c r="R38" s="333">
        <f t="shared" si="9"/>
        <v>0</v>
      </c>
    </row>
    <row r="39" spans="1:18" s="116" customFormat="1">
      <c r="A39" s="209"/>
      <c r="B39" s="203" t="s">
        <v>6</v>
      </c>
      <c r="C39" s="333"/>
      <c r="D39" s="333"/>
      <c r="E39" s="333"/>
      <c r="F39" s="333"/>
      <c r="G39" s="333"/>
      <c r="H39" s="333"/>
      <c r="I39" s="333"/>
      <c r="J39" s="333"/>
      <c r="K39" s="333"/>
      <c r="L39" s="333"/>
      <c r="M39" s="333"/>
      <c r="N39" s="333"/>
      <c r="O39" s="333"/>
      <c r="P39" s="333"/>
      <c r="Q39" s="333"/>
      <c r="R39" s="333"/>
    </row>
    <row r="40" spans="1:18" s="116" customFormat="1">
      <c r="A40" s="82" t="s">
        <v>110</v>
      </c>
      <c r="B40" s="206" t="s">
        <v>5</v>
      </c>
      <c r="C40" s="334">
        <f t="shared" si="0"/>
        <v>22600</v>
      </c>
      <c r="D40" s="334">
        <f t="shared" si="1"/>
        <v>15100</v>
      </c>
      <c r="E40" s="334">
        <v>0</v>
      </c>
      <c r="F40" s="334">
        <v>15100</v>
      </c>
      <c r="G40" s="334">
        <v>0</v>
      </c>
      <c r="H40" s="334">
        <v>0</v>
      </c>
      <c r="I40" s="334">
        <f t="shared" si="3"/>
        <v>7500</v>
      </c>
      <c r="J40" s="334">
        <v>0</v>
      </c>
      <c r="K40" s="334">
        <v>7500</v>
      </c>
      <c r="L40" s="334">
        <v>0</v>
      </c>
      <c r="M40" s="334">
        <v>0</v>
      </c>
      <c r="N40" s="334">
        <v>0</v>
      </c>
      <c r="O40" s="334">
        <v>0</v>
      </c>
      <c r="P40" s="334">
        <v>0</v>
      </c>
      <c r="Q40" s="334">
        <v>0</v>
      </c>
      <c r="R40" s="334">
        <v>0</v>
      </c>
    </row>
    <row r="41" spans="1:18" s="116" customFormat="1">
      <c r="A41" s="82"/>
      <c r="B41" s="206" t="s">
        <v>6</v>
      </c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334"/>
      <c r="R41" s="334"/>
    </row>
    <row r="42" spans="1:18" s="116" customFormat="1">
      <c r="A42" s="82" t="s">
        <v>111</v>
      </c>
      <c r="B42" s="206" t="s">
        <v>5</v>
      </c>
      <c r="C42" s="334">
        <f t="shared" si="0"/>
        <v>16200</v>
      </c>
      <c r="D42" s="334">
        <f t="shared" si="1"/>
        <v>5400</v>
      </c>
      <c r="E42" s="334">
        <v>0</v>
      </c>
      <c r="F42" s="334">
        <v>5400</v>
      </c>
      <c r="G42" s="334">
        <v>0</v>
      </c>
      <c r="H42" s="334">
        <v>0</v>
      </c>
      <c r="I42" s="334">
        <f t="shared" si="3"/>
        <v>5400</v>
      </c>
      <c r="J42" s="334">
        <v>0</v>
      </c>
      <c r="K42" s="334">
        <v>5400</v>
      </c>
      <c r="L42" s="334">
        <v>0</v>
      </c>
      <c r="M42" s="334">
        <v>0</v>
      </c>
      <c r="N42" s="334">
        <f t="shared" si="5"/>
        <v>5400</v>
      </c>
      <c r="O42" s="334">
        <v>0</v>
      </c>
      <c r="P42" s="334">
        <v>5400</v>
      </c>
      <c r="Q42" s="334">
        <v>0</v>
      </c>
      <c r="R42" s="334">
        <v>0</v>
      </c>
    </row>
    <row r="43" spans="1:18" s="116" customFormat="1">
      <c r="A43" s="82"/>
      <c r="B43" s="206" t="s">
        <v>6</v>
      </c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 s="334"/>
    </row>
    <row r="44" spans="1:18" s="116" customFormat="1">
      <c r="A44" s="82" t="s">
        <v>112</v>
      </c>
      <c r="B44" s="206" t="s">
        <v>5</v>
      </c>
      <c r="C44" s="334">
        <f t="shared" si="0"/>
        <v>12000</v>
      </c>
      <c r="D44" s="334">
        <f t="shared" si="1"/>
        <v>4000</v>
      </c>
      <c r="E44" s="334">
        <v>4000</v>
      </c>
      <c r="F44" s="334">
        <v>0</v>
      </c>
      <c r="G44" s="334">
        <v>0</v>
      </c>
      <c r="H44" s="334">
        <v>0</v>
      </c>
      <c r="I44" s="334">
        <f t="shared" si="3"/>
        <v>4000</v>
      </c>
      <c r="J44" s="334">
        <v>4000</v>
      </c>
      <c r="K44" s="334">
        <v>0</v>
      </c>
      <c r="L44" s="334">
        <v>0</v>
      </c>
      <c r="M44" s="334">
        <v>0</v>
      </c>
      <c r="N44" s="334">
        <f t="shared" si="5"/>
        <v>4000</v>
      </c>
      <c r="O44" s="334">
        <v>4000</v>
      </c>
      <c r="P44" s="334">
        <v>0</v>
      </c>
      <c r="Q44" s="334">
        <v>0</v>
      </c>
      <c r="R44" s="334">
        <v>0</v>
      </c>
    </row>
    <row r="45" spans="1:18" s="116" customFormat="1">
      <c r="A45" s="82"/>
      <c r="B45" s="206" t="s">
        <v>6</v>
      </c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</row>
    <row r="46" spans="1:18" s="116" customFormat="1">
      <c r="A46" s="41" t="s">
        <v>113</v>
      </c>
      <c r="B46" s="206" t="s">
        <v>5</v>
      </c>
      <c r="C46" s="334">
        <f t="shared" si="0"/>
        <v>6600</v>
      </c>
      <c r="D46" s="334">
        <f t="shared" si="1"/>
        <v>6600</v>
      </c>
      <c r="E46" s="334">
        <v>6600</v>
      </c>
      <c r="F46" s="334">
        <v>0</v>
      </c>
      <c r="G46" s="334">
        <v>0</v>
      </c>
      <c r="H46" s="334">
        <v>0</v>
      </c>
      <c r="I46" s="334">
        <v>0</v>
      </c>
      <c r="J46" s="334">
        <v>0</v>
      </c>
      <c r="K46" s="334">
        <v>0</v>
      </c>
      <c r="L46" s="334">
        <v>0</v>
      </c>
      <c r="M46" s="334">
        <v>0</v>
      </c>
      <c r="N46" s="334">
        <v>0</v>
      </c>
      <c r="O46" s="334">
        <v>0</v>
      </c>
      <c r="P46" s="334">
        <v>0</v>
      </c>
      <c r="Q46" s="334">
        <v>0</v>
      </c>
      <c r="R46" s="334">
        <v>0</v>
      </c>
    </row>
    <row r="47" spans="1:18" s="116" customFormat="1">
      <c r="A47" s="39"/>
      <c r="B47" s="206" t="s">
        <v>6</v>
      </c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</row>
    <row r="48" spans="1:18" s="116" customFormat="1">
      <c r="A48" s="202" t="s">
        <v>47</v>
      </c>
      <c r="B48" s="203" t="s">
        <v>5</v>
      </c>
      <c r="C48" s="333">
        <v>0</v>
      </c>
      <c r="D48" s="333">
        <v>0</v>
      </c>
      <c r="E48" s="333">
        <v>0</v>
      </c>
      <c r="F48" s="333">
        <v>0</v>
      </c>
      <c r="G48" s="333">
        <v>0</v>
      </c>
      <c r="H48" s="333">
        <v>0</v>
      </c>
      <c r="I48" s="333">
        <v>0</v>
      </c>
      <c r="J48" s="333">
        <v>0</v>
      </c>
      <c r="K48" s="333">
        <v>0</v>
      </c>
      <c r="L48" s="333">
        <v>0</v>
      </c>
      <c r="M48" s="333">
        <v>0</v>
      </c>
      <c r="N48" s="333">
        <v>0</v>
      </c>
      <c r="O48" s="333">
        <v>0</v>
      </c>
      <c r="P48" s="333">
        <v>0</v>
      </c>
      <c r="Q48" s="333">
        <v>0</v>
      </c>
      <c r="R48" s="333">
        <v>0</v>
      </c>
    </row>
    <row r="49" spans="1:21" s="116" customFormat="1">
      <c r="A49" s="202"/>
      <c r="B49" s="203" t="s">
        <v>6</v>
      </c>
      <c r="C49" s="333"/>
      <c r="D49" s="333"/>
      <c r="E49" s="333"/>
      <c r="F49" s="333"/>
      <c r="G49" s="333"/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3"/>
    </row>
    <row r="50" spans="1:21" s="116" customFormat="1">
      <c r="A50" s="210"/>
      <c r="B50" s="206" t="s">
        <v>5</v>
      </c>
      <c r="C50" s="334">
        <v>0</v>
      </c>
      <c r="D50" s="334">
        <v>0</v>
      </c>
      <c r="E50" s="334">
        <v>0</v>
      </c>
      <c r="F50" s="334">
        <v>0</v>
      </c>
      <c r="G50" s="334">
        <v>0</v>
      </c>
      <c r="H50" s="334">
        <v>0</v>
      </c>
      <c r="I50" s="334">
        <v>0</v>
      </c>
      <c r="J50" s="334">
        <v>0</v>
      </c>
      <c r="K50" s="334">
        <v>0</v>
      </c>
      <c r="L50" s="334">
        <v>0</v>
      </c>
      <c r="M50" s="334">
        <v>0</v>
      </c>
      <c r="N50" s="334">
        <v>0</v>
      </c>
      <c r="O50" s="334">
        <v>0</v>
      </c>
      <c r="P50" s="334">
        <v>0</v>
      </c>
      <c r="Q50" s="334">
        <v>0</v>
      </c>
      <c r="R50" s="334">
        <v>0</v>
      </c>
      <c r="S50" s="207">
        <v>0</v>
      </c>
      <c r="T50" s="207">
        <v>0</v>
      </c>
      <c r="U50" s="207">
        <v>0</v>
      </c>
    </row>
    <row r="51" spans="1:21" s="116" customFormat="1">
      <c r="A51" s="205"/>
      <c r="B51" s="206" t="s">
        <v>6</v>
      </c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4"/>
    </row>
    <row r="52" spans="1:21" s="116" customFormat="1">
      <c r="A52" s="208" t="s">
        <v>48</v>
      </c>
      <c r="B52" s="200" t="s">
        <v>5</v>
      </c>
      <c r="C52" s="335">
        <v>0</v>
      </c>
      <c r="D52" s="335">
        <v>0</v>
      </c>
      <c r="E52" s="335">
        <v>0</v>
      </c>
      <c r="F52" s="335">
        <v>0</v>
      </c>
      <c r="G52" s="335">
        <v>0</v>
      </c>
      <c r="H52" s="335">
        <v>0</v>
      </c>
      <c r="I52" s="335">
        <v>0</v>
      </c>
      <c r="J52" s="335">
        <v>0</v>
      </c>
      <c r="K52" s="335">
        <v>0</v>
      </c>
      <c r="L52" s="335">
        <v>0</v>
      </c>
      <c r="M52" s="335">
        <v>0</v>
      </c>
      <c r="N52" s="335">
        <v>0</v>
      </c>
      <c r="O52" s="335">
        <v>0</v>
      </c>
      <c r="P52" s="335">
        <v>0</v>
      </c>
      <c r="Q52" s="335">
        <v>0</v>
      </c>
      <c r="R52" s="335">
        <v>0</v>
      </c>
    </row>
    <row r="53" spans="1:21" s="116" customFormat="1">
      <c r="A53" s="208"/>
      <c r="B53" s="200" t="s">
        <v>6</v>
      </c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</row>
    <row r="54" spans="1:21" s="116" customFormat="1">
      <c r="A54" s="202" t="s">
        <v>49</v>
      </c>
      <c r="B54" s="203" t="s">
        <v>5</v>
      </c>
      <c r="C54" s="333">
        <v>0</v>
      </c>
      <c r="D54" s="333">
        <v>0</v>
      </c>
      <c r="E54" s="333">
        <v>0</v>
      </c>
      <c r="F54" s="333">
        <v>0</v>
      </c>
      <c r="G54" s="333">
        <v>0</v>
      </c>
      <c r="H54" s="333">
        <v>0</v>
      </c>
      <c r="I54" s="333">
        <v>0</v>
      </c>
      <c r="J54" s="333">
        <v>0</v>
      </c>
      <c r="K54" s="333">
        <v>0</v>
      </c>
      <c r="L54" s="333">
        <v>0</v>
      </c>
      <c r="M54" s="333">
        <v>0</v>
      </c>
      <c r="N54" s="333">
        <v>0</v>
      </c>
      <c r="O54" s="333">
        <v>0</v>
      </c>
      <c r="P54" s="333">
        <v>0</v>
      </c>
      <c r="Q54" s="333">
        <v>0</v>
      </c>
      <c r="R54" s="333">
        <v>0</v>
      </c>
    </row>
    <row r="55" spans="1:21" s="116" customFormat="1">
      <c r="A55" s="202"/>
      <c r="B55" s="203" t="s">
        <v>6</v>
      </c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</row>
    <row r="56" spans="1:21" s="116" customFormat="1">
      <c r="A56" s="210"/>
      <c r="B56" s="206" t="s">
        <v>5</v>
      </c>
      <c r="C56" s="334">
        <v>0</v>
      </c>
      <c r="D56" s="334">
        <v>0</v>
      </c>
      <c r="E56" s="334">
        <v>0</v>
      </c>
      <c r="F56" s="334">
        <v>0</v>
      </c>
      <c r="G56" s="334">
        <v>0</v>
      </c>
      <c r="H56" s="334">
        <v>0</v>
      </c>
      <c r="I56" s="334">
        <v>0</v>
      </c>
      <c r="J56" s="334">
        <v>0</v>
      </c>
      <c r="K56" s="334">
        <v>0</v>
      </c>
      <c r="L56" s="334">
        <v>0</v>
      </c>
      <c r="M56" s="334">
        <v>0</v>
      </c>
      <c r="N56" s="334">
        <v>0</v>
      </c>
      <c r="O56" s="334">
        <v>0</v>
      </c>
      <c r="P56" s="334">
        <v>0</v>
      </c>
      <c r="Q56" s="334">
        <v>0</v>
      </c>
      <c r="R56" s="334">
        <v>0</v>
      </c>
    </row>
    <row r="57" spans="1:21" s="116" customFormat="1">
      <c r="A57" s="205"/>
      <c r="B57" s="206" t="s">
        <v>6</v>
      </c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</row>
    <row r="58" spans="1:21" s="116" customFormat="1">
      <c r="A58" s="202" t="s">
        <v>50</v>
      </c>
      <c r="B58" s="203" t="s">
        <v>5</v>
      </c>
      <c r="C58" s="333">
        <v>0</v>
      </c>
      <c r="D58" s="333">
        <v>0</v>
      </c>
      <c r="E58" s="333">
        <v>0</v>
      </c>
      <c r="F58" s="333">
        <v>0</v>
      </c>
      <c r="G58" s="333">
        <v>0</v>
      </c>
      <c r="H58" s="333">
        <v>0</v>
      </c>
      <c r="I58" s="333">
        <v>0</v>
      </c>
      <c r="J58" s="333">
        <v>0</v>
      </c>
      <c r="K58" s="333">
        <v>0</v>
      </c>
      <c r="L58" s="333">
        <v>0</v>
      </c>
      <c r="M58" s="333">
        <v>0</v>
      </c>
      <c r="N58" s="333">
        <v>0</v>
      </c>
      <c r="O58" s="333">
        <v>0</v>
      </c>
      <c r="P58" s="333">
        <v>0</v>
      </c>
      <c r="Q58" s="333">
        <v>0</v>
      </c>
      <c r="R58" s="333">
        <v>0</v>
      </c>
    </row>
    <row r="59" spans="1:21" s="116" customFormat="1">
      <c r="A59" s="202"/>
      <c r="B59" s="203" t="s">
        <v>6</v>
      </c>
      <c r="C59" s="333"/>
      <c r="D59" s="333"/>
      <c r="E59" s="333"/>
      <c r="F59" s="333"/>
      <c r="G59" s="333"/>
      <c r="H59" s="333"/>
      <c r="I59" s="333"/>
      <c r="J59" s="333"/>
      <c r="K59" s="333"/>
      <c r="L59" s="333"/>
      <c r="M59" s="333"/>
      <c r="N59" s="333"/>
      <c r="O59" s="333"/>
      <c r="P59" s="333"/>
      <c r="Q59" s="333"/>
      <c r="R59" s="333"/>
    </row>
    <row r="60" spans="1:21" s="116" customFormat="1">
      <c r="A60" s="205"/>
      <c r="B60" s="206" t="s">
        <v>5</v>
      </c>
      <c r="C60" s="334">
        <v>0</v>
      </c>
      <c r="D60" s="334">
        <v>0</v>
      </c>
      <c r="E60" s="334">
        <v>0</v>
      </c>
      <c r="F60" s="334">
        <v>0</v>
      </c>
      <c r="G60" s="334">
        <v>0</v>
      </c>
      <c r="H60" s="334">
        <v>0</v>
      </c>
      <c r="I60" s="334">
        <v>0</v>
      </c>
      <c r="J60" s="334">
        <v>0</v>
      </c>
      <c r="K60" s="334">
        <v>0</v>
      </c>
      <c r="L60" s="334">
        <v>0</v>
      </c>
      <c r="M60" s="334">
        <v>0</v>
      </c>
      <c r="N60" s="334">
        <v>0</v>
      </c>
      <c r="O60" s="334">
        <v>0</v>
      </c>
      <c r="P60" s="334">
        <v>0</v>
      </c>
      <c r="Q60" s="334">
        <v>0</v>
      </c>
      <c r="R60" s="334">
        <v>0</v>
      </c>
    </row>
    <row r="61" spans="1:21" s="116" customFormat="1">
      <c r="A61" s="205"/>
      <c r="B61" s="206" t="s">
        <v>6</v>
      </c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</row>
    <row r="62" spans="1:21" s="116" customFormat="1">
      <c r="A62" s="208" t="s">
        <v>51</v>
      </c>
      <c r="B62" s="200" t="s">
        <v>5</v>
      </c>
      <c r="C62" s="335">
        <v>0</v>
      </c>
      <c r="D62" s="335">
        <v>0</v>
      </c>
      <c r="E62" s="335">
        <v>0</v>
      </c>
      <c r="F62" s="335">
        <v>0</v>
      </c>
      <c r="G62" s="335">
        <v>0</v>
      </c>
      <c r="H62" s="335">
        <v>0</v>
      </c>
      <c r="I62" s="335">
        <v>0</v>
      </c>
      <c r="J62" s="335">
        <v>0</v>
      </c>
      <c r="K62" s="335">
        <v>0</v>
      </c>
      <c r="L62" s="335">
        <v>0</v>
      </c>
      <c r="M62" s="335">
        <v>0</v>
      </c>
      <c r="N62" s="335">
        <v>0</v>
      </c>
      <c r="O62" s="335">
        <v>0</v>
      </c>
      <c r="P62" s="335">
        <v>0</v>
      </c>
      <c r="Q62" s="335">
        <v>0</v>
      </c>
      <c r="R62" s="335">
        <v>0</v>
      </c>
    </row>
    <row r="63" spans="1:21" s="116" customFormat="1">
      <c r="A63" s="208"/>
      <c r="B63" s="200" t="s">
        <v>6</v>
      </c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  <c r="R63" s="335"/>
    </row>
    <row r="64" spans="1:21" s="116" customFormat="1">
      <c r="A64" s="205"/>
      <c r="B64" s="206" t="s">
        <v>5</v>
      </c>
      <c r="C64" s="334">
        <v>0</v>
      </c>
      <c r="D64" s="334">
        <v>0</v>
      </c>
      <c r="E64" s="334">
        <v>0</v>
      </c>
      <c r="F64" s="334">
        <v>0</v>
      </c>
      <c r="G64" s="334">
        <v>0</v>
      </c>
      <c r="H64" s="334">
        <v>0</v>
      </c>
      <c r="I64" s="334">
        <v>0</v>
      </c>
      <c r="J64" s="334">
        <v>0</v>
      </c>
      <c r="K64" s="334">
        <v>0</v>
      </c>
      <c r="L64" s="334">
        <v>0</v>
      </c>
      <c r="M64" s="334">
        <v>0</v>
      </c>
      <c r="N64" s="334">
        <v>0</v>
      </c>
      <c r="O64" s="334">
        <v>0</v>
      </c>
      <c r="P64" s="334">
        <v>0</v>
      </c>
      <c r="Q64" s="334">
        <v>0</v>
      </c>
      <c r="R64" s="334">
        <v>0</v>
      </c>
    </row>
    <row r="65" spans="1:18" s="116" customFormat="1">
      <c r="A65" s="205"/>
      <c r="B65" s="206" t="s">
        <v>6</v>
      </c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</row>
    <row r="66" spans="1:18" s="116" customFormat="1">
      <c r="A66" s="208" t="s">
        <v>52</v>
      </c>
      <c r="B66" s="200" t="s">
        <v>5</v>
      </c>
      <c r="C66" s="335">
        <f>SUM(C68)</f>
        <v>167100</v>
      </c>
      <c r="D66" s="335">
        <f t="shared" ref="D66:R66" si="10">SUM(D68)</f>
        <v>46640</v>
      </c>
      <c r="E66" s="335">
        <f t="shared" si="10"/>
        <v>0</v>
      </c>
      <c r="F66" s="335">
        <f t="shared" si="10"/>
        <v>0</v>
      </c>
      <c r="G66" s="335">
        <f t="shared" si="10"/>
        <v>21200</v>
      </c>
      <c r="H66" s="335">
        <f t="shared" si="10"/>
        <v>25440</v>
      </c>
      <c r="I66" s="335">
        <f t="shared" si="10"/>
        <v>110800</v>
      </c>
      <c r="J66" s="335">
        <f t="shared" si="10"/>
        <v>48760</v>
      </c>
      <c r="K66" s="335">
        <f t="shared" si="10"/>
        <v>31800</v>
      </c>
      <c r="L66" s="335">
        <f t="shared" si="10"/>
        <v>25440</v>
      </c>
      <c r="M66" s="335">
        <f t="shared" si="10"/>
        <v>4800</v>
      </c>
      <c r="N66" s="335">
        <f t="shared" si="10"/>
        <v>9660</v>
      </c>
      <c r="O66" s="335">
        <f t="shared" si="10"/>
        <v>4800</v>
      </c>
      <c r="P66" s="335">
        <f t="shared" si="10"/>
        <v>4860</v>
      </c>
      <c r="Q66" s="335">
        <f t="shared" si="10"/>
        <v>0</v>
      </c>
      <c r="R66" s="335">
        <f t="shared" si="10"/>
        <v>0</v>
      </c>
    </row>
    <row r="67" spans="1:18" s="116" customFormat="1">
      <c r="A67" s="208"/>
      <c r="B67" s="200" t="s">
        <v>6</v>
      </c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  <c r="R67" s="335"/>
    </row>
    <row r="68" spans="1:18" s="116" customFormat="1" ht="63">
      <c r="A68" s="230" t="s">
        <v>207</v>
      </c>
      <c r="B68" s="206" t="s">
        <v>5</v>
      </c>
      <c r="C68" s="341">
        <f t="shared" ref="C68" si="11">SUM(D68,I68,N68)</f>
        <v>167100</v>
      </c>
      <c r="D68" s="341">
        <f t="shared" ref="D68" si="12">SUM(E68:H68)</f>
        <v>46640</v>
      </c>
      <c r="E68" s="341" t="s">
        <v>107</v>
      </c>
      <c r="F68" s="341" t="s">
        <v>107</v>
      </c>
      <c r="G68" s="341">
        <v>21200</v>
      </c>
      <c r="H68" s="341">
        <v>25440</v>
      </c>
      <c r="I68" s="341">
        <f t="shared" si="3"/>
        <v>110800</v>
      </c>
      <c r="J68" s="341">
        <v>48760</v>
      </c>
      <c r="K68" s="341">
        <v>31800</v>
      </c>
      <c r="L68" s="341">
        <v>25440</v>
      </c>
      <c r="M68" s="341">
        <v>4800</v>
      </c>
      <c r="N68" s="341">
        <f t="shared" si="5"/>
        <v>9660</v>
      </c>
      <c r="O68" s="341">
        <v>4800</v>
      </c>
      <c r="P68" s="341">
        <v>4860</v>
      </c>
      <c r="Q68" s="341" t="s">
        <v>107</v>
      </c>
      <c r="R68" s="341"/>
    </row>
    <row r="69" spans="1:18" s="116" customFormat="1">
      <c r="A69" s="205"/>
      <c r="B69" s="206" t="s">
        <v>6</v>
      </c>
      <c r="C69" s="334"/>
      <c r="D69" s="334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334"/>
      <c r="P69" s="334"/>
      <c r="Q69" s="334"/>
      <c r="R69" s="334"/>
    </row>
    <row r="70" spans="1:18" s="116" customFormat="1">
      <c r="A70" s="211" t="s">
        <v>53</v>
      </c>
      <c r="B70" s="200" t="s">
        <v>5</v>
      </c>
      <c r="C70" s="335">
        <f t="shared" ref="C70:R70" si="13">SUM(C30,C66)</f>
        <v>242600</v>
      </c>
      <c r="D70" s="335">
        <f t="shared" si="13"/>
        <v>83840</v>
      </c>
      <c r="E70" s="335">
        <f t="shared" si="13"/>
        <v>16700</v>
      </c>
      <c r="F70" s="335">
        <f t="shared" si="13"/>
        <v>20500</v>
      </c>
      <c r="G70" s="335">
        <f t="shared" si="13"/>
        <v>21200</v>
      </c>
      <c r="H70" s="335">
        <f t="shared" si="13"/>
        <v>25440</v>
      </c>
      <c r="I70" s="335">
        <f t="shared" si="13"/>
        <v>133700</v>
      </c>
      <c r="J70" s="335">
        <f t="shared" si="13"/>
        <v>58760</v>
      </c>
      <c r="K70" s="335">
        <f t="shared" si="13"/>
        <v>44700</v>
      </c>
      <c r="L70" s="335">
        <f t="shared" si="13"/>
        <v>25440</v>
      </c>
      <c r="M70" s="335">
        <f t="shared" si="13"/>
        <v>4800</v>
      </c>
      <c r="N70" s="335">
        <f t="shared" si="13"/>
        <v>25060</v>
      </c>
      <c r="O70" s="335">
        <f t="shared" si="13"/>
        <v>14800</v>
      </c>
      <c r="P70" s="335">
        <f t="shared" si="13"/>
        <v>10260</v>
      </c>
      <c r="Q70" s="335">
        <f t="shared" si="13"/>
        <v>0</v>
      </c>
      <c r="R70" s="335">
        <f t="shared" si="13"/>
        <v>0</v>
      </c>
    </row>
    <row r="71" spans="1:18" s="116" customFormat="1">
      <c r="A71" s="211"/>
      <c r="B71" s="200" t="s">
        <v>6</v>
      </c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</row>
    <row r="72" spans="1:18" s="116" customFormat="1" ht="54" customHeight="1">
      <c r="A72" s="146" t="s">
        <v>54</v>
      </c>
      <c r="B72" s="147"/>
      <c r="C72" s="147"/>
      <c r="D72" s="187"/>
      <c r="E72" s="187"/>
      <c r="F72" s="187"/>
      <c r="G72" s="187"/>
      <c r="H72" s="187"/>
      <c r="I72" s="116" t="s">
        <v>55</v>
      </c>
    </row>
    <row r="73" spans="1:18">
      <c r="A73" s="150" t="s">
        <v>56</v>
      </c>
      <c r="H73" s="153"/>
      <c r="K73" s="184" t="s">
        <v>57</v>
      </c>
    </row>
    <row r="74" spans="1:18">
      <c r="A74" s="150" t="s">
        <v>58</v>
      </c>
      <c r="I74" s="151" t="s">
        <v>58</v>
      </c>
    </row>
    <row r="75" spans="1:18">
      <c r="A75" s="150" t="s">
        <v>59</v>
      </c>
      <c r="I75" s="183" t="s">
        <v>59</v>
      </c>
    </row>
  </sheetData>
  <mergeCells count="11">
    <mergeCell ref="A9:D9"/>
    <mergeCell ref="A1:P1"/>
    <mergeCell ref="A2:P2"/>
    <mergeCell ref="P4:Q4"/>
    <mergeCell ref="A7:D7"/>
    <mergeCell ref="F7:G7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4" fitToHeight="0" orientation="landscape" r:id="rId1"/>
  <rowBreaks count="1" manualBreakCount="1">
    <brk id="5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63DD-CF05-44DE-BA0B-DF6CD76CE294}">
  <sheetPr>
    <tabColor rgb="FF9933FF"/>
  </sheetPr>
  <dimension ref="A1:R81"/>
  <sheetViews>
    <sheetView zoomScale="60" zoomScaleNormal="60" workbookViewId="0">
      <pane ySplit="11" topLeftCell="A12" activePane="bottomLeft" state="frozen"/>
      <selection activeCell="H6" sqref="H6"/>
      <selection pane="bottomLeft" activeCell="H23" sqref="H23"/>
    </sheetView>
  </sheetViews>
  <sheetFormatPr defaultRowHeight="21"/>
  <cols>
    <col min="1" max="1" width="38" style="10" customWidth="1"/>
    <col min="2" max="2" width="8.7109375" style="10" bestFit="1" customWidth="1"/>
    <col min="3" max="3" width="16.28515625" style="10" bestFit="1" customWidth="1"/>
    <col min="4" max="5" width="13.7109375" style="10" customWidth="1"/>
    <col min="6" max="6" width="11.7109375" style="10" customWidth="1"/>
    <col min="7" max="9" width="13.7109375" style="10" customWidth="1"/>
    <col min="10" max="11" width="11.7109375" style="10" customWidth="1"/>
    <col min="12" max="14" width="13.7109375" style="10" customWidth="1"/>
    <col min="15" max="17" width="11.7109375" style="10" customWidth="1"/>
    <col min="18" max="18" width="13.7109375" style="10" customWidth="1"/>
    <col min="19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18" s="4" customFormat="1">
      <c r="A1" s="362" t="s">
        <v>157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18" s="4" customForma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18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6"/>
      <c r="Q3" s="26"/>
      <c r="R3" s="26"/>
    </row>
    <row r="4" spans="1:18" s="4" customFormat="1" ht="24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265" t="s">
        <v>176</v>
      </c>
      <c r="Q4" s="265"/>
      <c r="R4" s="26"/>
    </row>
    <row r="5" spans="1:18" s="4" customFormat="1" ht="21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27" t="s">
        <v>208</v>
      </c>
      <c r="Q5" s="27"/>
      <c r="R5" s="26"/>
    </row>
    <row r="6" spans="1:18" s="4" customFormat="1">
      <c r="A6" s="21" t="s">
        <v>84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18" s="4" customFormat="1">
      <c r="A7" s="363" t="s">
        <v>139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18" s="4" customFormat="1" ht="23.25" customHeight="1">
      <c r="A8" s="21" t="s">
        <v>209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 t="s">
        <v>71</v>
      </c>
    </row>
    <row r="9" spans="1:18" s="4" customFormat="1">
      <c r="A9" s="363"/>
      <c r="B9" s="363"/>
      <c r="C9" s="363"/>
      <c r="D9" s="363"/>
      <c r="P9" s="28"/>
      <c r="Q9" s="28"/>
      <c r="R9" s="29" t="s">
        <v>25</v>
      </c>
    </row>
    <row r="10" spans="1:18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18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18" s="4" customFormat="1">
      <c r="A12" s="35" t="s">
        <v>40</v>
      </c>
      <c r="B12" s="48" t="s">
        <v>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</row>
    <row r="13" spans="1:18" s="4" customFormat="1">
      <c r="A13" s="35"/>
      <c r="B13" s="48" t="s">
        <v>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18" s="4" customFormat="1">
      <c r="A14" s="51" t="s">
        <v>73</v>
      </c>
      <c r="B14" s="52" t="s">
        <v>5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</row>
    <row r="15" spans="1:18" s="4" customFormat="1">
      <c r="A15" s="54"/>
      <c r="B15" s="52" t="s">
        <v>6</v>
      </c>
      <c r="C15" s="70"/>
      <c r="D15" s="71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0"/>
      <c r="R15" s="70"/>
    </row>
    <row r="16" spans="1:18" s="4" customFormat="1">
      <c r="A16" s="39"/>
      <c r="B16" s="49" t="s">
        <v>5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</row>
    <row r="17" spans="1:18" s="4" customFormat="1">
      <c r="A17" s="39"/>
      <c r="B17" s="49" t="s">
        <v>6</v>
      </c>
      <c r="C17" s="73"/>
      <c r="D17" s="74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4"/>
      <c r="Q17" s="73"/>
      <c r="R17" s="73"/>
    </row>
    <row r="18" spans="1:18" s="4" customFormat="1">
      <c r="A18" s="51" t="s">
        <v>74</v>
      </c>
      <c r="B18" s="52" t="s">
        <v>5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</row>
    <row r="19" spans="1:18" s="4" customFormat="1">
      <c r="A19" s="54"/>
      <c r="B19" s="52" t="s">
        <v>6</v>
      </c>
      <c r="C19" s="70"/>
      <c r="D19" s="71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0"/>
      <c r="R19" s="70"/>
    </row>
    <row r="20" spans="1:18" s="4" customFormat="1">
      <c r="A20" s="39"/>
      <c r="B20" s="49" t="s">
        <v>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</row>
    <row r="21" spans="1:18" s="4" customFormat="1">
      <c r="A21" s="39"/>
      <c r="B21" s="49" t="s">
        <v>6</v>
      </c>
      <c r="C21" s="73"/>
      <c r="D21" s="74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4"/>
      <c r="Q21" s="73"/>
      <c r="R21" s="73"/>
    </row>
    <row r="22" spans="1:18" s="4" customFormat="1">
      <c r="A22" s="51" t="s">
        <v>75</v>
      </c>
      <c r="B22" s="52" t="s">
        <v>5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</row>
    <row r="23" spans="1:18" s="4" customFormat="1">
      <c r="A23" s="54"/>
      <c r="B23" s="52" t="s">
        <v>6</v>
      </c>
      <c r="C23" s="70"/>
      <c r="D23" s="71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0"/>
      <c r="R23" s="70"/>
    </row>
    <row r="24" spans="1:18" s="4" customFormat="1">
      <c r="A24" s="39"/>
      <c r="B24" s="49" t="s">
        <v>5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</row>
    <row r="25" spans="1:18" s="4" customFormat="1">
      <c r="A25" s="39"/>
      <c r="B25" s="49" t="s">
        <v>6</v>
      </c>
      <c r="C25" s="73"/>
      <c r="D25" s="74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4"/>
      <c r="Q25" s="73"/>
      <c r="R25" s="73"/>
    </row>
    <row r="26" spans="1:18" s="4" customFormat="1">
      <c r="A26" s="51" t="s">
        <v>41</v>
      </c>
      <c r="B26" s="52" t="s">
        <v>5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0</v>
      </c>
    </row>
    <row r="27" spans="1:18" s="4" customFormat="1">
      <c r="A27" s="54"/>
      <c r="B27" s="52" t="s">
        <v>6</v>
      </c>
      <c r="C27" s="70"/>
      <c r="D27" s="71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0"/>
      <c r="R27" s="70"/>
    </row>
    <row r="28" spans="1:18" s="4" customFormat="1">
      <c r="A28" s="39"/>
      <c r="B28" s="49" t="s">
        <v>5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</row>
    <row r="29" spans="1:18" s="4" customFormat="1">
      <c r="A29" s="39"/>
      <c r="B29" s="49" t="s">
        <v>6</v>
      </c>
      <c r="C29" s="73"/>
      <c r="D29" s="74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4"/>
      <c r="Q29" s="73"/>
      <c r="R29" s="73"/>
    </row>
    <row r="30" spans="1:18" s="4" customFormat="1">
      <c r="A30" s="40" t="s">
        <v>42</v>
      </c>
      <c r="B30" s="48" t="s">
        <v>5</v>
      </c>
      <c r="C30" s="75">
        <f>+C32+C54</f>
        <v>418300</v>
      </c>
      <c r="D30" s="75">
        <f t="shared" ref="D30:R30" si="0">+D32+D54</f>
        <v>119300</v>
      </c>
      <c r="E30" s="75">
        <f t="shared" si="0"/>
        <v>4400</v>
      </c>
      <c r="F30" s="75">
        <f t="shared" si="0"/>
        <v>0</v>
      </c>
      <c r="G30" s="75">
        <f t="shared" si="0"/>
        <v>114900</v>
      </c>
      <c r="H30" s="75">
        <f t="shared" si="0"/>
        <v>0</v>
      </c>
      <c r="I30" s="75">
        <f t="shared" si="0"/>
        <v>89500</v>
      </c>
      <c r="J30" s="75">
        <f t="shared" si="0"/>
        <v>0</v>
      </c>
      <c r="K30" s="75">
        <f t="shared" si="0"/>
        <v>0</v>
      </c>
      <c r="L30" s="75">
        <f t="shared" si="0"/>
        <v>37500</v>
      </c>
      <c r="M30" s="75">
        <f t="shared" si="0"/>
        <v>52000</v>
      </c>
      <c r="N30" s="75">
        <f t="shared" si="0"/>
        <v>209500</v>
      </c>
      <c r="O30" s="75">
        <f t="shared" si="0"/>
        <v>0</v>
      </c>
      <c r="P30" s="75">
        <f t="shared" si="0"/>
        <v>0</v>
      </c>
      <c r="Q30" s="75">
        <f t="shared" si="0"/>
        <v>0</v>
      </c>
      <c r="R30" s="75">
        <f t="shared" si="0"/>
        <v>209500</v>
      </c>
    </row>
    <row r="31" spans="1:18" s="4" customFormat="1">
      <c r="A31" s="40"/>
      <c r="B31" s="48" t="s">
        <v>6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18" s="4" customFormat="1">
      <c r="A32" s="51" t="s">
        <v>43</v>
      </c>
      <c r="B32" s="52" t="s">
        <v>5</v>
      </c>
      <c r="C32" s="70">
        <f>C34+C38+C44</f>
        <v>418300</v>
      </c>
      <c r="D32" s="71">
        <f>D38+D44</f>
        <v>119300</v>
      </c>
      <c r="E32" s="70">
        <f>E44</f>
        <v>4400</v>
      </c>
      <c r="F32" s="70">
        <v>0</v>
      </c>
      <c r="G32" s="70">
        <f>G38+G44</f>
        <v>114900</v>
      </c>
      <c r="H32" s="70">
        <v>0</v>
      </c>
      <c r="I32" s="70">
        <f>I34+I44</f>
        <v>89500</v>
      </c>
      <c r="J32" s="70">
        <v>0</v>
      </c>
      <c r="K32" s="70">
        <v>0</v>
      </c>
      <c r="L32" s="70">
        <f>L34</f>
        <v>37500</v>
      </c>
      <c r="M32" s="70">
        <f>M44</f>
        <v>52000</v>
      </c>
      <c r="N32" s="70">
        <f>N34</f>
        <v>209500</v>
      </c>
      <c r="O32" s="70">
        <v>0</v>
      </c>
      <c r="P32" s="71">
        <v>0</v>
      </c>
      <c r="Q32" s="70">
        <v>0</v>
      </c>
      <c r="R32" s="70">
        <f>R34</f>
        <v>209500</v>
      </c>
    </row>
    <row r="33" spans="1:18" s="4" customFormat="1">
      <c r="A33" s="51"/>
      <c r="B33" s="52" t="s">
        <v>6</v>
      </c>
      <c r="C33" s="70"/>
      <c r="D33" s="71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1"/>
      <c r="Q33" s="70"/>
      <c r="R33" s="70"/>
    </row>
    <row r="34" spans="1:18" s="4" customFormat="1">
      <c r="A34" s="55" t="s">
        <v>44</v>
      </c>
      <c r="B34" s="52" t="s">
        <v>5</v>
      </c>
      <c r="C34" s="70">
        <v>247000</v>
      </c>
      <c r="D34" s="71" t="s">
        <v>107</v>
      </c>
      <c r="E34" s="70" t="s">
        <v>107</v>
      </c>
      <c r="F34" s="70" t="s">
        <v>107</v>
      </c>
      <c r="G34" s="70" t="s">
        <v>107</v>
      </c>
      <c r="H34" s="70" t="s">
        <v>107</v>
      </c>
      <c r="I34" s="70">
        <v>37500</v>
      </c>
      <c r="J34" s="70" t="s">
        <v>107</v>
      </c>
      <c r="K34" s="70" t="s">
        <v>107</v>
      </c>
      <c r="L34" s="70">
        <v>37500</v>
      </c>
      <c r="M34" s="70" t="s">
        <v>107</v>
      </c>
      <c r="N34" s="70">
        <v>209500</v>
      </c>
      <c r="O34" s="70" t="s">
        <v>107</v>
      </c>
      <c r="P34" s="71" t="s">
        <v>107</v>
      </c>
      <c r="Q34" s="70" t="s">
        <v>107</v>
      </c>
      <c r="R34" s="70">
        <v>209500</v>
      </c>
    </row>
    <row r="35" spans="1:18" s="4" customFormat="1">
      <c r="A35" s="55"/>
      <c r="B35" s="52" t="s">
        <v>6</v>
      </c>
      <c r="C35" s="70"/>
      <c r="D35" s="71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70"/>
      <c r="R35" s="70"/>
    </row>
    <row r="36" spans="1:18" s="4" customFormat="1">
      <c r="A36" s="41" t="s">
        <v>106</v>
      </c>
      <c r="B36" s="49" t="s">
        <v>5</v>
      </c>
      <c r="C36" s="73">
        <v>247000</v>
      </c>
      <c r="D36" s="68" t="s">
        <v>107</v>
      </c>
      <c r="E36" s="73" t="s">
        <v>107</v>
      </c>
      <c r="F36" s="73" t="s">
        <v>107</v>
      </c>
      <c r="G36" s="73" t="s">
        <v>107</v>
      </c>
      <c r="H36" s="73" t="s">
        <v>107</v>
      </c>
      <c r="I36" s="73">
        <v>37500</v>
      </c>
      <c r="J36" s="73" t="s">
        <v>107</v>
      </c>
      <c r="K36" s="73" t="s">
        <v>107</v>
      </c>
      <c r="L36" s="73">
        <v>37500</v>
      </c>
      <c r="M36" s="73" t="s">
        <v>107</v>
      </c>
      <c r="N36" s="73">
        <v>209500</v>
      </c>
      <c r="O36" s="73" t="s">
        <v>107</v>
      </c>
      <c r="P36" s="73" t="s">
        <v>107</v>
      </c>
      <c r="Q36" s="73" t="s">
        <v>107</v>
      </c>
      <c r="R36" s="73">
        <v>209500</v>
      </c>
    </row>
    <row r="37" spans="1:18" s="4" customFormat="1">
      <c r="A37" s="39"/>
      <c r="B37" s="49" t="s">
        <v>6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</row>
    <row r="38" spans="1:18" s="4" customFormat="1">
      <c r="A38" s="55" t="s">
        <v>45</v>
      </c>
      <c r="B38" s="52" t="s">
        <v>5</v>
      </c>
      <c r="C38" s="70">
        <f>C40+C42</f>
        <v>38900</v>
      </c>
      <c r="D38" s="70">
        <f>D40+D42</f>
        <v>38900</v>
      </c>
      <c r="E38" s="70" t="s">
        <v>107</v>
      </c>
      <c r="F38" s="70" t="s">
        <v>107</v>
      </c>
      <c r="G38" s="70">
        <f t="shared" ref="G38" si="1">G40+G42</f>
        <v>38900</v>
      </c>
      <c r="H38" s="70" t="s">
        <v>107</v>
      </c>
      <c r="I38" s="70" t="s">
        <v>107</v>
      </c>
      <c r="J38" s="70" t="s">
        <v>107</v>
      </c>
      <c r="K38" s="70" t="s">
        <v>107</v>
      </c>
      <c r="L38" s="70" t="s">
        <v>107</v>
      </c>
      <c r="M38" s="70" t="s">
        <v>107</v>
      </c>
      <c r="N38" s="70" t="s">
        <v>107</v>
      </c>
      <c r="O38" s="70" t="s">
        <v>107</v>
      </c>
      <c r="P38" s="70" t="s">
        <v>107</v>
      </c>
      <c r="Q38" s="70" t="s">
        <v>107</v>
      </c>
      <c r="R38" s="70" t="s">
        <v>107</v>
      </c>
    </row>
    <row r="39" spans="1:18" s="4" customFormat="1">
      <c r="A39" s="55"/>
      <c r="B39" s="52" t="s">
        <v>6</v>
      </c>
      <c r="C39" s="70"/>
      <c r="D39" s="71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70"/>
      <c r="R39" s="70"/>
    </row>
    <row r="40" spans="1:18" s="81" customFormat="1">
      <c r="A40" s="82" t="s">
        <v>108</v>
      </c>
      <c r="B40" s="49" t="s">
        <v>5</v>
      </c>
      <c r="C40" s="68">
        <f>D40</f>
        <v>18100</v>
      </c>
      <c r="D40" s="69">
        <v>18100</v>
      </c>
      <c r="E40" s="73" t="s">
        <v>107</v>
      </c>
      <c r="F40" s="73" t="s">
        <v>107</v>
      </c>
      <c r="G40" s="68">
        <v>18100</v>
      </c>
      <c r="H40" s="73" t="s">
        <v>107</v>
      </c>
      <c r="I40" s="73" t="s">
        <v>107</v>
      </c>
      <c r="J40" s="73" t="s">
        <v>107</v>
      </c>
      <c r="K40" s="73" t="s">
        <v>107</v>
      </c>
      <c r="L40" s="73" t="s">
        <v>107</v>
      </c>
      <c r="M40" s="73" t="s">
        <v>107</v>
      </c>
      <c r="N40" s="73" t="s">
        <v>107</v>
      </c>
      <c r="O40" s="73" t="s">
        <v>107</v>
      </c>
      <c r="P40" s="73" t="s">
        <v>107</v>
      </c>
      <c r="Q40" s="73" t="s">
        <v>107</v>
      </c>
      <c r="R40" s="73" t="s">
        <v>107</v>
      </c>
    </row>
    <row r="41" spans="1:18" s="81" customFormat="1">
      <c r="A41" s="77"/>
      <c r="B41" s="49" t="s">
        <v>6</v>
      </c>
      <c r="C41" s="68"/>
      <c r="D41" s="69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9"/>
      <c r="Q41" s="68"/>
      <c r="R41" s="68"/>
    </row>
    <row r="42" spans="1:18" s="81" customFormat="1">
      <c r="A42" s="39" t="s">
        <v>210</v>
      </c>
      <c r="B42" s="49" t="s">
        <v>5</v>
      </c>
      <c r="C42" s="73">
        <f>D42</f>
        <v>20800</v>
      </c>
      <c r="D42" s="69">
        <v>20800</v>
      </c>
      <c r="E42" s="73" t="s">
        <v>107</v>
      </c>
      <c r="F42" s="73" t="s">
        <v>107</v>
      </c>
      <c r="G42" s="68">
        <v>20800</v>
      </c>
      <c r="H42" s="73" t="s">
        <v>107</v>
      </c>
      <c r="I42" s="73" t="s">
        <v>107</v>
      </c>
      <c r="J42" s="73" t="s">
        <v>107</v>
      </c>
      <c r="K42" s="73" t="s">
        <v>107</v>
      </c>
      <c r="L42" s="73" t="s">
        <v>107</v>
      </c>
      <c r="M42" s="73" t="s">
        <v>107</v>
      </c>
      <c r="N42" s="73" t="s">
        <v>107</v>
      </c>
      <c r="O42" s="73" t="s">
        <v>107</v>
      </c>
      <c r="P42" s="73" t="s">
        <v>107</v>
      </c>
      <c r="Q42" s="73" t="s">
        <v>107</v>
      </c>
      <c r="R42" s="73" t="s">
        <v>107</v>
      </c>
    </row>
    <row r="43" spans="1:18" s="81" customFormat="1">
      <c r="A43" s="39"/>
      <c r="B43" s="49" t="s">
        <v>6</v>
      </c>
      <c r="C43" s="73"/>
      <c r="D43" s="69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9"/>
      <c r="Q43" s="68"/>
      <c r="R43" s="68"/>
    </row>
    <row r="44" spans="1:18" s="4" customFormat="1" ht="21" customHeight="1">
      <c r="A44" s="55" t="s">
        <v>46</v>
      </c>
      <c r="B44" s="52" t="s">
        <v>5</v>
      </c>
      <c r="C44" s="70">
        <f>C46+C48+C50+C52</f>
        <v>132400</v>
      </c>
      <c r="D44" s="70">
        <f>D46+D48+D50+D52</f>
        <v>80400</v>
      </c>
      <c r="E44" s="70">
        <f>E52</f>
        <v>4400</v>
      </c>
      <c r="F44" s="70" t="s">
        <v>107</v>
      </c>
      <c r="G44" s="70">
        <f>G46+G48+G50</f>
        <v>76000</v>
      </c>
      <c r="H44" s="70" t="s">
        <v>107</v>
      </c>
      <c r="I44" s="70">
        <f>I46+I48</f>
        <v>52000</v>
      </c>
      <c r="J44" s="70" t="s">
        <v>107</v>
      </c>
      <c r="K44" s="70" t="s">
        <v>107</v>
      </c>
      <c r="L44" s="70" t="s">
        <v>107</v>
      </c>
      <c r="M44" s="70">
        <f>M46+M48</f>
        <v>52000</v>
      </c>
      <c r="N44" s="70" t="s">
        <v>107</v>
      </c>
      <c r="O44" s="70" t="s">
        <v>107</v>
      </c>
      <c r="P44" s="70" t="s">
        <v>107</v>
      </c>
      <c r="Q44" s="70" t="s">
        <v>107</v>
      </c>
      <c r="R44" s="70" t="s">
        <v>107</v>
      </c>
    </row>
    <row r="45" spans="1:18" s="4" customFormat="1">
      <c r="A45" s="55"/>
      <c r="B45" s="52" t="s">
        <v>6</v>
      </c>
      <c r="C45" s="70"/>
      <c r="D45" s="71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1"/>
      <c r="Q45" s="70"/>
      <c r="R45" s="70"/>
    </row>
    <row r="46" spans="1:18" s="81" customFormat="1">
      <c r="A46" s="82" t="s">
        <v>110</v>
      </c>
      <c r="B46" s="49" t="s">
        <v>5</v>
      </c>
      <c r="C46" s="68">
        <v>95000</v>
      </c>
      <c r="D46" s="69">
        <v>50000</v>
      </c>
      <c r="E46" s="68" t="s">
        <v>107</v>
      </c>
      <c r="F46" s="68" t="s">
        <v>107</v>
      </c>
      <c r="G46" s="68">
        <v>50000</v>
      </c>
      <c r="H46" s="68" t="s">
        <v>107</v>
      </c>
      <c r="I46" s="68">
        <v>45000</v>
      </c>
      <c r="J46" s="68" t="s">
        <v>107</v>
      </c>
      <c r="K46" s="68" t="s">
        <v>107</v>
      </c>
      <c r="L46" s="68" t="s">
        <v>107</v>
      </c>
      <c r="M46" s="68">
        <v>45000</v>
      </c>
      <c r="N46" s="73" t="s">
        <v>107</v>
      </c>
      <c r="O46" s="73" t="s">
        <v>107</v>
      </c>
      <c r="P46" s="73" t="s">
        <v>107</v>
      </c>
      <c r="Q46" s="73" t="s">
        <v>107</v>
      </c>
      <c r="R46" s="73" t="s">
        <v>107</v>
      </c>
    </row>
    <row r="47" spans="1:18" s="81" customFormat="1">
      <c r="A47" s="77"/>
      <c r="B47" s="49" t="s">
        <v>6</v>
      </c>
      <c r="C47" s="68"/>
      <c r="D47" s="69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9"/>
      <c r="Q47" s="68"/>
      <c r="R47" s="68"/>
    </row>
    <row r="48" spans="1:18" s="81" customFormat="1">
      <c r="A48" s="82" t="s">
        <v>111</v>
      </c>
      <c r="B48" s="49" t="s">
        <v>5</v>
      </c>
      <c r="C48" s="68">
        <v>21000</v>
      </c>
      <c r="D48" s="69">
        <v>14000</v>
      </c>
      <c r="E48" s="68" t="s">
        <v>107</v>
      </c>
      <c r="F48" s="68" t="s">
        <v>107</v>
      </c>
      <c r="G48" s="68">
        <v>14000</v>
      </c>
      <c r="H48" s="68" t="s">
        <v>107</v>
      </c>
      <c r="I48" s="68">
        <v>7000</v>
      </c>
      <c r="J48" s="68" t="s">
        <v>107</v>
      </c>
      <c r="K48" s="68" t="s">
        <v>107</v>
      </c>
      <c r="L48" s="68" t="s">
        <v>107</v>
      </c>
      <c r="M48" s="68">
        <v>7000</v>
      </c>
      <c r="N48" s="73" t="s">
        <v>107</v>
      </c>
      <c r="O48" s="73" t="s">
        <v>107</v>
      </c>
      <c r="P48" s="73" t="s">
        <v>107</v>
      </c>
      <c r="Q48" s="73" t="s">
        <v>107</v>
      </c>
      <c r="R48" s="73" t="s">
        <v>107</v>
      </c>
    </row>
    <row r="49" spans="1:18" s="81" customFormat="1">
      <c r="A49" s="77"/>
      <c r="B49" s="49" t="s">
        <v>6</v>
      </c>
      <c r="C49" s="68"/>
      <c r="D49" s="69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9"/>
      <c r="Q49" s="68"/>
      <c r="R49" s="68"/>
    </row>
    <row r="50" spans="1:18" s="81" customFormat="1">
      <c r="A50" s="82" t="s">
        <v>145</v>
      </c>
      <c r="B50" s="49" t="s">
        <v>5</v>
      </c>
      <c r="C50" s="73">
        <f>D50</f>
        <v>12000</v>
      </c>
      <c r="D50" s="69">
        <v>12000</v>
      </c>
      <c r="E50" s="68" t="s">
        <v>107</v>
      </c>
      <c r="F50" s="68" t="s">
        <v>107</v>
      </c>
      <c r="G50" s="68">
        <v>12000</v>
      </c>
      <c r="H50" s="68" t="s">
        <v>107</v>
      </c>
      <c r="I50" s="68" t="s">
        <v>107</v>
      </c>
      <c r="J50" s="68" t="s">
        <v>107</v>
      </c>
      <c r="K50" s="68" t="s">
        <v>107</v>
      </c>
      <c r="L50" s="68" t="s">
        <v>107</v>
      </c>
      <c r="M50" s="68" t="s">
        <v>107</v>
      </c>
      <c r="N50" s="73" t="s">
        <v>107</v>
      </c>
      <c r="O50" s="73" t="s">
        <v>107</v>
      </c>
      <c r="P50" s="73" t="s">
        <v>107</v>
      </c>
      <c r="Q50" s="73" t="s">
        <v>107</v>
      </c>
      <c r="R50" s="73" t="s">
        <v>107</v>
      </c>
    </row>
    <row r="51" spans="1:18" s="81" customFormat="1">
      <c r="A51" s="77"/>
      <c r="B51" s="49" t="s">
        <v>6</v>
      </c>
      <c r="C51" s="68"/>
      <c r="D51" s="69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9"/>
      <c r="Q51" s="68"/>
      <c r="R51" s="68"/>
    </row>
    <row r="52" spans="1:18" s="81" customFormat="1">
      <c r="A52" s="82" t="s">
        <v>113</v>
      </c>
      <c r="B52" s="49" t="s">
        <v>5</v>
      </c>
      <c r="C52" s="68">
        <f>D52</f>
        <v>4400</v>
      </c>
      <c r="D52" s="69">
        <v>4400</v>
      </c>
      <c r="E52" s="68">
        <v>4400</v>
      </c>
      <c r="F52" s="68" t="s">
        <v>107</v>
      </c>
      <c r="G52" s="68" t="s">
        <v>107</v>
      </c>
      <c r="H52" s="68" t="s">
        <v>107</v>
      </c>
      <c r="I52" s="68" t="s">
        <v>107</v>
      </c>
      <c r="J52" s="68" t="s">
        <v>107</v>
      </c>
      <c r="K52" s="68" t="s">
        <v>107</v>
      </c>
      <c r="L52" s="68" t="s">
        <v>107</v>
      </c>
      <c r="M52" s="68" t="s">
        <v>107</v>
      </c>
      <c r="N52" s="68" t="s">
        <v>107</v>
      </c>
      <c r="O52" s="68" t="s">
        <v>107</v>
      </c>
      <c r="P52" s="68" t="s">
        <v>107</v>
      </c>
      <c r="Q52" s="68" t="s">
        <v>107</v>
      </c>
      <c r="R52" s="68" t="s">
        <v>107</v>
      </c>
    </row>
    <row r="53" spans="1:18" s="81" customFormat="1">
      <c r="A53" s="77"/>
      <c r="B53" s="49" t="s">
        <v>6</v>
      </c>
      <c r="C53" s="68"/>
      <c r="D53" s="69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9"/>
      <c r="Q53" s="68"/>
      <c r="R53" s="68"/>
    </row>
    <row r="54" spans="1:18" s="4" customFormat="1">
      <c r="A54" s="51" t="s">
        <v>47</v>
      </c>
      <c r="B54" s="52" t="s">
        <v>5</v>
      </c>
      <c r="C54" s="70">
        <v>0</v>
      </c>
      <c r="D54" s="70">
        <v>0</v>
      </c>
      <c r="E54" s="70">
        <v>0</v>
      </c>
      <c r="F54" s="70">
        <v>0</v>
      </c>
      <c r="G54" s="70">
        <v>0</v>
      </c>
      <c r="H54" s="70">
        <v>0</v>
      </c>
      <c r="I54" s="70">
        <v>0</v>
      </c>
      <c r="J54" s="70">
        <v>0</v>
      </c>
      <c r="K54" s="70">
        <v>0</v>
      </c>
      <c r="L54" s="70">
        <v>0</v>
      </c>
      <c r="M54" s="70">
        <v>0</v>
      </c>
      <c r="N54" s="70">
        <v>0</v>
      </c>
      <c r="O54" s="70">
        <v>0</v>
      </c>
      <c r="P54" s="70">
        <v>0</v>
      </c>
      <c r="Q54" s="70">
        <v>0</v>
      </c>
      <c r="R54" s="70">
        <v>0</v>
      </c>
    </row>
    <row r="55" spans="1:18" s="4" customFormat="1">
      <c r="A55" s="51"/>
      <c r="B55" s="52" t="s">
        <v>6</v>
      </c>
      <c r="C55" s="70"/>
      <c r="D55" s="71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1"/>
      <c r="Q55" s="70"/>
      <c r="R55" s="70"/>
    </row>
    <row r="56" spans="1:18" s="4" customFormat="1">
      <c r="A56" s="41"/>
      <c r="B56" s="49" t="s">
        <v>5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3">
        <v>0</v>
      </c>
    </row>
    <row r="57" spans="1:18" s="4" customFormat="1">
      <c r="A57" s="39"/>
      <c r="B57" s="49" t="s">
        <v>6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</row>
    <row r="58" spans="1:18" s="4" customFormat="1">
      <c r="A58" s="208" t="s">
        <v>48</v>
      </c>
      <c r="B58" s="200" t="s">
        <v>5</v>
      </c>
      <c r="C58" s="335">
        <v>0</v>
      </c>
      <c r="D58" s="335">
        <v>0</v>
      </c>
      <c r="E58" s="335">
        <v>0</v>
      </c>
      <c r="F58" s="335">
        <v>0</v>
      </c>
      <c r="G58" s="335">
        <v>0</v>
      </c>
      <c r="H58" s="335">
        <v>0</v>
      </c>
      <c r="I58" s="335">
        <v>0</v>
      </c>
      <c r="J58" s="335">
        <v>0</v>
      </c>
      <c r="K58" s="335">
        <v>0</v>
      </c>
      <c r="L58" s="335">
        <v>0</v>
      </c>
      <c r="M58" s="335">
        <v>0</v>
      </c>
      <c r="N58" s="335">
        <v>0</v>
      </c>
      <c r="O58" s="335">
        <v>0</v>
      </c>
      <c r="P58" s="335">
        <v>0</v>
      </c>
      <c r="Q58" s="335">
        <v>0</v>
      </c>
      <c r="R58" s="335">
        <v>0</v>
      </c>
    </row>
    <row r="59" spans="1:18" s="4" customFormat="1">
      <c r="A59" s="208"/>
      <c r="B59" s="200" t="s">
        <v>6</v>
      </c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</row>
    <row r="60" spans="1:18" s="4" customFormat="1">
      <c r="A60" s="202" t="s">
        <v>49</v>
      </c>
      <c r="B60" s="203" t="s">
        <v>5</v>
      </c>
      <c r="C60" s="333">
        <v>0</v>
      </c>
      <c r="D60" s="333">
        <v>0</v>
      </c>
      <c r="E60" s="333">
        <v>0</v>
      </c>
      <c r="F60" s="333">
        <v>0</v>
      </c>
      <c r="G60" s="333">
        <v>0</v>
      </c>
      <c r="H60" s="333">
        <v>0</v>
      </c>
      <c r="I60" s="333">
        <v>0</v>
      </c>
      <c r="J60" s="333">
        <v>0</v>
      </c>
      <c r="K60" s="333">
        <v>0</v>
      </c>
      <c r="L60" s="333">
        <v>0</v>
      </c>
      <c r="M60" s="333">
        <v>0</v>
      </c>
      <c r="N60" s="333">
        <v>0</v>
      </c>
      <c r="O60" s="333">
        <v>0</v>
      </c>
      <c r="P60" s="333">
        <v>0</v>
      </c>
      <c r="Q60" s="333">
        <v>0</v>
      </c>
      <c r="R60" s="333">
        <v>0</v>
      </c>
    </row>
    <row r="61" spans="1:18" s="4" customFormat="1">
      <c r="A61" s="202"/>
      <c r="B61" s="203" t="s">
        <v>6</v>
      </c>
      <c r="C61" s="333"/>
      <c r="D61" s="333"/>
      <c r="E61" s="333"/>
      <c r="F61" s="333"/>
      <c r="G61" s="333"/>
      <c r="H61" s="333"/>
      <c r="I61" s="333"/>
      <c r="J61" s="333"/>
      <c r="K61" s="333"/>
      <c r="L61" s="333"/>
      <c r="M61" s="333"/>
      <c r="N61" s="333"/>
      <c r="O61" s="333"/>
      <c r="P61" s="333"/>
      <c r="Q61" s="333"/>
      <c r="R61" s="333"/>
    </row>
    <row r="62" spans="1:18" s="4" customFormat="1">
      <c r="A62" s="210"/>
      <c r="B62" s="206" t="s">
        <v>5</v>
      </c>
      <c r="C62" s="334">
        <v>0</v>
      </c>
      <c r="D62" s="334">
        <v>0</v>
      </c>
      <c r="E62" s="334">
        <v>0</v>
      </c>
      <c r="F62" s="334">
        <v>0</v>
      </c>
      <c r="G62" s="334">
        <v>0</v>
      </c>
      <c r="H62" s="334">
        <v>0</v>
      </c>
      <c r="I62" s="334">
        <v>0</v>
      </c>
      <c r="J62" s="334">
        <v>0</v>
      </c>
      <c r="K62" s="334">
        <v>0</v>
      </c>
      <c r="L62" s="334">
        <v>0</v>
      </c>
      <c r="M62" s="334">
        <v>0</v>
      </c>
      <c r="N62" s="334">
        <v>0</v>
      </c>
      <c r="O62" s="334">
        <v>0</v>
      </c>
      <c r="P62" s="334">
        <v>0</v>
      </c>
      <c r="Q62" s="334">
        <v>0</v>
      </c>
      <c r="R62" s="334">
        <v>0</v>
      </c>
    </row>
    <row r="63" spans="1:18" s="4" customFormat="1">
      <c r="A63" s="205"/>
      <c r="B63" s="206" t="s">
        <v>6</v>
      </c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</row>
    <row r="64" spans="1:18" s="4" customFormat="1">
      <c r="A64" s="202" t="s">
        <v>50</v>
      </c>
      <c r="B64" s="203" t="s">
        <v>5</v>
      </c>
      <c r="C64" s="333">
        <v>0</v>
      </c>
      <c r="D64" s="333">
        <v>0</v>
      </c>
      <c r="E64" s="333">
        <v>0</v>
      </c>
      <c r="F64" s="333">
        <v>0</v>
      </c>
      <c r="G64" s="333">
        <v>0</v>
      </c>
      <c r="H64" s="333">
        <v>0</v>
      </c>
      <c r="I64" s="333">
        <v>0</v>
      </c>
      <c r="J64" s="333">
        <v>0</v>
      </c>
      <c r="K64" s="333">
        <v>0</v>
      </c>
      <c r="L64" s="333">
        <v>0</v>
      </c>
      <c r="M64" s="333">
        <v>0</v>
      </c>
      <c r="N64" s="333">
        <v>0</v>
      </c>
      <c r="O64" s="333">
        <v>0</v>
      </c>
      <c r="P64" s="333">
        <v>0</v>
      </c>
      <c r="Q64" s="333">
        <v>0</v>
      </c>
      <c r="R64" s="333">
        <v>0</v>
      </c>
    </row>
    <row r="65" spans="1:18" s="4" customFormat="1">
      <c r="A65" s="202"/>
      <c r="B65" s="203" t="s">
        <v>6</v>
      </c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</row>
    <row r="66" spans="1:18" s="4" customFormat="1">
      <c r="A66" s="205"/>
      <c r="B66" s="206" t="s">
        <v>5</v>
      </c>
      <c r="C66" s="334">
        <v>0</v>
      </c>
      <c r="D66" s="334">
        <v>0</v>
      </c>
      <c r="E66" s="334">
        <v>0</v>
      </c>
      <c r="F66" s="334">
        <v>0</v>
      </c>
      <c r="G66" s="334">
        <v>0</v>
      </c>
      <c r="H66" s="334">
        <v>0</v>
      </c>
      <c r="I66" s="334">
        <v>0</v>
      </c>
      <c r="J66" s="334">
        <v>0</v>
      </c>
      <c r="K66" s="334">
        <v>0</v>
      </c>
      <c r="L66" s="334">
        <v>0</v>
      </c>
      <c r="M66" s="334">
        <v>0</v>
      </c>
      <c r="N66" s="334">
        <v>0</v>
      </c>
      <c r="O66" s="334">
        <v>0</v>
      </c>
      <c r="P66" s="334">
        <v>0</v>
      </c>
      <c r="Q66" s="334">
        <v>0</v>
      </c>
      <c r="R66" s="334">
        <v>0</v>
      </c>
    </row>
    <row r="67" spans="1:18" s="4" customFormat="1">
      <c r="A67" s="205"/>
      <c r="B67" s="206" t="s">
        <v>6</v>
      </c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</row>
    <row r="68" spans="1:18" s="4" customFormat="1">
      <c r="A68" s="208" t="s">
        <v>51</v>
      </c>
      <c r="B68" s="200" t="s">
        <v>5</v>
      </c>
      <c r="C68" s="335">
        <v>0</v>
      </c>
      <c r="D68" s="335">
        <v>0</v>
      </c>
      <c r="E68" s="335">
        <v>0</v>
      </c>
      <c r="F68" s="335">
        <v>0</v>
      </c>
      <c r="G68" s="335">
        <v>0</v>
      </c>
      <c r="H68" s="335">
        <v>0</v>
      </c>
      <c r="I68" s="335">
        <v>0</v>
      </c>
      <c r="J68" s="335">
        <v>0</v>
      </c>
      <c r="K68" s="335">
        <v>0</v>
      </c>
      <c r="L68" s="335">
        <v>0</v>
      </c>
      <c r="M68" s="335">
        <v>0</v>
      </c>
      <c r="N68" s="335">
        <v>0</v>
      </c>
      <c r="O68" s="335">
        <v>0</v>
      </c>
      <c r="P68" s="335">
        <v>0</v>
      </c>
      <c r="Q68" s="335">
        <v>0</v>
      </c>
      <c r="R68" s="335">
        <v>0</v>
      </c>
    </row>
    <row r="69" spans="1:18" s="4" customFormat="1">
      <c r="A69" s="208"/>
      <c r="B69" s="200" t="s">
        <v>6</v>
      </c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35"/>
    </row>
    <row r="70" spans="1:18" s="4" customFormat="1">
      <c r="A70" s="205"/>
      <c r="B70" s="206" t="s">
        <v>5</v>
      </c>
      <c r="C70" s="334">
        <v>0</v>
      </c>
      <c r="D70" s="334">
        <v>0</v>
      </c>
      <c r="E70" s="334">
        <v>0</v>
      </c>
      <c r="F70" s="334">
        <v>0</v>
      </c>
      <c r="G70" s="334">
        <v>0</v>
      </c>
      <c r="H70" s="334">
        <v>0</v>
      </c>
      <c r="I70" s="334">
        <v>0</v>
      </c>
      <c r="J70" s="334">
        <v>0</v>
      </c>
      <c r="K70" s="334">
        <v>0</v>
      </c>
      <c r="L70" s="334">
        <v>0</v>
      </c>
      <c r="M70" s="334">
        <v>0</v>
      </c>
      <c r="N70" s="334">
        <v>0</v>
      </c>
      <c r="O70" s="334">
        <v>0</v>
      </c>
      <c r="P70" s="334">
        <v>0</v>
      </c>
      <c r="Q70" s="334">
        <v>0</v>
      </c>
      <c r="R70" s="334">
        <v>0</v>
      </c>
    </row>
    <row r="71" spans="1:18" s="4" customFormat="1">
      <c r="A71" s="205"/>
      <c r="B71" s="206" t="s">
        <v>6</v>
      </c>
      <c r="C71" s="334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4"/>
    </row>
    <row r="72" spans="1:18" s="4" customFormat="1">
      <c r="A72" s="40" t="s">
        <v>52</v>
      </c>
      <c r="B72" s="48" t="s">
        <v>5</v>
      </c>
      <c r="C72" s="75">
        <f>C74</f>
        <v>7600</v>
      </c>
      <c r="D72" s="75">
        <v>0</v>
      </c>
      <c r="E72" s="75">
        <f>+E74</f>
        <v>0</v>
      </c>
      <c r="F72" s="75">
        <f t="shared" ref="F72:H72" si="2">+F74</f>
        <v>0</v>
      </c>
      <c r="G72" s="75">
        <f t="shared" si="2"/>
        <v>0</v>
      </c>
      <c r="H72" s="75">
        <f t="shared" si="2"/>
        <v>0</v>
      </c>
      <c r="I72" s="75">
        <f>+I74</f>
        <v>7600</v>
      </c>
      <c r="J72" s="75">
        <v>0</v>
      </c>
      <c r="K72" s="75">
        <v>0</v>
      </c>
      <c r="L72" s="75">
        <v>0</v>
      </c>
      <c r="M72" s="75">
        <f>M74</f>
        <v>7600</v>
      </c>
      <c r="N72" s="75">
        <v>0</v>
      </c>
      <c r="O72" s="75">
        <f>+O74</f>
        <v>0</v>
      </c>
      <c r="P72" s="75">
        <f t="shared" ref="P72:R72" si="3">+P74</f>
        <v>0</v>
      </c>
      <c r="Q72" s="75">
        <f t="shared" si="3"/>
        <v>0</v>
      </c>
      <c r="R72" s="75">
        <f t="shared" si="3"/>
        <v>0</v>
      </c>
    </row>
    <row r="73" spans="1:18" s="4" customFormat="1">
      <c r="A73" s="40"/>
      <c r="B73" s="48" t="s">
        <v>6</v>
      </c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</row>
    <row r="74" spans="1:18" s="81" customFormat="1">
      <c r="A74" s="231" t="s">
        <v>211</v>
      </c>
      <c r="B74" s="49" t="s">
        <v>5</v>
      </c>
      <c r="C74" s="69">
        <f>I74</f>
        <v>7600</v>
      </c>
      <c r="D74" s="69">
        <v>0</v>
      </c>
      <c r="E74" s="69">
        <v>0</v>
      </c>
      <c r="F74" s="69">
        <v>0</v>
      </c>
      <c r="G74" s="69">
        <v>0</v>
      </c>
      <c r="H74" s="69">
        <v>0</v>
      </c>
      <c r="I74" s="69">
        <f>+J74+K74+L74+M74</f>
        <v>7600</v>
      </c>
      <c r="J74" s="69">
        <v>0</v>
      </c>
      <c r="K74" s="69">
        <v>0</v>
      </c>
      <c r="L74" s="69">
        <v>0</v>
      </c>
      <c r="M74" s="69">
        <v>7600</v>
      </c>
      <c r="N74" s="69" t="s">
        <v>107</v>
      </c>
      <c r="O74" s="69">
        <v>0</v>
      </c>
      <c r="P74" s="69">
        <v>0</v>
      </c>
      <c r="Q74" s="69">
        <v>0</v>
      </c>
      <c r="R74" s="69">
        <v>0</v>
      </c>
    </row>
    <row r="75" spans="1:18" s="81" customFormat="1">
      <c r="A75" s="231"/>
      <c r="B75" s="49" t="s">
        <v>6</v>
      </c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</row>
    <row r="76" spans="1:18" s="4" customFormat="1">
      <c r="A76" s="43" t="s">
        <v>53</v>
      </c>
      <c r="B76" s="50" t="s">
        <v>5</v>
      </c>
      <c r="C76" s="71">
        <f>C32+C72</f>
        <v>425900</v>
      </c>
      <c r="D76" s="71">
        <f>D32</f>
        <v>119300</v>
      </c>
      <c r="E76" s="71">
        <f>E32</f>
        <v>4400</v>
      </c>
      <c r="F76" s="71">
        <f t="shared" ref="F76:R76" si="4">F32</f>
        <v>0</v>
      </c>
      <c r="G76" s="71">
        <f t="shared" si="4"/>
        <v>114900</v>
      </c>
      <c r="H76" s="71">
        <f t="shared" si="4"/>
        <v>0</v>
      </c>
      <c r="I76" s="71">
        <f>I32+I72</f>
        <v>97100</v>
      </c>
      <c r="J76" s="71">
        <f t="shared" si="4"/>
        <v>0</v>
      </c>
      <c r="K76" s="71">
        <f t="shared" si="4"/>
        <v>0</v>
      </c>
      <c r="L76" s="71">
        <f t="shared" si="4"/>
        <v>37500</v>
      </c>
      <c r="M76" s="71">
        <f>M32+M72</f>
        <v>59600</v>
      </c>
      <c r="N76" s="71">
        <f t="shared" si="4"/>
        <v>209500</v>
      </c>
      <c r="O76" s="71">
        <f t="shared" si="4"/>
        <v>0</v>
      </c>
      <c r="P76" s="71">
        <f t="shared" si="4"/>
        <v>0</v>
      </c>
      <c r="Q76" s="71">
        <f t="shared" si="4"/>
        <v>0</v>
      </c>
      <c r="R76" s="71">
        <f t="shared" si="4"/>
        <v>209500</v>
      </c>
    </row>
    <row r="77" spans="1:18" s="4" customFormat="1">
      <c r="A77" s="43"/>
      <c r="B77" s="50" t="s">
        <v>6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</row>
    <row r="78" spans="1:18" s="4" customFormat="1" ht="35.1" customHeight="1">
      <c r="A78" s="21" t="s">
        <v>212</v>
      </c>
      <c r="B78" s="8"/>
      <c r="C78" s="8"/>
      <c r="I78" s="23" t="s">
        <v>55</v>
      </c>
      <c r="K78" s="23"/>
    </row>
    <row r="79" spans="1:18">
      <c r="A79" s="45" t="s">
        <v>56</v>
      </c>
      <c r="H79" s="46"/>
      <c r="K79" s="47" t="s">
        <v>57</v>
      </c>
    </row>
    <row r="80" spans="1:18">
      <c r="A80" s="24" t="s">
        <v>58</v>
      </c>
      <c r="I80" s="25" t="s">
        <v>58</v>
      </c>
    </row>
    <row r="81" spans="1:9">
      <c r="A81" s="24" t="s">
        <v>59</v>
      </c>
      <c r="I81" s="27" t="s">
        <v>59</v>
      </c>
    </row>
  </sheetData>
  <mergeCells count="10">
    <mergeCell ref="O10:R10"/>
    <mergeCell ref="A1:P1"/>
    <mergeCell ref="A2:P2"/>
    <mergeCell ref="A7:D7"/>
    <mergeCell ref="F7:G7"/>
    <mergeCell ref="A9:D9"/>
    <mergeCell ref="B10:B11"/>
    <mergeCell ref="C10:C11"/>
    <mergeCell ref="E10:H10"/>
    <mergeCell ref="J10:M10"/>
  </mergeCells>
  <pageMargins left="0.31496062992125984" right="0.31496062992125984" top="0.35433070866141736" bottom="0.35433070866141736" header="0.31496062992125984" footer="0.31496062992125984"/>
  <pageSetup scale="50" orientation="landscape" r:id="rId1"/>
  <rowBreaks count="1" manualBreakCount="1">
    <brk id="5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FC5DE-2FB9-4E17-B616-B279F7829D65}">
  <sheetPr>
    <tabColor rgb="FF9933FF"/>
    <pageSetUpPr fitToPage="1"/>
  </sheetPr>
  <dimension ref="A1:R154"/>
  <sheetViews>
    <sheetView view="pageBreakPreview" zoomScale="70" zoomScaleNormal="70" zoomScaleSheetLayoutView="70" workbookViewId="0">
      <pane ySplit="11" topLeftCell="A12" activePane="bottomLeft" state="frozen"/>
      <selection activeCell="H6" sqref="H6"/>
      <selection pane="bottomLeft" activeCell="D107" sqref="D107"/>
    </sheetView>
  </sheetViews>
  <sheetFormatPr defaultRowHeight="21"/>
  <cols>
    <col min="1" max="1" width="57.42578125" style="10" customWidth="1"/>
    <col min="2" max="2" width="8.5703125" style="10" bestFit="1" customWidth="1"/>
    <col min="3" max="3" width="20.140625" style="10" bestFit="1" customWidth="1"/>
    <col min="4" max="13" width="16.7109375" style="10" customWidth="1"/>
    <col min="14" max="14" width="20" style="10" customWidth="1"/>
    <col min="15" max="15" width="16.7109375" style="10" customWidth="1"/>
    <col min="16" max="16" width="18.5703125" style="10" customWidth="1"/>
    <col min="17" max="18" width="16.7109375" style="10" customWidth="1"/>
    <col min="19" max="20" width="9.140625" style="10"/>
    <col min="21" max="21" width="9" style="10" customWidth="1"/>
    <col min="22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18" s="4" customFormat="1">
      <c r="A1" s="362" t="s">
        <v>157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18" s="4" customForma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18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352" t="s">
        <v>358</v>
      </c>
      <c r="Q3" s="26"/>
      <c r="R3" s="26"/>
    </row>
    <row r="4" spans="1:18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265" t="s">
        <v>176</v>
      </c>
      <c r="Q4" s="265"/>
      <c r="R4" s="26"/>
    </row>
    <row r="5" spans="1:18" s="4" customFormat="1" ht="21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27" t="s">
        <v>208</v>
      </c>
      <c r="Q5" s="27"/>
      <c r="R5" s="26"/>
    </row>
    <row r="6" spans="1:18" s="4" customFormat="1">
      <c r="A6" s="21" t="s">
        <v>158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18" s="4" customFormat="1">
      <c r="A7" s="363" t="s">
        <v>139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18" s="4" customFormat="1" ht="23.25" customHeight="1">
      <c r="A8" s="21" t="s">
        <v>265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 t="s">
        <v>71</v>
      </c>
    </row>
    <row r="9" spans="1:18" s="4" customFormat="1">
      <c r="A9" s="363"/>
      <c r="B9" s="363"/>
      <c r="C9" s="363"/>
      <c r="D9" s="363"/>
      <c r="P9" s="28"/>
      <c r="Q9" s="28"/>
      <c r="R9" s="29" t="s">
        <v>25</v>
      </c>
    </row>
    <row r="10" spans="1:18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18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18" s="4" customFormat="1">
      <c r="A12" s="35" t="s">
        <v>40</v>
      </c>
      <c r="B12" s="48" t="s">
        <v>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</row>
    <row r="13" spans="1:18" s="4" customFormat="1">
      <c r="A13" s="35"/>
      <c r="B13" s="48" t="s">
        <v>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18" s="4" customFormat="1">
      <c r="A14" s="51" t="s">
        <v>73</v>
      </c>
      <c r="B14" s="52" t="s">
        <v>5</v>
      </c>
      <c r="C14" s="70">
        <v>0</v>
      </c>
      <c r="D14" s="71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1">
        <v>0</v>
      </c>
      <c r="Q14" s="70">
        <v>0</v>
      </c>
      <c r="R14" s="70">
        <v>0</v>
      </c>
    </row>
    <row r="15" spans="1:18" s="4" customFormat="1">
      <c r="A15" s="54"/>
      <c r="B15" s="52" t="s">
        <v>6</v>
      </c>
      <c r="C15" s="70"/>
      <c r="D15" s="71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0"/>
      <c r="R15" s="70"/>
    </row>
    <row r="16" spans="1:18" s="4" customFormat="1">
      <c r="A16" s="39"/>
      <c r="B16" s="49" t="s">
        <v>5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</row>
    <row r="17" spans="1:18" s="4" customFormat="1">
      <c r="A17" s="39"/>
      <c r="B17" s="49" t="s">
        <v>6</v>
      </c>
      <c r="C17" s="73"/>
      <c r="D17" s="74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4"/>
      <c r="Q17" s="73"/>
      <c r="R17" s="73"/>
    </row>
    <row r="18" spans="1:18" s="4" customFormat="1">
      <c r="A18" s="51" t="s">
        <v>74</v>
      </c>
      <c r="B18" s="52" t="s">
        <v>5</v>
      </c>
      <c r="C18" s="70">
        <v>0</v>
      </c>
      <c r="D18" s="71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1">
        <v>0</v>
      </c>
      <c r="Q18" s="70">
        <v>0</v>
      </c>
      <c r="R18" s="70">
        <v>0</v>
      </c>
    </row>
    <row r="19" spans="1:18" s="4" customFormat="1">
      <c r="A19" s="54"/>
      <c r="B19" s="52" t="s">
        <v>6</v>
      </c>
      <c r="C19" s="70"/>
      <c r="D19" s="71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0"/>
      <c r="R19" s="70"/>
    </row>
    <row r="20" spans="1:18" s="4" customFormat="1">
      <c r="A20" s="39"/>
      <c r="B20" s="49" t="s">
        <v>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</row>
    <row r="21" spans="1:18" s="4" customFormat="1">
      <c r="A21" s="39"/>
      <c r="B21" s="49" t="s">
        <v>6</v>
      </c>
      <c r="C21" s="73"/>
      <c r="D21" s="74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4"/>
      <c r="Q21" s="73"/>
      <c r="R21" s="73"/>
    </row>
    <row r="22" spans="1:18" s="4" customFormat="1">
      <c r="A22" s="51" t="s">
        <v>75</v>
      </c>
      <c r="B22" s="52" t="s">
        <v>5</v>
      </c>
      <c r="C22" s="70">
        <v>0</v>
      </c>
      <c r="D22" s="71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1">
        <v>0</v>
      </c>
      <c r="Q22" s="70">
        <v>0</v>
      </c>
      <c r="R22" s="70">
        <v>0</v>
      </c>
    </row>
    <row r="23" spans="1:18" s="4" customFormat="1">
      <c r="A23" s="54"/>
      <c r="B23" s="52" t="s">
        <v>6</v>
      </c>
      <c r="C23" s="70"/>
      <c r="D23" s="71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0"/>
      <c r="R23" s="70"/>
    </row>
    <row r="24" spans="1:18" s="4" customFormat="1">
      <c r="A24" s="39"/>
      <c r="B24" s="49" t="s">
        <v>5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</row>
    <row r="25" spans="1:18" s="4" customFormat="1">
      <c r="A25" s="39"/>
      <c r="B25" s="49" t="s">
        <v>6</v>
      </c>
      <c r="C25" s="73"/>
      <c r="D25" s="74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4"/>
      <c r="Q25" s="73"/>
      <c r="R25" s="73"/>
    </row>
    <row r="26" spans="1:18" s="4" customFormat="1">
      <c r="A26" s="51" t="s">
        <v>41</v>
      </c>
      <c r="B26" s="52" t="s">
        <v>5</v>
      </c>
      <c r="C26" s="70">
        <v>0</v>
      </c>
      <c r="D26" s="71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1">
        <v>0</v>
      </c>
      <c r="Q26" s="70">
        <v>0</v>
      </c>
      <c r="R26" s="70">
        <v>0</v>
      </c>
    </row>
    <row r="27" spans="1:18" s="4" customFormat="1">
      <c r="A27" s="54"/>
      <c r="B27" s="52" t="s">
        <v>6</v>
      </c>
      <c r="C27" s="70"/>
      <c r="D27" s="71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0"/>
      <c r="R27" s="70"/>
    </row>
    <row r="28" spans="1:18" s="4" customFormat="1">
      <c r="A28" s="39"/>
      <c r="B28" s="49" t="s">
        <v>5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</row>
    <row r="29" spans="1:18" s="4" customFormat="1">
      <c r="A29" s="39"/>
      <c r="B29" s="49" t="s">
        <v>6</v>
      </c>
      <c r="C29" s="73"/>
      <c r="D29" s="74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4"/>
      <c r="Q29" s="73"/>
      <c r="R29" s="73"/>
    </row>
    <row r="30" spans="1:18" s="4" customFormat="1">
      <c r="A30" s="40" t="s">
        <v>42</v>
      </c>
      <c r="B30" s="48" t="s">
        <v>5</v>
      </c>
      <c r="C30" s="75">
        <f>+C32+C76</f>
        <v>38008800</v>
      </c>
      <c r="D30" s="75">
        <f t="shared" ref="D30:R30" si="0">+D32+D76</f>
        <v>27394300</v>
      </c>
      <c r="E30" s="75">
        <f>+E32+E76</f>
        <v>20888000</v>
      </c>
      <c r="F30" s="75">
        <f t="shared" si="0"/>
        <v>1525000</v>
      </c>
      <c r="G30" s="75">
        <f>+G32+G76</f>
        <v>3651300</v>
      </c>
      <c r="H30" s="75">
        <f t="shared" si="0"/>
        <v>1330000</v>
      </c>
      <c r="I30" s="75">
        <f t="shared" si="0"/>
        <v>6742500</v>
      </c>
      <c r="J30" s="75">
        <f>+J32+J76</f>
        <v>2250000</v>
      </c>
      <c r="K30" s="75">
        <f t="shared" si="0"/>
        <v>2250000</v>
      </c>
      <c r="L30" s="75">
        <f t="shared" si="0"/>
        <v>850000</v>
      </c>
      <c r="M30" s="75">
        <f t="shared" si="0"/>
        <v>1392500</v>
      </c>
      <c r="N30" s="75">
        <f t="shared" si="0"/>
        <v>3872000</v>
      </c>
      <c r="O30" s="75">
        <f t="shared" si="0"/>
        <v>630000</v>
      </c>
      <c r="P30" s="75">
        <f t="shared" si="0"/>
        <v>830000</v>
      </c>
      <c r="Q30" s="75">
        <f t="shared" si="0"/>
        <v>830000</v>
      </c>
      <c r="R30" s="75">
        <f t="shared" si="0"/>
        <v>1582000</v>
      </c>
    </row>
    <row r="31" spans="1:18" s="4" customFormat="1">
      <c r="A31" s="40"/>
      <c r="B31" s="48" t="s">
        <v>6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18" s="4" customFormat="1">
      <c r="A32" s="51" t="s">
        <v>43</v>
      </c>
      <c r="B32" s="52" t="s">
        <v>5</v>
      </c>
      <c r="C32" s="70">
        <f>+C34+C42+C58</f>
        <v>33851800</v>
      </c>
      <c r="D32" s="70">
        <f t="shared" ref="D32:R32" si="1">+D34+D42+D58</f>
        <v>23237300</v>
      </c>
      <c r="E32" s="70">
        <f t="shared" si="1"/>
        <v>16731000</v>
      </c>
      <c r="F32" s="70">
        <f t="shared" si="1"/>
        <v>1525000</v>
      </c>
      <c r="G32" s="70">
        <f>+G34+G42+G58</f>
        <v>3651300</v>
      </c>
      <c r="H32" s="70">
        <f t="shared" si="1"/>
        <v>1330000</v>
      </c>
      <c r="I32" s="70">
        <f t="shared" si="1"/>
        <v>6742500</v>
      </c>
      <c r="J32" s="70">
        <f>+J34+J42+J58</f>
        <v>2250000</v>
      </c>
      <c r="K32" s="70">
        <f>+K34+K42+K58</f>
        <v>2250000</v>
      </c>
      <c r="L32" s="70">
        <f>+L34+L42+L58</f>
        <v>850000</v>
      </c>
      <c r="M32" s="70">
        <f t="shared" si="1"/>
        <v>1392500</v>
      </c>
      <c r="N32" s="70">
        <f t="shared" si="1"/>
        <v>3872000</v>
      </c>
      <c r="O32" s="70">
        <f t="shared" si="1"/>
        <v>630000</v>
      </c>
      <c r="P32" s="70">
        <f t="shared" si="1"/>
        <v>830000</v>
      </c>
      <c r="Q32" s="70">
        <f t="shared" si="1"/>
        <v>830000</v>
      </c>
      <c r="R32" s="70">
        <f t="shared" si="1"/>
        <v>1582000</v>
      </c>
    </row>
    <row r="33" spans="1:18" s="4" customFormat="1">
      <c r="A33" s="51"/>
      <c r="B33" s="52" t="s">
        <v>6</v>
      </c>
      <c r="C33" s="70"/>
      <c r="D33" s="71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1"/>
      <c r="Q33" s="70"/>
      <c r="R33" s="70"/>
    </row>
    <row r="34" spans="1:18" s="4" customFormat="1">
      <c r="A34" s="55" t="s">
        <v>44</v>
      </c>
      <c r="B34" s="52" t="s">
        <v>5</v>
      </c>
      <c r="C34" s="70">
        <f>C36+C38+C40</f>
        <v>7432000</v>
      </c>
      <c r="D34" s="70">
        <f t="shared" ref="D34:R34" si="2">D36+D38+D40</f>
        <v>1710000</v>
      </c>
      <c r="E34" s="70">
        <f>E36+E38+E40</f>
        <v>0</v>
      </c>
      <c r="F34" s="70">
        <f>F36+F38+F40</f>
        <v>0</v>
      </c>
      <c r="G34" s="70">
        <f>G36+G38+G40</f>
        <v>880000</v>
      </c>
      <c r="H34" s="70">
        <f>H36+H38+H40</f>
        <v>830000</v>
      </c>
      <c r="I34" s="70">
        <f t="shared" si="2"/>
        <v>1850000</v>
      </c>
      <c r="J34" s="70">
        <f t="shared" si="2"/>
        <v>750000</v>
      </c>
      <c r="K34" s="70">
        <f t="shared" si="2"/>
        <v>750000</v>
      </c>
      <c r="L34" s="70">
        <f t="shared" si="2"/>
        <v>350000</v>
      </c>
      <c r="M34" s="70">
        <v>0</v>
      </c>
      <c r="N34" s="70">
        <f>N36+N38+N40</f>
        <v>3872000</v>
      </c>
      <c r="O34" s="70">
        <f t="shared" si="2"/>
        <v>630000</v>
      </c>
      <c r="P34" s="70">
        <f t="shared" si="2"/>
        <v>830000</v>
      </c>
      <c r="Q34" s="70">
        <f t="shared" si="2"/>
        <v>830000</v>
      </c>
      <c r="R34" s="70">
        <f t="shared" si="2"/>
        <v>1582000</v>
      </c>
    </row>
    <row r="35" spans="1:18" s="4" customFormat="1">
      <c r="A35" s="55"/>
      <c r="B35" s="52" t="s">
        <v>6</v>
      </c>
      <c r="C35" s="70"/>
      <c r="D35" s="71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70"/>
      <c r="R35" s="70"/>
    </row>
    <row r="36" spans="1:18" s="4" customFormat="1">
      <c r="A36" s="41" t="s">
        <v>266</v>
      </c>
      <c r="B36" s="49" t="s">
        <v>5</v>
      </c>
      <c r="C36" s="342">
        <f>D36+I36+N36</f>
        <v>2560000</v>
      </c>
      <c r="D36" s="343">
        <v>560000</v>
      </c>
      <c r="E36" s="73">
        <v>0</v>
      </c>
      <c r="F36" s="73">
        <v>0</v>
      </c>
      <c r="G36" s="342">
        <v>280000</v>
      </c>
      <c r="H36" s="342">
        <v>280000</v>
      </c>
      <c r="I36" s="344">
        <v>700000</v>
      </c>
      <c r="J36" s="345">
        <v>250000</v>
      </c>
      <c r="K36" s="344">
        <v>250000</v>
      </c>
      <c r="L36" s="344">
        <v>200000</v>
      </c>
      <c r="M36" s="73">
        <v>0</v>
      </c>
      <c r="N36" s="344">
        <v>1300000</v>
      </c>
      <c r="O36" s="344">
        <v>240000</v>
      </c>
      <c r="P36" s="344">
        <v>280000</v>
      </c>
      <c r="Q36" s="344">
        <v>280000</v>
      </c>
      <c r="R36" s="344">
        <v>500000</v>
      </c>
    </row>
    <row r="37" spans="1:18" s="4" customFormat="1">
      <c r="A37" s="39"/>
      <c r="B37" s="49" t="s">
        <v>6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</row>
    <row r="38" spans="1:18" s="4" customFormat="1" ht="42">
      <c r="A38" s="39" t="s">
        <v>267</v>
      </c>
      <c r="B38" s="49" t="s">
        <v>5</v>
      </c>
      <c r="C38" s="73">
        <f>D38+I38+N38</f>
        <v>1440000</v>
      </c>
      <c r="D38" s="68">
        <f>G38+H38</f>
        <v>400000</v>
      </c>
      <c r="E38" s="73">
        <v>0</v>
      </c>
      <c r="F38" s="73">
        <v>0</v>
      </c>
      <c r="G38" s="73">
        <v>200000</v>
      </c>
      <c r="H38" s="73">
        <v>200000</v>
      </c>
      <c r="I38" s="73">
        <f>J38+K38+L38</f>
        <v>350000</v>
      </c>
      <c r="J38" s="73">
        <v>150000</v>
      </c>
      <c r="K38" s="73">
        <v>150000</v>
      </c>
      <c r="L38" s="73">
        <v>50000</v>
      </c>
      <c r="M38" s="73">
        <v>0</v>
      </c>
      <c r="N38" s="73">
        <f>O38+P38+Q38+R38</f>
        <v>690000</v>
      </c>
      <c r="O38" s="73">
        <v>90000</v>
      </c>
      <c r="P38" s="73">
        <v>150000</v>
      </c>
      <c r="Q38" s="73">
        <v>150000</v>
      </c>
      <c r="R38" s="73">
        <v>300000</v>
      </c>
    </row>
    <row r="39" spans="1:18" s="4" customFormat="1">
      <c r="A39" s="39"/>
      <c r="B39" s="49" t="s">
        <v>6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</row>
    <row r="40" spans="1:18" s="4" customFormat="1" ht="42">
      <c r="A40" s="39" t="s">
        <v>268</v>
      </c>
      <c r="B40" s="49" t="s">
        <v>5</v>
      </c>
      <c r="C40" s="73">
        <f>D40+I40+N40</f>
        <v>3432000</v>
      </c>
      <c r="D40" s="68">
        <f>E40+F40+G40+H40</f>
        <v>750000</v>
      </c>
      <c r="E40" s="73">
        <v>0</v>
      </c>
      <c r="F40" s="73">
        <v>0</v>
      </c>
      <c r="G40" s="73">
        <v>400000</v>
      </c>
      <c r="H40" s="73">
        <v>350000</v>
      </c>
      <c r="I40" s="73">
        <f>J40+K40+L40+M40</f>
        <v>800000</v>
      </c>
      <c r="J40" s="73">
        <v>350000</v>
      </c>
      <c r="K40" s="73">
        <v>350000</v>
      </c>
      <c r="L40" s="73">
        <v>100000</v>
      </c>
      <c r="M40" s="73">
        <v>0</v>
      </c>
      <c r="N40" s="73">
        <f>O40+P40+Q40+R40</f>
        <v>1882000</v>
      </c>
      <c r="O40" s="73">
        <v>300000</v>
      </c>
      <c r="P40" s="73">
        <v>400000</v>
      </c>
      <c r="Q40" s="73">
        <v>400000</v>
      </c>
      <c r="R40" s="73">
        <v>782000</v>
      </c>
    </row>
    <row r="41" spans="1:18" s="4" customFormat="1">
      <c r="A41" s="39"/>
      <c r="B41" s="49" t="s">
        <v>6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</row>
    <row r="42" spans="1:18" s="4" customFormat="1" ht="21" customHeight="1">
      <c r="A42" s="55" t="s">
        <v>45</v>
      </c>
      <c r="B42" s="52" t="s">
        <v>5</v>
      </c>
      <c r="C42" s="70">
        <f>C44+C46+C48+C50+C52+C54+C56</f>
        <v>24930700</v>
      </c>
      <c r="D42" s="70">
        <f t="shared" ref="D42:R42" si="3">D44+D46+D48+D50+D52+D54+D56</f>
        <v>21430700</v>
      </c>
      <c r="E42" s="70">
        <f>E44+E46+E48+E50+E52+E54+E56</f>
        <v>16724400</v>
      </c>
      <c r="F42" s="70">
        <f>F44+F46+F48+F50+F52+F54+F56</f>
        <v>1510000</v>
      </c>
      <c r="G42" s="70">
        <f>G44+G46+G48+G50+G52+G54+G56</f>
        <v>2696300</v>
      </c>
      <c r="H42" s="70">
        <f>H44+H46+H48+H50+H52+H54+H56</f>
        <v>500000</v>
      </c>
      <c r="I42" s="70">
        <f>I44+I46+I48+I50+I52+I54+I56</f>
        <v>3500000</v>
      </c>
      <c r="J42" s="70">
        <f t="shared" si="3"/>
        <v>1500000</v>
      </c>
      <c r="K42" s="70">
        <f t="shared" si="3"/>
        <v>1500000</v>
      </c>
      <c r="L42" s="70">
        <f t="shared" si="3"/>
        <v>500000</v>
      </c>
      <c r="M42" s="70">
        <f t="shared" si="3"/>
        <v>0</v>
      </c>
      <c r="N42" s="70">
        <f t="shared" si="3"/>
        <v>0</v>
      </c>
      <c r="O42" s="70">
        <f t="shared" si="3"/>
        <v>0</v>
      </c>
      <c r="P42" s="70">
        <f t="shared" si="3"/>
        <v>0</v>
      </c>
      <c r="Q42" s="70">
        <f t="shared" si="3"/>
        <v>0</v>
      </c>
      <c r="R42" s="70">
        <f t="shared" si="3"/>
        <v>0</v>
      </c>
    </row>
    <row r="43" spans="1:18" s="4" customFormat="1">
      <c r="A43" s="55"/>
      <c r="B43" s="52" t="s">
        <v>6</v>
      </c>
      <c r="C43" s="70"/>
      <c r="D43" s="71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1"/>
      <c r="Q43" s="70"/>
      <c r="R43" s="70"/>
    </row>
    <row r="44" spans="1:18" s="81" customFormat="1">
      <c r="A44" s="82" t="s">
        <v>269</v>
      </c>
      <c r="B44" s="49" t="s">
        <v>5</v>
      </c>
      <c r="C44" s="68">
        <f>D44</f>
        <v>300000</v>
      </c>
      <c r="D44" s="69">
        <v>300000</v>
      </c>
      <c r="E44" s="68">
        <v>0</v>
      </c>
      <c r="F44" s="68">
        <v>0</v>
      </c>
      <c r="G44" s="68">
        <v>300000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  <c r="R44" s="68">
        <v>0</v>
      </c>
    </row>
    <row r="45" spans="1:18" s="81" customFormat="1">
      <c r="A45" s="77"/>
      <c r="B45" s="49" t="s">
        <v>6</v>
      </c>
      <c r="C45" s="68"/>
      <c r="D45" s="69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9"/>
      <c r="Q45" s="68"/>
      <c r="R45" s="68"/>
    </row>
    <row r="46" spans="1:18" s="81" customFormat="1">
      <c r="A46" s="39" t="s">
        <v>270</v>
      </c>
      <c r="B46" s="49" t="s">
        <v>5</v>
      </c>
      <c r="C46" s="73">
        <f>D46+I46</f>
        <v>7500000</v>
      </c>
      <c r="D46" s="69">
        <f>F46+G46+H46</f>
        <v>4000000</v>
      </c>
      <c r="E46" s="68">
        <v>0</v>
      </c>
      <c r="F46" s="68">
        <v>1500000</v>
      </c>
      <c r="G46" s="68">
        <v>2000000</v>
      </c>
      <c r="H46" s="68">
        <v>500000</v>
      </c>
      <c r="I46" s="68">
        <f>J46+K46+L46</f>
        <v>3500000</v>
      </c>
      <c r="J46" s="68">
        <v>1500000</v>
      </c>
      <c r="K46" s="68">
        <v>1500000</v>
      </c>
      <c r="L46" s="68">
        <v>500000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</row>
    <row r="47" spans="1:18" s="81" customFormat="1">
      <c r="A47" s="39"/>
      <c r="B47" s="49" t="s">
        <v>6</v>
      </c>
      <c r="C47" s="73"/>
      <c r="D47" s="69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9"/>
      <c r="Q47" s="68"/>
      <c r="R47" s="68"/>
    </row>
    <row r="48" spans="1:18" s="81" customFormat="1">
      <c r="A48" s="39" t="s">
        <v>271</v>
      </c>
      <c r="B48" s="49" t="s">
        <v>5</v>
      </c>
      <c r="C48" s="73">
        <f>D48</f>
        <v>10000</v>
      </c>
      <c r="D48" s="69">
        <v>10000</v>
      </c>
      <c r="E48" s="68">
        <v>0</v>
      </c>
      <c r="F48" s="68">
        <v>10000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</row>
    <row r="49" spans="1:18" s="81" customFormat="1">
      <c r="A49" s="39"/>
      <c r="B49" s="49" t="s">
        <v>6</v>
      </c>
      <c r="C49" s="73"/>
      <c r="D49" s="69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9"/>
      <c r="Q49" s="68"/>
      <c r="R49" s="68"/>
    </row>
    <row r="50" spans="1:18" s="81" customFormat="1">
      <c r="A50" s="39" t="s">
        <v>272</v>
      </c>
      <c r="B50" s="49" t="s">
        <v>5</v>
      </c>
      <c r="C50" s="73">
        <f>D50</f>
        <v>1334400</v>
      </c>
      <c r="D50" s="69">
        <v>1334400</v>
      </c>
      <c r="E50" s="68">
        <v>1334400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</row>
    <row r="51" spans="1:18" s="81" customFormat="1">
      <c r="A51" s="39"/>
      <c r="B51" s="49" t="s">
        <v>6</v>
      </c>
      <c r="C51" s="73"/>
      <c r="D51" s="69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9"/>
      <c r="Q51" s="68"/>
      <c r="R51" s="68"/>
    </row>
    <row r="52" spans="1:18" s="81" customFormat="1" ht="42">
      <c r="A52" s="39" t="s">
        <v>273</v>
      </c>
      <c r="B52" s="49" t="s">
        <v>5</v>
      </c>
      <c r="C52" s="73">
        <f>D52</f>
        <v>12474000</v>
      </c>
      <c r="D52" s="69">
        <v>12474000</v>
      </c>
      <c r="E52" s="68">
        <v>12474000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</row>
    <row r="53" spans="1:18" s="81" customFormat="1">
      <c r="A53" s="39"/>
      <c r="B53" s="49" t="s">
        <v>6</v>
      </c>
      <c r="C53" s="73"/>
      <c r="D53" s="69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9"/>
      <c r="Q53" s="68"/>
      <c r="R53" s="68"/>
    </row>
    <row r="54" spans="1:18" s="81" customFormat="1">
      <c r="A54" s="39" t="s">
        <v>274</v>
      </c>
      <c r="B54" s="49" t="s">
        <v>5</v>
      </c>
      <c r="C54" s="73">
        <f>D54</f>
        <v>2916000</v>
      </c>
      <c r="D54" s="69">
        <v>2916000</v>
      </c>
      <c r="E54" s="68">
        <v>2916000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</row>
    <row r="55" spans="1:18" s="81" customFormat="1">
      <c r="A55" s="39"/>
      <c r="B55" s="49" t="s">
        <v>6</v>
      </c>
      <c r="C55" s="73"/>
      <c r="D55" s="69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9"/>
      <c r="Q55" s="68"/>
      <c r="R55" s="68"/>
    </row>
    <row r="56" spans="1:18" s="81" customFormat="1" ht="42">
      <c r="A56" s="39" t="s">
        <v>275</v>
      </c>
      <c r="B56" s="49" t="s">
        <v>5</v>
      </c>
      <c r="C56" s="73">
        <f>D56</f>
        <v>396300</v>
      </c>
      <c r="D56" s="69">
        <v>396300</v>
      </c>
      <c r="E56" s="68">
        <v>0</v>
      </c>
      <c r="F56" s="68">
        <v>0</v>
      </c>
      <c r="G56" s="68">
        <v>396300</v>
      </c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</row>
    <row r="57" spans="1:18" s="81" customFormat="1">
      <c r="A57" s="39"/>
      <c r="B57" s="49" t="s">
        <v>6</v>
      </c>
      <c r="C57" s="73"/>
      <c r="D57" s="69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9"/>
      <c r="Q57" s="68"/>
      <c r="R57" s="68"/>
    </row>
    <row r="58" spans="1:18" s="4" customFormat="1" ht="21" customHeight="1">
      <c r="A58" s="55" t="s">
        <v>46</v>
      </c>
      <c r="B58" s="52" t="s">
        <v>5</v>
      </c>
      <c r="C58" s="70">
        <f>C60+C62+C64+C66+C68+C70+C72+C74</f>
        <v>1489100</v>
      </c>
      <c r="D58" s="70">
        <f t="shared" ref="D58:R58" si="4">D60+D62+D64+D66+D68+D70+D72+D74</f>
        <v>96600</v>
      </c>
      <c r="E58" s="70">
        <f>E60+E62+E64+E66+E68+E70+E72+E74</f>
        <v>6600</v>
      </c>
      <c r="F58" s="70">
        <f>F60+F62+F64+F66+F68+F70+F72+F74</f>
        <v>15000</v>
      </c>
      <c r="G58" s="70">
        <f t="shared" si="4"/>
        <v>75000</v>
      </c>
      <c r="H58" s="70">
        <f t="shared" si="4"/>
        <v>0</v>
      </c>
      <c r="I58" s="70">
        <f>+J58+K58+L58+M58</f>
        <v>1392500</v>
      </c>
      <c r="J58" s="70">
        <f t="shared" si="4"/>
        <v>0</v>
      </c>
      <c r="K58" s="70">
        <f t="shared" si="4"/>
        <v>0</v>
      </c>
      <c r="L58" s="70">
        <f t="shared" si="4"/>
        <v>0</v>
      </c>
      <c r="M58" s="70">
        <f>M60+M62+M64+M66+M68+M70+M72+M74</f>
        <v>1392500</v>
      </c>
      <c r="N58" s="70">
        <f t="shared" si="4"/>
        <v>0</v>
      </c>
      <c r="O58" s="70">
        <f t="shared" si="4"/>
        <v>0</v>
      </c>
      <c r="P58" s="70">
        <f t="shared" si="4"/>
        <v>0</v>
      </c>
      <c r="Q58" s="70">
        <f t="shared" si="4"/>
        <v>0</v>
      </c>
      <c r="R58" s="70">
        <f t="shared" si="4"/>
        <v>0</v>
      </c>
    </row>
    <row r="59" spans="1:18" s="4" customFormat="1">
      <c r="A59" s="55"/>
      <c r="B59" s="52" t="s">
        <v>6</v>
      </c>
      <c r="C59" s="70"/>
      <c r="D59" s="71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1"/>
      <c r="Q59" s="70"/>
      <c r="R59" s="70"/>
    </row>
    <row r="60" spans="1:18" s="81" customFormat="1">
      <c r="A60" s="82" t="s">
        <v>276</v>
      </c>
      <c r="B60" s="49" t="s">
        <v>5</v>
      </c>
      <c r="C60" s="68">
        <f>I60</f>
        <v>60000</v>
      </c>
      <c r="D60" s="69">
        <f>+E60+F60+G60+H60</f>
        <v>0</v>
      </c>
      <c r="E60" s="68">
        <v>0</v>
      </c>
      <c r="F60" s="68">
        <v>0</v>
      </c>
      <c r="G60" s="68">
        <v>0</v>
      </c>
      <c r="H60" s="68">
        <v>0</v>
      </c>
      <c r="I60" s="68">
        <v>60000</v>
      </c>
      <c r="J60" s="68">
        <v>0</v>
      </c>
      <c r="K60" s="68">
        <v>0</v>
      </c>
      <c r="L60" s="68">
        <v>0</v>
      </c>
      <c r="M60" s="68">
        <v>60000</v>
      </c>
      <c r="N60" s="68">
        <f>+O60+P60+Q60+R60</f>
        <v>0</v>
      </c>
      <c r="O60" s="68">
        <v>0</v>
      </c>
      <c r="P60" s="68">
        <v>0</v>
      </c>
      <c r="Q60" s="68">
        <v>0</v>
      </c>
      <c r="R60" s="68">
        <v>0</v>
      </c>
    </row>
    <row r="61" spans="1:18" s="81" customFormat="1">
      <c r="A61" s="77"/>
      <c r="B61" s="49" t="s">
        <v>6</v>
      </c>
      <c r="C61" s="68"/>
      <c r="D61" s="69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9"/>
      <c r="Q61" s="68"/>
      <c r="R61" s="68"/>
    </row>
    <row r="62" spans="1:18" s="81" customFormat="1">
      <c r="A62" s="82" t="s">
        <v>113</v>
      </c>
      <c r="B62" s="49" t="s">
        <v>5</v>
      </c>
      <c r="C62" s="68">
        <f>D62</f>
        <v>6600</v>
      </c>
      <c r="D62" s="69">
        <v>6600</v>
      </c>
      <c r="E62" s="68">
        <v>6600</v>
      </c>
      <c r="F62" s="68">
        <v>0</v>
      </c>
      <c r="G62" s="68">
        <v>0</v>
      </c>
      <c r="H62" s="68">
        <v>0</v>
      </c>
      <c r="I62" s="68">
        <v>0</v>
      </c>
      <c r="J62" s="68">
        <v>0</v>
      </c>
      <c r="K62" s="68">
        <v>0</v>
      </c>
      <c r="L62" s="68">
        <v>0</v>
      </c>
      <c r="M62" s="68">
        <v>0</v>
      </c>
      <c r="N62" s="68">
        <v>0</v>
      </c>
      <c r="O62" s="68">
        <v>0</v>
      </c>
      <c r="P62" s="68">
        <v>0</v>
      </c>
      <c r="Q62" s="68">
        <v>0</v>
      </c>
      <c r="R62" s="68">
        <v>0</v>
      </c>
    </row>
    <row r="63" spans="1:18" s="81" customFormat="1">
      <c r="A63" s="77"/>
      <c r="B63" s="49" t="s">
        <v>6</v>
      </c>
      <c r="C63" s="68"/>
      <c r="D63" s="69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9"/>
      <c r="Q63" s="68"/>
      <c r="R63" s="68"/>
    </row>
    <row r="64" spans="1:18" s="81" customFormat="1">
      <c r="A64" s="82" t="s">
        <v>277</v>
      </c>
      <c r="B64" s="49" t="s">
        <v>5</v>
      </c>
      <c r="C64" s="68">
        <f>D64</f>
        <v>30000</v>
      </c>
      <c r="D64" s="69">
        <v>30000</v>
      </c>
      <c r="E64" s="68">
        <v>0</v>
      </c>
      <c r="F64" s="68">
        <v>0</v>
      </c>
      <c r="G64" s="68">
        <v>30000</v>
      </c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R64" s="68">
        <v>0</v>
      </c>
    </row>
    <row r="65" spans="1:18" s="81" customFormat="1">
      <c r="A65" s="77"/>
      <c r="B65" s="49" t="s">
        <v>6</v>
      </c>
      <c r="C65" s="68"/>
      <c r="D65" s="69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9"/>
      <c r="Q65" s="68"/>
      <c r="R65" s="68"/>
    </row>
    <row r="66" spans="1:18" s="81" customFormat="1">
      <c r="A66" s="82" t="s">
        <v>278</v>
      </c>
      <c r="B66" s="49" t="s">
        <v>5</v>
      </c>
      <c r="C66" s="68">
        <f>D66</f>
        <v>15000</v>
      </c>
      <c r="D66" s="69">
        <v>15000</v>
      </c>
      <c r="E66" s="68">
        <v>0</v>
      </c>
      <c r="F66" s="68">
        <v>15000</v>
      </c>
      <c r="G66" s="68">
        <v>0</v>
      </c>
      <c r="H66" s="68">
        <v>0</v>
      </c>
      <c r="I66" s="68">
        <v>0</v>
      </c>
      <c r="J66" s="68">
        <v>0</v>
      </c>
      <c r="K66" s="68">
        <v>0</v>
      </c>
      <c r="L66" s="68">
        <v>0</v>
      </c>
      <c r="M66" s="68">
        <v>0</v>
      </c>
      <c r="N66" s="68">
        <v>0</v>
      </c>
      <c r="O66" s="68">
        <v>0</v>
      </c>
      <c r="P66" s="68">
        <v>0</v>
      </c>
      <c r="Q66" s="68">
        <v>0</v>
      </c>
      <c r="R66" s="68">
        <v>0</v>
      </c>
    </row>
    <row r="67" spans="1:18" s="81" customFormat="1">
      <c r="A67" s="77"/>
      <c r="B67" s="49" t="s">
        <v>6</v>
      </c>
      <c r="C67" s="68"/>
      <c r="D67" s="69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9"/>
      <c r="Q67" s="68"/>
      <c r="R67" s="68"/>
    </row>
    <row r="68" spans="1:18" s="81" customFormat="1">
      <c r="A68" s="82" t="s">
        <v>279</v>
      </c>
      <c r="B68" s="49" t="s">
        <v>5</v>
      </c>
      <c r="C68" s="68">
        <f>I68</f>
        <v>163200</v>
      </c>
      <c r="D68" s="69">
        <v>0</v>
      </c>
      <c r="E68" s="69">
        <v>0</v>
      </c>
      <c r="F68" s="69">
        <v>0</v>
      </c>
      <c r="G68" s="69">
        <v>0</v>
      </c>
      <c r="H68" s="69">
        <v>0</v>
      </c>
      <c r="I68" s="68">
        <v>163200</v>
      </c>
      <c r="J68" s="68">
        <v>0</v>
      </c>
      <c r="K68" s="68">
        <v>0</v>
      </c>
      <c r="L68" s="68">
        <v>0</v>
      </c>
      <c r="M68" s="68">
        <v>163200</v>
      </c>
      <c r="N68" s="68">
        <v>0</v>
      </c>
      <c r="O68" s="68">
        <v>0</v>
      </c>
      <c r="P68" s="68">
        <v>0</v>
      </c>
      <c r="Q68" s="68">
        <v>0</v>
      </c>
      <c r="R68" s="68">
        <v>0</v>
      </c>
    </row>
    <row r="69" spans="1:18" s="81" customFormat="1">
      <c r="A69" s="77"/>
      <c r="B69" s="49" t="s">
        <v>6</v>
      </c>
      <c r="C69" s="68"/>
      <c r="D69" s="69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9"/>
      <c r="Q69" s="68"/>
      <c r="R69" s="68"/>
    </row>
    <row r="70" spans="1:18" s="81" customFormat="1" ht="42">
      <c r="A70" s="82" t="s">
        <v>280</v>
      </c>
      <c r="B70" s="49" t="s">
        <v>5</v>
      </c>
      <c r="C70" s="68">
        <f>D70</f>
        <v>45000</v>
      </c>
      <c r="D70" s="69">
        <v>45000</v>
      </c>
      <c r="E70" s="68">
        <v>0</v>
      </c>
      <c r="F70" s="68">
        <v>0</v>
      </c>
      <c r="G70" s="68">
        <v>45000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68">
        <v>0</v>
      </c>
      <c r="O70" s="68">
        <v>0</v>
      </c>
      <c r="P70" s="68">
        <v>0</v>
      </c>
      <c r="Q70" s="68">
        <v>0</v>
      </c>
      <c r="R70" s="68">
        <v>0</v>
      </c>
    </row>
    <row r="71" spans="1:18" s="81" customFormat="1">
      <c r="A71" s="77"/>
      <c r="B71" s="49" t="s">
        <v>6</v>
      </c>
      <c r="C71" s="68"/>
      <c r="D71" s="69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9"/>
      <c r="Q71" s="68"/>
      <c r="R71" s="68"/>
    </row>
    <row r="72" spans="1:18" s="81" customFormat="1" ht="42">
      <c r="A72" s="82" t="s">
        <v>281</v>
      </c>
      <c r="B72" s="49" t="s">
        <v>5</v>
      </c>
      <c r="C72" s="68">
        <f>I72</f>
        <v>35300</v>
      </c>
      <c r="D72" s="69">
        <v>0</v>
      </c>
      <c r="E72" s="69">
        <v>0</v>
      </c>
      <c r="F72" s="69">
        <v>0</v>
      </c>
      <c r="G72" s="69">
        <v>0</v>
      </c>
      <c r="H72" s="69">
        <v>0</v>
      </c>
      <c r="I72" s="68">
        <v>35300</v>
      </c>
      <c r="J72" s="68">
        <v>0</v>
      </c>
      <c r="K72" s="68">
        <v>0</v>
      </c>
      <c r="L72" s="68">
        <v>0</v>
      </c>
      <c r="M72" s="68">
        <v>35300</v>
      </c>
      <c r="N72" s="68">
        <v>0</v>
      </c>
      <c r="O72" s="68">
        <v>0</v>
      </c>
      <c r="P72" s="68">
        <v>0</v>
      </c>
      <c r="Q72" s="68">
        <v>0</v>
      </c>
      <c r="R72" s="68">
        <v>0</v>
      </c>
    </row>
    <row r="73" spans="1:18" s="81" customFormat="1">
      <c r="A73" s="77"/>
      <c r="B73" s="49" t="s">
        <v>6</v>
      </c>
      <c r="C73" s="68"/>
      <c r="D73" s="69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9"/>
      <c r="Q73" s="68"/>
      <c r="R73" s="68"/>
    </row>
    <row r="74" spans="1:18" s="4" customFormat="1">
      <c r="A74" s="354" t="s">
        <v>282</v>
      </c>
      <c r="B74" s="49" t="s">
        <v>5</v>
      </c>
      <c r="C74" s="68">
        <f>I74</f>
        <v>1134000</v>
      </c>
      <c r="D74" s="73">
        <v>0</v>
      </c>
      <c r="E74" s="73">
        <v>0</v>
      </c>
      <c r="F74" s="73">
        <v>0</v>
      </c>
      <c r="G74" s="73">
        <v>0</v>
      </c>
      <c r="H74" s="73">
        <v>0</v>
      </c>
      <c r="I74" s="73">
        <v>1134000</v>
      </c>
      <c r="J74" s="73">
        <v>0</v>
      </c>
      <c r="K74" s="73">
        <v>0</v>
      </c>
      <c r="L74" s="73">
        <v>0</v>
      </c>
      <c r="M74" s="73">
        <v>1134000</v>
      </c>
      <c r="N74" s="73">
        <v>0</v>
      </c>
      <c r="O74" s="73">
        <v>0</v>
      </c>
      <c r="P74" s="73">
        <v>0</v>
      </c>
      <c r="Q74" s="73">
        <v>0</v>
      </c>
      <c r="R74" s="73">
        <v>0</v>
      </c>
    </row>
    <row r="75" spans="1:18" s="4" customFormat="1">
      <c r="A75" s="39"/>
      <c r="B75" s="49" t="s">
        <v>6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</row>
    <row r="76" spans="1:18" s="4" customFormat="1">
      <c r="A76" s="51" t="s">
        <v>47</v>
      </c>
      <c r="B76" s="52" t="s">
        <v>5</v>
      </c>
      <c r="C76" s="70">
        <f>C78+C80+C82+C84</f>
        <v>4157000</v>
      </c>
      <c r="D76" s="70">
        <f t="shared" ref="D76" si="5">D78+D80+D82+D84</f>
        <v>4157000</v>
      </c>
      <c r="E76" s="70">
        <f>E78+E80+E82+E84</f>
        <v>4157000</v>
      </c>
      <c r="F76" s="70">
        <v>0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0">
        <v>0</v>
      </c>
      <c r="N76" s="70">
        <v>0</v>
      </c>
      <c r="O76" s="70">
        <v>0</v>
      </c>
      <c r="P76" s="70">
        <v>0</v>
      </c>
      <c r="Q76" s="70">
        <v>0</v>
      </c>
      <c r="R76" s="70">
        <v>0</v>
      </c>
    </row>
    <row r="77" spans="1:18" s="4" customFormat="1">
      <c r="A77" s="51"/>
      <c r="B77" s="52" t="s">
        <v>6</v>
      </c>
      <c r="C77" s="70"/>
      <c r="D77" s="71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1"/>
      <c r="Q77" s="70"/>
      <c r="R77" s="70"/>
    </row>
    <row r="78" spans="1:18" s="81" customFormat="1">
      <c r="A78" s="251" t="s">
        <v>283</v>
      </c>
      <c r="B78" s="49" t="s">
        <v>5</v>
      </c>
      <c r="C78" s="68">
        <v>3480000</v>
      </c>
      <c r="D78" s="69">
        <v>3480000</v>
      </c>
      <c r="E78" s="68">
        <v>3480000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68">
        <v>0</v>
      </c>
      <c r="R78" s="68">
        <v>0</v>
      </c>
    </row>
    <row r="79" spans="1:18" s="81" customFormat="1">
      <c r="A79" s="86"/>
      <c r="B79" s="49" t="s">
        <v>6</v>
      </c>
      <c r="C79" s="68"/>
      <c r="D79" s="69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9"/>
      <c r="Q79" s="68"/>
      <c r="R79" s="68"/>
    </row>
    <row r="80" spans="1:18" s="81" customFormat="1">
      <c r="A80" s="67" t="s">
        <v>284</v>
      </c>
      <c r="B80" s="49" t="s">
        <v>5</v>
      </c>
      <c r="C80" s="68">
        <v>567000</v>
      </c>
      <c r="D80" s="68">
        <v>567000</v>
      </c>
      <c r="E80" s="68">
        <v>567000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R80" s="68">
        <v>0</v>
      </c>
    </row>
    <row r="81" spans="1:18" s="81" customFormat="1">
      <c r="A81" s="86"/>
      <c r="B81" s="49" t="s">
        <v>6</v>
      </c>
      <c r="C81" s="68"/>
      <c r="D81" s="69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9"/>
      <c r="Q81" s="68"/>
      <c r="R81" s="68"/>
    </row>
    <row r="82" spans="1:18" s="81" customFormat="1">
      <c r="A82" s="67" t="s">
        <v>150</v>
      </c>
      <c r="B82" s="49" t="s">
        <v>5</v>
      </c>
      <c r="C82" s="68">
        <v>90000</v>
      </c>
      <c r="D82" s="68">
        <v>90000</v>
      </c>
      <c r="E82" s="68">
        <v>90000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68">
        <v>0</v>
      </c>
      <c r="R82" s="68">
        <v>0</v>
      </c>
    </row>
    <row r="83" spans="1:18" s="81" customFormat="1">
      <c r="A83" s="86"/>
      <c r="B83" s="49" t="s">
        <v>6</v>
      </c>
      <c r="C83" s="68"/>
      <c r="D83" s="69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9"/>
      <c r="Q83" s="68"/>
      <c r="R83" s="68"/>
    </row>
    <row r="84" spans="1:18" s="4" customFormat="1">
      <c r="A84" s="67" t="s">
        <v>285</v>
      </c>
      <c r="B84" s="49" t="s">
        <v>5</v>
      </c>
      <c r="C84" s="73">
        <v>20000</v>
      </c>
      <c r="D84" s="73">
        <v>20000</v>
      </c>
      <c r="E84" s="73">
        <v>20000</v>
      </c>
      <c r="F84" s="73">
        <v>0</v>
      </c>
      <c r="G84" s="73">
        <v>0</v>
      </c>
      <c r="H84" s="73">
        <v>0</v>
      </c>
      <c r="I84" s="73">
        <v>0</v>
      </c>
      <c r="J84" s="73">
        <v>0</v>
      </c>
      <c r="K84" s="73">
        <v>0</v>
      </c>
      <c r="L84" s="73">
        <v>0</v>
      </c>
      <c r="M84" s="73">
        <v>0</v>
      </c>
      <c r="N84" s="73">
        <v>0</v>
      </c>
      <c r="O84" s="73">
        <v>0</v>
      </c>
      <c r="P84" s="73">
        <v>0</v>
      </c>
      <c r="Q84" s="73">
        <v>0</v>
      </c>
      <c r="R84" s="73">
        <v>0</v>
      </c>
    </row>
    <row r="85" spans="1:18" s="4" customFormat="1">
      <c r="A85" s="39"/>
      <c r="B85" s="49" t="s">
        <v>6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</row>
    <row r="86" spans="1:18" s="4" customFormat="1" ht="21" customHeight="1">
      <c r="A86" s="40" t="s">
        <v>48</v>
      </c>
      <c r="B86" s="48" t="s">
        <v>5</v>
      </c>
      <c r="C86" s="75">
        <f>C88+C117</f>
        <v>3246700</v>
      </c>
      <c r="D86" s="75">
        <f t="shared" ref="D86:R86" si="6">D88+D117</f>
        <v>3246700</v>
      </c>
      <c r="E86" s="75">
        <f t="shared" si="6"/>
        <v>0</v>
      </c>
      <c r="F86" s="75">
        <f t="shared" si="6"/>
        <v>1876000</v>
      </c>
      <c r="G86" s="75">
        <f t="shared" si="6"/>
        <v>1370700</v>
      </c>
      <c r="H86" s="75">
        <f t="shared" si="6"/>
        <v>0</v>
      </c>
      <c r="I86" s="75">
        <f t="shared" si="6"/>
        <v>0</v>
      </c>
      <c r="J86" s="75">
        <f t="shared" si="6"/>
        <v>0</v>
      </c>
      <c r="K86" s="75">
        <f t="shared" si="6"/>
        <v>0</v>
      </c>
      <c r="L86" s="75">
        <f t="shared" si="6"/>
        <v>0</v>
      </c>
      <c r="M86" s="75">
        <f t="shared" si="6"/>
        <v>0</v>
      </c>
      <c r="N86" s="75">
        <f t="shared" si="6"/>
        <v>0</v>
      </c>
      <c r="O86" s="75">
        <f t="shared" si="6"/>
        <v>0</v>
      </c>
      <c r="P86" s="75">
        <f t="shared" si="6"/>
        <v>0</v>
      </c>
      <c r="Q86" s="75">
        <f t="shared" si="6"/>
        <v>0</v>
      </c>
      <c r="R86" s="75">
        <f t="shared" si="6"/>
        <v>0</v>
      </c>
    </row>
    <row r="87" spans="1:18" s="4" customFormat="1">
      <c r="A87" s="40"/>
      <c r="B87" s="48" t="s">
        <v>6</v>
      </c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</row>
    <row r="88" spans="1:18" s="4" customFormat="1" ht="21" customHeight="1">
      <c r="A88" s="51" t="s">
        <v>49</v>
      </c>
      <c r="B88" s="52" t="s">
        <v>5</v>
      </c>
      <c r="C88" s="70">
        <f>C91+C93+C96+C99+C101+C104+C107+C110+C113+C115</f>
        <v>1370700</v>
      </c>
      <c r="D88" s="70">
        <f t="shared" ref="D88:P88" si="7">D91+D93+D96+D99+D101+D104+D107+D110+D113+D115</f>
        <v>1370700</v>
      </c>
      <c r="E88" s="70">
        <f t="shared" si="7"/>
        <v>0</v>
      </c>
      <c r="F88" s="70">
        <f t="shared" si="7"/>
        <v>0</v>
      </c>
      <c r="G88" s="70">
        <f t="shared" si="7"/>
        <v>1370700</v>
      </c>
      <c r="H88" s="70">
        <f t="shared" si="7"/>
        <v>0</v>
      </c>
      <c r="I88" s="70">
        <f t="shared" si="7"/>
        <v>0</v>
      </c>
      <c r="J88" s="70">
        <f t="shared" si="7"/>
        <v>0</v>
      </c>
      <c r="K88" s="70">
        <f t="shared" si="7"/>
        <v>0</v>
      </c>
      <c r="L88" s="70">
        <f t="shared" si="7"/>
        <v>0</v>
      </c>
      <c r="M88" s="70">
        <f t="shared" si="7"/>
        <v>0</v>
      </c>
      <c r="N88" s="70">
        <f t="shared" si="7"/>
        <v>0</v>
      </c>
      <c r="O88" s="70">
        <f t="shared" si="7"/>
        <v>0</v>
      </c>
      <c r="P88" s="70">
        <f t="shared" si="7"/>
        <v>0</v>
      </c>
      <c r="Q88" s="70">
        <f>Q91+Q93+Q96+Q99+Q101+Q104+Q107+Q110+Q113+Q115</f>
        <v>0</v>
      </c>
      <c r="R88" s="70">
        <f>R91+R93+R96+R99+R101+R104+R107+R110+R113+R115</f>
        <v>0</v>
      </c>
    </row>
    <row r="89" spans="1:18" s="4" customFormat="1">
      <c r="A89" s="51"/>
      <c r="B89" s="52" t="s">
        <v>6</v>
      </c>
      <c r="C89" s="70"/>
      <c r="D89" s="71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70"/>
      <c r="R89" s="70"/>
    </row>
    <row r="90" spans="1:18" s="81" customFormat="1">
      <c r="A90" s="67" t="s">
        <v>286</v>
      </c>
      <c r="B90" s="78"/>
      <c r="C90" s="68"/>
      <c r="D90" s="69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9"/>
      <c r="Q90" s="68"/>
      <c r="R90" s="68"/>
    </row>
    <row r="91" spans="1:18" s="81" customFormat="1" ht="63">
      <c r="A91" s="67" t="s">
        <v>287</v>
      </c>
      <c r="B91" s="49" t="s">
        <v>5</v>
      </c>
      <c r="C91" s="68">
        <v>25100</v>
      </c>
      <c r="D91" s="68">
        <v>25100</v>
      </c>
      <c r="E91" s="68">
        <v>0</v>
      </c>
      <c r="F91" s="68">
        <v>0</v>
      </c>
      <c r="G91" s="68">
        <v>25100</v>
      </c>
      <c r="H91" s="68">
        <v>0</v>
      </c>
      <c r="I91" s="68">
        <v>0</v>
      </c>
      <c r="J91" s="68">
        <v>0</v>
      </c>
      <c r="K91" s="68">
        <v>0</v>
      </c>
      <c r="L91" s="68">
        <v>0</v>
      </c>
      <c r="M91" s="68">
        <v>0</v>
      </c>
      <c r="N91" s="68">
        <v>0</v>
      </c>
      <c r="O91" s="68">
        <v>0</v>
      </c>
      <c r="P91" s="68">
        <v>0</v>
      </c>
      <c r="Q91" s="68">
        <v>0</v>
      </c>
      <c r="R91" s="68">
        <v>0</v>
      </c>
    </row>
    <row r="92" spans="1:18" s="81" customFormat="1">
      <c r="A92" s="86"/>
      <c r="B92" s="49" t="s">
        <v>6</v>
      </c>
      <c r="C92" s="68"/>
      <c r="D92" s="69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9"/>
      <c r="Q92" s="68"/>
      <c r="R92" s="68"/>
    </row>
    <row r="93" spans="1:18" s="81" customFormat="1" ht="63">
      <c r="A93" s="67" t="s">
        <v>288</v>
      </c>
      <c r="B93" s="49" t="s">
        <v>5</v>
      </c>
      <c r="C93" s="68">
        <v>302900</v>
      </c>
      <c r="D93" s="68">
        <v>302900</v>
      </c>
      <c r="E93" s="68">
        <v>0</v>
      </c>
      <c r="F93" s="68">
        <v>0</v>
      </c>
      <c r="G93" s="68">
        <v>302900</v>
      </c>
      <c r="H93" s="68">
        <v>0</v>
      </c>
      <c r="I93" s="68">
        <v>0</v>
      </c>
      <c r="J93" s="68">
        <v>0</v>
      </c>
      <c r="K93" s="68">
        <v>0</v>
      </c>
      <c r="L93" s="68">
        <v>0</v>
      </c>
      <c r="M93" s="68">
        <v>0</v>
      </c>
      <c r="N93" s="68">
        <v>0</v>
      </c>
      <c r="O93" s="68">
        <v>0</v>
      </c>
      <c r="P93" s="68">
        <v>0</v>
      </c>
      <c r="Q93" s="68">
        <v>0</v>
      </c>
      <c r="R93" s="68">
        <v>0</v>
      </c>
    </row>
    <row r="94" spans="1:18" s="81" customFormat="1">
      <c r="A94" s="86"/>
      <c r="B94" s="49" t="s">
        <v>6</v>
      </c>
      <c r="C94" s="68"/>
      <c r="D94" s="69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9"/>
      <c r="Q94" s="68"/>
      <c r="R94" s="68"/>
    </row>
    <row r="95" spans="1:18" s="81" customFormat="1">
      <c r="A95" s="67" t="s">
        <v>289</v>
      </c>
      <c r="B95" s="78"/>
      <c r="C95" s="68"/>
      <c r="D95" s="69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9"/>
      <c r="Q95" s="68"/>
      <c r="R95" s="68"/>
    </row>
    <row r="96" spans="1:18" s="81" customFormat="1" ht="63">
      <c r="A96" s="67" t="s">
        <v>287</v>
      </c>
      <c r="B96" s="49" t="s">
        <v>5</v>
      </c>
      <c r="C96" s="68">
        <v>25100</v>
      </c>
      <c r="D96" s="69">
        <v>25100</v>
      </c>
      <c r="E96" s="68">
        <v>0</v>
      </c>
      <c r="F96" s="68">
        <v>0</v>
      </c>
      <c r="G96" s="68">
        <v>25100</v>
      </c>
      <c r="H96" s="68">
        <v>0</v>
      </c>
      <c r="I96" s="68">
        <v>0</v>
      </c>
      <c r="J96" s="68">
        <v>0</v>
      </c>
      <c r="K96" s="68">
        <v>0</v>
      </c>
      <c r="L96" s="68">
        <v>0</v>
      </c>
      <c r="M96" s="68">
        <v>0</v>
      </c>
      <c r="N96" s="68">
        <v>0</v>
      </c>
      <c r="O96" s="68">
        <v>0</v>
      </c>
      <c r="P96" s="68">
        <v>0</v>
      </c>
      <c r="Q96" s="68">
        <v>0</v>
      </c>
      <c r="R96" s="68">
        <v>0</v>
      </c>
    </row>
    <row r="97" spans="1:18" s="81" customFormat="1">
      <c r="A97" s="86"/>
      <c r="B97" s="49" t="s">
        <v>6</v>
      </c>
      <c r="C97" s="68"/>
      <c r="D97" s="69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9"/>
      <c r="Q97" s="68"/>
      <c r="R97" s="68"/>
    </row>
    <row r="98" spans="1:18" s="81" customFormat="1">
      <c r="A98" s="67" t="s">
        <v>290</v>
      </c>
      <c r="B98" s="78"/>
      <c r="C98" s="68"/>
      <c r="D98" s="69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9"/>
      <c r="Q98" s="68"/>
      <c r="R98" s="68"/>
    </row>
    <row r="99" spans="1:18" s="81" customFormat="1" ht="63">
      <c r="A99" s="67" t="s">
        <v>287</v>
      </c>
      <c r="B99" s="49" t="s">
        <v>5</v>
      </c>
      <c r="C99" s="68">
        <v>25100</v>
      </c>
      <c r="D99" s="69">
        <v>25100</v>
      </c>
      <c r="E99" s="68">
        <v>0</v>
      </c>
      <c r="F99" s="68">
        <v>0</v>
      </c>
      <c r="G99" s="68">
        <v>25100</v>
      </c>
      <c r="H99" s="68">
        <v>0</v>
      </c>
      <c r="I99" s="68">
        <v>0</v>
      </c>
      <c r="J99" s="68">
        <v>0</v>
      </c>
      <c r="K99" s="68">
        <v>0</v>
      </c>
      <c r="L99" s="68">
        <v>0</v>
      </c>
      <c r="M99" s="68">
        <v>0</v>
      </c>
      <c r="N99" s="68">
        <v>0</v>
      </c>
      <c r="O99" s="68">
        <v>0</v>
      </c>
      <c r="P99" s="68">
        <v>0</v>
      </c>
      <c r="Q99" s="68">
        <v>0</v>
      </c>
      <c r="R99" s="68">
        <v>0</v>
      </c>
    </row>
    <row r="100" spans="1:18" s="81" customFormat="1">
      <c r="A100" s="86"/>
      <c r="B100" s="49" t="s">
        <v>6</v>
      </c>
      <c r="C100" s="68"/>
      <c r="D100" s="69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9"/>
      <c r="Q100" s="68"/>
      <c r="R100" s="68"/>
    </row>
    <row r="101" spans="1:18" s="81" customFormat="1">
      <c r="A101" s="67" t="s">
        <v>291</v>
      </c>
      <c r="B101" s="49" t="s">
        <v>5</v>
      </c>
      <c r="C101" s="68">
        <v>108000</v>
      </c>
      <c r="D101" s="68">
        <v>108000</v>
      </c>
      <c r="E101" s="68">
        <v>0</v>
      </c>
      <c r="F101" s="68">
        <v>0</v>
      </c>
      <c r="G101" s="68">
        <v>108000</v>
      </c>
      <c r="H101" s="68">
        <v>0</v>
      </c>
      <c r="I101" s="68">
        <v>0</v>
      </c>
      <c r="J101" s="68">
        <v>0</v>
      </c>
      <c r="K101" s="68">
        <v>0</v>
      </c>
      <c r="L101" s="68">
        <v>0</v>
      </c>
      <c r="M101" s="68">
        <v>0</v>
      </c>
      <c r="N101" s="68">
        <v>0</v>
      </c>
      <c r="O101" s="68">
        <v>0</v>
      </c>
      <c r="P101" s="68">
        <v>0</v>
      </c>
      <c r="Q101" s="68">
        <v>0</v>
      </c>
      <c r="R101" s="68">
        <v>0</v>
      </c>
    </row>
    <row r="102" spans="1:18" s="81" customFormat="1">
      <c r="A102" s="86"/>
      <c r="B102" s="49" t="s">
        <v>6</v>
      </c>
      <c r="C102" s="68"/>
      <c r="D102" s="69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9"/>
      <c r="Q102" s="68"/>
      <c r="R102" s="68"/>
    </row>
    <row r="103" spans="1:18" s="81" customFormat="1">
      <c r="A103" s="67" t="s">
        <v>292</v>
      </c>
      <c r="B103" s="78"/>
      <c r="C103" s="68"/>
      <c r="D103" s="69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9"/>
      <c r="Q103" s="68"/>
      <c r="R103" s="68"/>
    </row>
    <row r="104" spans="1:18" s="81" customFormat="1" ht="58.5">
      <c r="A104" s="356" t="s">
        <v>359</v>
      </c>
      <c r="B104" s="49" t="s">
        <v>5</v>
      </c>
      <c r="C104" s="68">
        <v>272800</v>
      </c>
      <c r="D104" s="68">
        <v>272800</v>
      </c>
      <c r="E104" s="68">
        <v>0</v>
      </c>
      <c r="F104" s="68">
        <v>0</v>
      </c>
      <c r="G104" s="68">
        <v>272800</v>
      </c>
      <c r="H104" s="68">
        <v>0</v>
      </c>
      <c r="I104" s="68">
        <v>0</v>
      </c>
      <c r="J104" s="68">
        <v>0</v>
      </c>
      <c r="K104" s="68">
        <v>0</v>
      </c>
      <c r="L104" s="68">
        <v>0</v>
      </c>
      <c r="M104" s="68">
        <v>0</v>
      </c>
      <c r="N104" s="68">
        <v>0</v>
      </c>
      <c r="O104" s="68">
        <v>0</v>
      </c>
      <c r="P104" s="68">
        <v>0</v>
      </c>
      <c r="Q104" s="68">
        <v>0</v>
      </c>
      <c r="R104" s="68">
        <v>0</v>
      </c>
    </row>
    <row r="105" spans="1:18" s="81" customFormat="1">
      <c r="A105" s="86"/>
      <c r="B105" s="49" t="s">
        <v>6</v>
      </c>
      <c r="C105" s="68"/>
      <c r="D105" s="69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9"/>
      <c r="Q105" s="68"/>
      <c r="R105" s="68"/>
    </row>
    <row r="106" spans="1:18" s="81" customFormat="1">
      <c r="A106" s="67" t="s">
        <v>293</v>
      </c>
      <c r="B106" s="78"/>
      <c r="C106" s="68"/>
      <c r="D106" s="69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9"/>
      <c r="Q106" s="68"/>
      <c r="R106" s="68"/>
    </row>
    <row r="107" spans="1:18" s="81" customFormat="1" ht="63">
      <c r="A107" s="67" t="s">
        <v>294</v>
      </c>
      <c r="B107" s="49" t="s">
        <v>5</v>
      </c>
      <c r="C107" s="68">
        <v>305600</v>
      </c>
      <c r="D107" s="68">
        <v>305600</v>
      </c>
      <c r="E107" s="68">
        <v>0</v>
      </c>
      <c r="F107" s="68">
        <v>0</v>
      </c>
      <c r="G107" s="68">
        <v>305600</v>
      </c>
      <c r="H107" s="68">
        <v>0</v>
      </c>
      <c r="I107" s="68">
        <v>0</v>
      </c>
      <c r="J107" s="68">
        <v>0</v>
      </c>
      <c r="K107" s="68">
        <v>0</v>
      </c>
      <c r="L107" s="68">
        <v>0</v>
      </c>
      <c r="M107" s="68">
        <v>0</v>
      </c>
      <c r="N107" s="68">
        <v>0</v>
      </c>
      <c r="O107" s="68">
        <v>0</v>
      </c>
      <c r="P107" s="68">
        <v>0</v>
      </c>
      <c r="Q107" s="68">
        <v>0</v>
      </c>
      <c r="R107" s="68">
        <v>0</v>
      </c>
    </row>
    <row r="108" spans="1:18" s="81" customFormat="1">
      <c r="A108" s="86"/>
      <c r="B108" s="49" t="s">
        <v>6</v>
      </c>
      <c r="C108" s="68"/>
      <c r="D108" s="69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9"/>
      <c r="Q108" s="68"/>
      <c r="R108" s="68"/>
    </row>
    <row r="109" spans="1:18" s="81" customFormat="1">
      <c r="A109" s="67" t="s">
        <v>295</v>
      </c>
      <c r="B109" s="78"/>
      <c r="C109" s="68"/>
      <c r="D109" s="69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9"/>
      <c r="Q109" s="68"/>
      <c r="R109" s="68"/>
    </row>
    <row r="110" spans="1:18" s="81" customFormat="1" ht="63">
      <c r="A110" s="67" t="s">
        <v>296</v>
      </c>
      <c r="B110" s="49" t="s">
        <v>5</v>
      </c>
      <c r="C110" s="68">
        <v>153100</v>
      </c>
      <c r="D110" s="68">
        <v>153100</v>
      </c>
      <c r="E110" s="68">
        <v>0</v>
      </c>
      <c r="F110" s="68">
        <v>0</v>
      </c>
      <c r="G110" s="68">
        <v>153100</v>
      </c>
      <c r="H110" s="68">
        <v>0</v>
      </c>
      <c r="I110" s="68">
        <v>0</v>
      </c>
      <c r="J110" s="68">
        <v>0</v>
      </c>
      <c r="K110" s="68">
        <v>0</v>
      </c>
      <c r="L110" s="68">
        <v>0</v>
      </c>
      <c r="M110" s="68">
        <v>0</v>
      </c>
      <c r="N110" s="68">
        <v>0</v>
      </c>
      <c r="O110" s="68">
        <v>0</v>
      </c>
      <c r="P110" s="68">
        <v>0</v>
      </c>
      <c r="Q110" s="68">
        <v>0</v>
      </c>
      <c r="R110" s="68">
        <v>0</v>
      </c>
    </row>
    <row r="111" spans="1:18" s="81" customFormat="1">
      <c r="A111" s="86"/>
      <c r="B111" s="49" t="s">
        <v>6</v>
      </c>
      <c r="C111" s="68"/>
      <c r="D111" s="69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9"/>
      <c r="Q111" s="68"/>
      <c r="R111" s="68"/>
    </row>
    <row r="112" spans="1:18" s="81" customFormat="1">
      <c r="A112" s="67" t="s">
        <v>297</v>
      </c>
      <c r="B112" s="49"/>
      <c r="C112" s="68"/>
      <c r="D112" s="69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9"/>
      <c r="Q112" s="68"/>
      <c r="R112" s="68"/>
    </row>
    <row r="113" spans="1:18" s="81" customFormat="1" ht="42">
      <c r="A113" s="67" t="s">
        <v>298</v>
      </c>
      <c r="B113" s="49" t="s">
        <v>5</v>
      </c>
      <c r="C113" s="68">
        <v>45000</v>
      </c>
      <c r="D113" s="68">
        <v>45000</v>
      </c>
      <c r="E113" s="68">
        <v>0</v>
      </c>
      <c r="F113" s="68">
        <v>0</v>
      </c>
      <c r="G113" s="68">
        <v>45000</v>
      </c>
      <c r="H113" s="68">
        <v>0</v>
      </c>
      <c r="I113" s="68">
        <v>0</v>
      </c>
      <c r="J113" s="68">
        <v>0</v>
      </c>
      <c r="K113" s="68">
        <v>0</v>
      </c>
      <c r="L113" s="68">
        <v>0</v>
      </c>
      <c r="M113" s="68">
        <v>0</v>
      </c>
      <c r="N113" s="68">
        <v>0</v>
      </c>
      <c r="O113" s="68">
        <v>0</v>
      </c>
      <c r="P113" s="68">
        <v>0</v>
      </c>
      <c r="Q113" s="68">
        <v>0</v>
      </c>
      <c r="R113" s="68">
        <v>0</v>
      </c>
    </row>
    <row r="114" spans="1:18" s="81" customFormat="1">
      <c r="A114" s="86"/>
      <c r="B114" s="49" t="s">
        <v>6</v>
      </c>
      <c r="C114" s="68"/>
      <c r="D114" s="69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9"/>
      <c r="Q114" s="68"/>
      <c r="R114" s="68"/>
    </row>
    <row r="115" spans="1:18" s="81" customFormat="1">
      <c r="A115" s="67" t="s">
        <v>291</v>
      </c>
      <c r="B115" s="49" t="s">
        <v>5</v>
      </c>
      <c r="C115" s="68">
        <v>108000</v>
      </c>
      <c r="D115" s="68">
        <v>108000</v>
      </c>
      <c r="E115" s="68">
        <v>0</v>
      </c>
      <c r="F115" s="68">
        <v>0</v>
      </c>
      <c r="G115" s="68">
        <v>108000</v>
      </c>
      <c r="H115" s="68">
        <v>0</v>
      </c>
      <c r="I115" s="68">
        <v>0</v>
      </c>
      <c r="J115" s="68">
        <v>0</v>
      </c>
      <c r="K115" s="68">
        <v>0</v>
      </c>
      <c r="L115" s="68">
        <v>0</v>
      </c>
      <c r="M115" s="68">
        <v>0</v>
      </c>
      <c r="N115" s="68">
        <v>0</v>
      </c>
      <c r="O115" s="68">
        <v>0</v>
      </c>
      <c r="P115" s="68">
        <v>0</v>
      </c>
      <c r="Q115" s="68">
        <v>0</v>
      </c>
      <c r="R115" s="68">
        <v>0</v>
      </c>
    </row>
    <row r="116" spans="1:18" s="81" customFormat="1">
      <c r="A116" s="86"/>
      <c r="B116" s="49" t="s">
        <v>6</v>
      </c>
      <c r="C116" s="68"/>
      <c r="D116" s="69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9"/>
      <c r="Q116" s="68"/>
      <c r="R116" s="68"/>
    </row>
    <row r="117" spans="1:18" s="4" customFormat="1">
      <c r="A117" s="51" t="s">
        <v>50</v>
      </c>
      <c r="B117" s="52" t="s">
        <v>5</v>
      </c>
      <c r="C117" s="70">
        <v>1876000</v>
      </c>
      <c r="D117" s="70">
        <v>1876000</v>
      </c>
      <c r="E117" s="70">
        <v>0</v>
      </c>
      <c r="F117" s="70">
        <v>1876000</v>
      </c>
      <c r="G117" s="70">
        <v>0</v>
      </c>
      <c r="H117" s="70">
        <v>0</v>
      </c>
      <c r="I117" s="70">
        <v>0</v>
      </c>
      <c r="J117" s="70">
        <v>0</v>
      </c>
      <c r="K117" s="70">
        <v>0</v>
      </c>
      <c r="L117" s="70">
        <v>0</v>
      </c>
      <c r="M117" s="70">
        <v>0</v>
      </c>
      <c r="N117" s="70">
        <v>0</v>
      </c>
      <c r="O117" s="70">
        <v>0</v>
      </c>
      <c r="P117" s="70">
        <v>0</v>
      </c>
      <c r="Q117" s="70">
        <v>0</v>
      </c>
      <c r="R117" s="70">
        <v>0</v>
      </c>
    </row>
    <row r="118" spans="1:18" s="4" customFormat="1">
      <c r="A118" s="51"/>
      <c r="B118" s="52" t="s">
        <v>6</v>
      </c>
      <c r="C118" s="70"/>
      <c r="D118" s="71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1"/>
      <c r="Q118" s="70"/>
      <c r="R118" s="70"/>
    </row>
    <row r="119" spans="1:18" s="4" customFormat="1">
      <c r="A119" s="39" t="s">
        <v>299</v>
      </c>
      <c r="B119" s="49" t="s">
        <v>5</v>
      </c>
      <c r="C119" s="73">
        <v>1876000</v>
      </c>
      <c r="D119" s="73">
        <v>1876000</v>
      </c>
      <c r="E119" s="73">
        <v>0</v>
      </c>
      <c r="F119" s="73">
        <v>1876000</v>
      </c>
      <c r="G119" s="73">
        <v>0</v>
      </c>
      <c r="H119" s="73">
        <v>0</v>
      </c>
      <c r="I119" s="73">
        <v>0</v>
      </c>
      <c r="J119" s="73">
        <v>0</v>
      </c>
      <c r="K119" s="73">
        <v>0</v>
      </c>
      <c r="L119" s="73">
        <v>0</v>
      </c>
      <c r="M119" s="73">
        <v>0</v>
      </c>
      <c r="N119" s="73">
        <v>0</v>
      </c>
      <c r="O119" s="73">
        <v>0</v>
      </c>
      <c r="P119" s="73">
        <v>0</v>
      </c>
      <c r="Q119" s="73">
        <v>0</v>
      </c>
      <c r="R119" s="73">
        <v>0</v>
      </c>
    </row>
    <row r="120" spans="1:18" s="4" customFormat="1">
      <c r="A120" s="39"/>
      <c r="B120" s="49" t="s">
        <v>6</v>
      </c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</row>
    <row r="121" spans="1:18" s="4" customFormat="1">
      <c r="A121" s="40" t="s">
        <v>51</v>
      </c>
      <c r="B121" s="48" t="s">
        <v>5</v>
      </c>
      <c r="C121" s="75">
        <f>+C123+C125</f>
        <v>8767800</v>
      </c>
      <c r="D121" s="75">
        <f t="shared" ref="D121:L121" si="8">+D123+D125</f>
        <v>4110000</v>
      </c>
      <c r="E121" s="75">
        <f t="shared" ref="E121:K121" si="9">+E123+E125</f>
        <v>1960000</v>
      </c>
      <c r="F121" s="75">
        <f t="shared" si="9"/>
        <v>710000</v>
      </c>
      <c r="G121" s="75">
        <f t="shared" si="9"/>
        <v>720000</v>
      </c>
      <c r="H121" s="75">
        <f t="shared" si="9"/>
        <v>720000</v>
      </c>
      <c r="I121" s="75">
        <f t="shared" si="9"/>
        <v>2310000</v>
      </c>
      <c r="J121" s="75">
        <f t="shared" si="9"/>
        <v>710000</v>
      </c>
      <c r="K121" s="75">
        <f t="shared" si="9"/>
        <v>0</v>
      </c>
      <c r="L121" s="75">
        <f t="shared" si="8"/>
        <v>0</v>
      </c>
      <c r="M121" s="75">
        <f t="shared" ref="M121:R121" si="10">+M123+M125</f>
        <v>1600000</v>
      </c>
      <c r="N121" s="75">
        <f t="shared" si="10"/>
        <v>2347800</v>
      </c>
      <c r="O121" s="75">
        <f t="shared" si="10"/>
        <v>720000</v>
      </c>
      <c r="P121" s="75">
        <f t="shared" si="10"/>
        <v>710000</v>
      </c>
      <c r="Q121" s="75">
        <f t="shared" si="10"/>
        <v>810000</v>
      </c>
      <c r="R121" s="75">
        <f t="shared" si="10"/>
        <v>107800</v>
      </c>
    </row>
    <row r="122" spans="1:18" s="4" customFormat="1">
      <c r="A122" s="40"/>
      <c r="B122" s="48" t="s">
        <v>6</v>
      </c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</row>
    <row r="123" spans="1:18" s="81" customFormat="1">
      <c r="A123" s="231" t="s">
        <v>356</v>
      </c>
      <c r="B123" s="49" t="s">
        <v>5</v>
      </c>
      <c r="C123" s="69">
        <f>+D123+I123+N123</f>
        <v>1207800</v>
      </c>
      <c r="D123" s="69">
        <f>+E123+F123+G123+H123</f>
        <v>510000</v>
      </c>
      <c r="E123" s="69">
        <v>160000</v>
      </c>
      <c r="F123" s="69">
        <v>110000</v>
      </c>
      <c r="G123" s="69">
        <v>120000</v>
      </c>
      <c r="H123" s="69">
        <v>120000</v>
      </c>
      <c r="I123" s="69">
        <f>J123+K123+L123+M123</f>
        <v>350000</v>
      </c>
      <c r="J123" s="69">
        <v>110000</v>
      </c>
      <c r="K123" s="69"/>
      <c r="L123" s="69"/>
      <c r="M123" s="69">
        <v>240000</v>
      </c>
      <c r="N123" s="69">
        <f>O123+P123+Q123+R123</f>
        <v>347800</v>
      </c>
      <c r="O123" s="69">
        <v>120000</v>
      </c>
      <c r="P123" s="69">
        <v>110000</v>
      </c>
      <c r="Q123" s="69">
        <v>110000</v>
      </c>
      <c r="R123" s="69">
        <v>7800</v>
      </c>
    </row>
    <row r="124" spans="1:18" s="81" customFormat="1">
      <c r="A124" s="252"/>
      <c r="B124" s="49" t="s">
        <v>6</v>
      </c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</row>
    <row r="125" spans="1:18" s="4" customFormat="1">
      <c r="A125" s="355" t="s">
        <v>357</v>
      </c>
      <c r="B125" s="49" t="s">
        <v>5</v>
      </c>
      <c r="C125" s="69">
        <f>+D125+I125+N125</f>
        <v>7560000</v>
      </c>
      <c r="D125" s="74">
        <f>+E125+F125+G125+H125</f>
        <v>3600000</v>
      </c>
      <c r="E125" s="73">
        <v>1800000</v>
      </c>
      <c r="F125" s="73">
        <v>600000</v>
      </c>
      <c r="G125" s="73">
        <v>600000</v>
      </c>
      <c r="H125" s="73">
        <v>600000</v>
      </c>
      <c r="I125" s="73">
        <f>J125+K125+L125+M125</f>
        <v>1960000</v>
      </c>
      <c r="J125" s="73">
        <v>600000</v>
      </c>
      <c r="K125" s="73"/>
      <c r="L125" s="73"/>
      <c r="M125" s="73">
        <v>1360000</v>
      </c>
      <c r="N125" s="73">
        <f>O125+P125+Q125+R125</f>
        <v>2000000</v>
      </c>
      <c r="O125" s="73">
        <v>600000</v>
      </c>
      <c r="P125" s="73">
        <v>600000</v>
      </c>
      <c r="Q125" s="73">
        <v>700000</v>
      </c>
      <c r="R125" s="73">
        <v>100000</v>
      </c>
    </row>
    <row r="126" spans="1:18" s="4" customFormat="1">
      <c r="A126" s="39"/>
      <c r="B126" s="49" t="s">
        <v>6</v>
      </c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</row>
    <row r="127" spans="1:18" s="4" customFormat="1">
      <c r="A127" s="40" t="s">
        <v>52</v>
      </c>
      <c r="B127" s="48" t="s">
        <v>5</v>
      </c>
      <c r="C127" s="75">
        <f>+C129+C131+C133+C135+C137+C139+C141+C143+C145+C147</f>
        <v>1990300</v>
      </c>
      <c r="D127" s="75">
        <f>+D129+D131+D133+D135+D137+D139+D141+D143+D145+D147</f>
        <v>577300</v>
      </c>
      <c r="E127" s="75">
        <f t="shared" ref="E127:R127" si="11">+E129+E131+E133+E135+E137+E139+E141+E143+E145+E147</f>
        <v>0</v>
      </c>
      <c r="F127" s="75">
        <f t="shared" si="11"/>
        <v>0</v>
      </c>
      <c r="G127" s="75">
        <f>+G129+G131+G133+G135+G137+G139+G141+G143+G145+G147</f>
        <v>255700</v>
      </c>
      <c r="H127" s="75">
        <f>+H129+H131+H133+H135+H137+H139+H141+H143+H145+H147</f>
        <v>321600</v>
      </c>
      <c r="I127" s="75">
        <f>+I129+I131+I133+I135+I137+I139+I141+I143+I145+I147</f>
        <v>809900</v>
      </c>
      <c r="J127" s="75">
        <f t="shared" si="11"/>
        <v>0</v>
      </c>
      <c r="K127" s="75">
        <f t="shared" si="11"/>
        <v>169500</v>
      </c>
      <c r="L127" s="75">
        <f t="shared" si="11"/>
        <v>0</v>
      </c>
      <c r="M127" s="75">
        <f t="shared" si="11"/>
        <v>640400</v>
      </c>
      <c r="N127" s="75">
        <f t="shared" si="11"/>
        <v>603100</v>
      </c>
      <c r="O127" s="75">
        <f t="shared" si="11"/>
        <v>0</v>
      </c>
      <c r="P127" s="75">
        <f t="shared" si="11"/>
        <v>531100</v>
      </c>
      <c r="Q127" s="75">
        <f t="shared" si="11"/>
        <v>0</v>
      </c>
      <c r="R127" s="75">
        <f t="shared" si="11"/>
        <v>72000</v>
      </c>
    </row>
    <row r="128" spans="1:18" s="4" customFormat="1">
      <c r="A128" s="40"/>
      <c r="B128" s="48" t="s">
        <v>6</v>
      </c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</row>
    <row r="129" spans="1:18" s="81" customFormat="1" ht="42">
      <c r="A129" s="231" t="s">
        <v>300</v>
      </c>
      <c r="B129" s="49" t="s">
        <v>5</v>
      </c>
      <c r="C129" s="69">
        <f>I129</f>
        <v>169500</v>
      </c>
      <c r="D129" s="69">
        <v>0</v>
      </c>
      <c r="E129" s="69">
        <v>0</v>
      </c>
      <c r="F129" s="69">
        <v>0</v>
      </c>
      <c r="G129" s="69">
        <v>0</v>
      </c>
      <c r="H129" s="69">
        <v>0</v>
      </c>
      <c r="I129" s="69">
        <v>169500</v>
      </c>
      <c r="J129" s="69"/>
      <c r="K129" s="69">
        <v>169500</v>
      </c>
      <c r="L129" s="69">
        <v>0</v>
      </c>
      <c r="M129" s="69">
        <v>0</v>
      </c>
      <c r="N129" s="69">
        <v>0</v>
      </c>
      <c r="O129" s="69">
        <v>0</v>
      </c>
      <c r="P129" s="69">
        <v>0</v>
      </c>
      <c r="Q129" s="69">
        <v>0</v>
      </c>
      <c r="R129" s="69">
        <v>0</v>
      </c>
    </row>
    <row r="130" spans="1:18" s="81" customFormat="1">
      <c r="A130" s="252"/>
      <c r="B130" s="49" t="s">
        <v>6</v>
      </c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</row>
    <row r="131" spans="1:18" s="81" customFormat="1" ht="42">
      <c r="A131" s="231" t="s">
        <v>301</v>
      </c>
      <c r="B131" s="49" t="s">
        <v>5</v>
      </c>
      <c r="C131" s="69">
        <f>D131+N131</f>
        <v>99000</v>
      </c>
      <c r="D131" s="69">
        <f>E131+F131+G131+H131</f>
        <v>67500</v>
      </c>
      <c r="E131" s="69">
        <v>0</v>
      </c>
      <c r="F131" s="69">
        <v>0</v>
      </c>
      <c r="G131" s="69">
        <v>67500</v>
      </c>
      <c r="H131" s="69">
        <v>0</v>
      </c>
      <c r="I131" s="69">
        <f>+J131+K131+L131+M131</f>
        <v>0</v>
      </c>
      <c r="J131" s="69">
        <v>0</v>
      </c>
      <c r="K131" s="69">
        <v>0</v>
      </c>
      <c r="L131" s="69">
        <v>0</v>
      </c>
      <c r="M131" s="69">
        <v>0</v>
      </c>
      <c r="N131" s="69">
        <f>O131+P131+Q131+R131</f>
        <v>31500</v>
      </c>
      <c r="O131" s="69">
        <v>0</v>
      </c>
      <c r="P131" s="69">
        <v>31500</v>
      </c>
      <c r="Q131" s="69">
        <v>0</v>
      </c>
      <c r="R131" s="69">
        <v>0</v>
      </c>
    </row>
    <row r="132" spans="1:18" s="81" customFormat="1">
      <c r="A132" s="231"/>
      <c r="B132" s="49" t="s">
        <v>6</v>
      </c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</row>
    <row r="133" spans="1:18" s="81" customFormat="1" ht="42">
      <c r="A133" s="231" t="s">
        <v>302</v>
      </c>
      <c r="B133" s="49" t="s">
        <v>5</v>
      </c>
      <c r="C133" s="69">
        <f>D133+N133</f>
        <v>32300</v>
      </c>
      <c r="D133" s="69">
        <f>E133+F133+G133+H133</f>
        <v>19700</v>
      </c>
      <c r="E133" s="69">
        <v>0</v>
      </c>
      <c r="F133" s="69">
        <v>0</v>
      </c>
      <c r="G133" s="69">
        <v>19700</v>
      </c>
      <c r="H133" s="69">
        <v>0</v>
      </c>
      <c r="I133" s="69">
        <v>0</v>
      </c>
      <c r="J133" s="69">
        <v>0</v>
      </c>
      <c r="K133" s="69">
        <v>0</v>
      </c>
      <c r="L133" s="69">
        <v>0</v>
      </c>
      <c r="M133" s="69">
        <v>0</v>
      </c>
      <c r="N133" s="69">
        <f>O133+P133+Q133+R133</f>
        <v>12600</v>
      </c>
      <c r="O133" s="69">
        <v>0</v>
      </c>
      <c r="P133" s="69">
        <v>12600</v>
      </c>
      <c r="Q133" s="69">
        <v>0</v>
      </c>
      <c r="R133" s="69">
        <v>0</v>
      </c>
    </row>
    <row r="134" spans="1:18" s="81" customFormat="1">
      <c r="A134" s="231"/>
      <c r="B134" s="49" t="s">
        <v>6</v>
      </c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</row>
    <row r="135" spans="1:18" s="81" customFormat="1" ht="42">
      <c r="A135" s="231" t="s">
        <v>303</v>
      </c>
      <c r="B135" s="49" t="s">
        <v>5</v>
      </c>
      <c r="C135" s="69">
        <f>D135</f>
        <v>168500</v>
      </c>
      <c r="D135" s="69">
        <v>168500</v>
      </c>
      <c r="E135" s="69">
        <v>0</v>
      </c>
      <c r="F135" s="69">
        <v>0</v>
      </c>
      <c r="G135" s="69">
        <v>168500</v>
      </c>
      <c r="H135" s="69">
        <v>0</v>
      </c>
      <c r="I135" s="69">
        <v>0</v>
      </c>
      <c r="J135" s="69">
        <v>0</v>
      </c>
      <c r="K135" s="69">
        <v>0</v>
      </c>
      <c r="L135" s="69">
        <v>0</v>
      </c>
      <c r="M135" s="69">
        <v>0</v>
      </c>
      <c r="N135" s="69">
        <v>0</v>
      </c>
      <c r="O135" s="69">
        <v>0</v>
      </c>
      <c r="P135" s="69">
        <v>0</v>
      </c>
      <c r="Q135" s="69">
        <v>0</v>
      </c>
      <c r="R135" s="69">
        <v>0</v>
      </c>
    </row>
    <row r="136" spans="1:18" s="81" customFormat="1">
      <c r="A136" s="231"/>
      <c r="B136" s="49" t="s">
        <v>6</v>
      </c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</row>
    <row r="137" spans="1:18" s="81" customFormat="1" ht="42">
      <c r="A137" s="231" t="s">
        <v>304</v>
      </c>
      <c r="B137" s="49" t="s">
        <v>5</v>
      </c>
      <c r="C137" s="309">
        <f>H137</f>
        <v>270000</v>
      </c>
      <c r="D137" s="309">
        <f>C137</f>
        <v>270000</v>
      </c>
      <c r="E137" s="309">
        <v>0</v>
      </c>
      <c r="F137" s="309">
        <v>0</v>
      </c>
      <c r="G137" s="309">
        <v>0</v>
      </c>
      <c r="H137" s="309">
        <v>270000</v>
      </c>
      <c r="I137" s="309">
        <v>0</v>
      </c>
      <c r="J137" s="309">
        <v>0</v>
      </c>
      <c r="K137" s="309">
        <v>0</v>
      </c>
      <c r="L137" s="309">
        <v>0</v>
      </c>
      <c r="M137" s="309">
        <v>0</v>
      </c>
      <c r="N137" s="309">
        <v>0</v>
      </c>
      <c r="O137" s="309">
        <v>0</v>
      </c>
      <c r="P137" s="309">
        <v>0</v>
      </c>
      <c r="Q137" s="309">
        <v>0</v>
      </c>
      <c r="R137" s="309">
        <v>0</v>
      </c>
    </row>
    <row r="138" spans="1:18" s="81" customFormat="1">
      <c r="A138" s="231"/>
      <c r="B138" s="49" t="s">
        <v>6</v>
      </c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</row>
    <row r="139" spans="1:18" s="81" customFormat="1">
      <c r="A139" s="231" t="s">
        <v>305</v>
      </c>
      <c r="B139" s="49" t="s">
        <v>5</v>
      </c>
      <c r="C139" s="69">
        <f>+D139+I139+N139</f>
        <v>362000</v>
      </c>
      <c r="D139" s="69">
        <f>+E139+F139+G139+H139</f>
        <v>0</v>
      </c>
      <c r="E139" s="74">
        <v>0</v>
      </c>
      <c r="F139" s="74">
        <v>0</v>
      </c>
      <c r="G139" s="74">
        <v>0</v>
      </c>
      <c r="H139" s="74">
        <v>0</v>
      </c>
      <c r="I139" s="69">
        <f>J139+K139+L139+M139</f>
        <v>290000</v>
      </c>
      <c r="J139" s="69">
        <v>0</v>
      </c>
      <c r="K139" s="69">
        <v>0</v>
      </c>
      <c r="L139" s="69">
        <v>0</v>
      </c>
      <c r="M139" s="69">
        <v>290000</v>
      </c>
      <c r="N139" s="69">
        <f>O139+P139+Q139+R139</f>
        <v>72000</v>
      </c>
      <c r="O139" s="69">
        <v>0</v>
      </c>
      <c r="P139" s="69">
        <v>0</v>
      </c>
      <c r="Q139" s="69">
        <v>0</v>
      </c>
      <c r="R139" s="69">
        <v>72000</v>
      </c>
    </row>
    <row r="140" spans="1:18" s="81" customFormat="1">
      <c r="A140" s="231"/>
      <c r="B140" s="49" t="s">
        <v>6</v>
      </c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</row>
    <row r="141" spans="1:18" s="81" customFormat="1">
      <c r="A141" s="253" t="s">
        <v>306</v>
      </c>
      <c r="B141" s="49" t="s">
        <v>5</v>
      </c>
      <c r="C141" s="69">
        <v>700800</v>
      </c>
      <c r="D141" s="69">
        <f>+E141+F141+G141+H141</f>
        <v>0</v>
      </c>
      <c r="E141" s="69">
        <v>0</v>
      </c>
      <c r="F141" s="69">
        <v>0</v>
      </c>
      <c r="G141" s="69">
        <v>0</v>
      </c>
      <c r="H141" s="69">
        <v>0</v>
      </c>
      <c r="I141" s="69">
        <f>J141+K141+L141+M141</f>
        <v>270000</v>
      </c>
      <c r="J141" s="69">
        <v>0</v>
      </c>
      <c r="K141" s="69">
        <v>0</v>
      </c>
      <c r="L141" s="69">
        <v>0</v>
      </c>
      <c r="M141" s="69">
        <v>270000</v>
      </c>
      <c r="N141" s="69">
        <f>+O141+P141+Q141+R141</f>
        <v>430800</v>
      </c>
      <c r="O141" s="69">
        <v>0</v>
      </c>
      <c r="P141" s="69">
        <v>430800</v>
      </c>
      <c r="Q141" s="69">
        <v>0</v>
      </c>
      <c r="R141" s="69">
        <v>0</v>
      </c>
    </row>
    <row r="142" spans="1:18" s="81" customFormat="1">
      <c r="A142" s="231"/>
      <c r="B142" s="49" t="s">
        <v>6</v>
      </c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</row>
    <row r="143" spans="1:18" s="81" customFormat="1" ht="42">
      <c r="A143" s="231" t="s">
        <v>307</v>
      </c>
      <c r="B143" s="49" t="s">
        <v>5</v>
      </c>
      <c r="C143" s="69">
        <f>D143</f>
        <v>51600</v>
      </c>
      <c r="D143" s="69">
        <f>E143+F143+G143+H143</f>
        <v>51600</v>
      </c>
      <c r="E143" s="69">
        <v>0</v>
      </c>
      <c r="F143" s="69">
        <v>0</v>
      </c>
      <c r="G143" s="69">
        <v>0</v>
      </c>
      <c r="H143" s="69">
        <v>51600</v>
      </c>
      <c r="I143" s="69">
        <v>0</v>
      </c>
      <c r="J143" s="69">
        <v>0</v>
      </c>
      <c r="K143" s="69">
        <v>0</v>
      </c>
      <c r="L143" s="69">
        <v>0</v>
      </c>
      <c r="M143" s="69">
        <v>0</v>
      </c>
      <c r="N143" s="69">
        <v>0</v>
      </c>
      <c r="O143" s="69">
        <v>0</v>
      </c>
      <c r="P143" s="69">
        <v>0</v>
      </c>
      <c r="Q143" s="69">
        <v>0</v>
      </c>
      <c r="R143" s="69">
        <v>0</v>
      </c>
    </row>
    <row r="144" spans="1:18" s="81" customFormat="1">
      <c r="A144" s="231"/>
      <c r="B144" s="49" t="s">
        <v>6</v>
      </c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</row>
    <row r="145" spans="1:18" s="81" customFormat="1" ht="42">
      <c r="A145" s="231" t="s">
        <v>308</v>
      </c>
      <c r="B145" s="49" t="s">
        <v>5</v>
      </c>
      <c r="C145" s="69">
        <f>N145</f>
        <v>56200</v>
      </c>
      <c r="D145" s="69">
        <v>0</v>
      </c>
      <c r="E145" s="69">
        <v>0</v>
      </c>
      <c r="F145" s="69">
        <v>0</v>
      </c>
      <c r="G145" s="69">
        <v>0</v>
      </c>
      <c r="H145" s="69">
        <v>0</v>
      </c>
      <c r="I145" s="69">
        <v>0</v>
      </c>
      <c r="J145" s="69">
        <v>0</v>
      </c>
      <c r="K145" s="69">
        <v>0</v>
      </c>
      <c r="L145" s="69">
        <v>0</v>
      </c>
      <c r="M145" s="69">
        <v>0</v>
      </c>
      <c r="N145" s="69">
        <f>O145+P145+Q145+R145</f>
        <v>56200</v>
      </c>
      <c r="O145" s="69">
        <v>0</v>
      </c>
      <c r="P145" s="69">
        <v>56200</v>
      </c>
      <c r="Q145" s="69">
        <v>0</v>
      </c>
      <c r="R145" s="69">
        <v>0</v>
      </c>
    </row>
    <row r="146" spans="1:18" s="81" customFormat="1">
      <c r="A146" s="231"/>
      <c r="B146" s="49" t="s">
        <v>6</v>
      </c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</row>
    <row r="147" spans="1:18" s="81" customFormat="1">
      <c r="A147" s="231" t="s">
        <v>309</v>
      </c>
      <c r="B147" s="49" t="s">
        <v>5</v>
      </c>
      <c r="C147" s="69">
        <f>I147</f>
        <v>80400</v>
      </c>
      <c r="D147" s="69">
        <v>0</v>
      </c>
      <c r="E147" s="69">
        <v>0</v>
      </c>
      <c r="F147" s="69">
        <v>0</v>
      </c>
      <c r="G147" s="69">
        <v>0</v>
      </c>
      <c r="H147" s="69">
        <v>0</v>
      </c>
      <c r="I147" s="69">
        <f>J147+K147+L147+M147</f>
        <v>80400</v>
      </c>
      <c r="J147" s="69">
        <v>0</v>
      </c>
      <c r="K147" s="69">
        <v>0</v>
      </c>
      <c r="L147" s="69">
        <v>0</v>
      </c>
      <c r="M147" s="69">
        <v>80400</v>
      </c>
      <c r="N147" s="69">
        <f>O147+P147+Q147+R147</f>
        <v>0</v>
      </c>
      <c r="O147" s="69">
        <v>0</v>
      </c>
      <c r="P147" s="69">
        <v>0</v>
      </c>
      <c r="Q147" s="69">
        <v>0</v>
      </c>
      <c r="R147" s="69">
        <v>0</v>
      </c>
    </row>
    <row r="148" spans="1:18" s="81" customFormat="1">
      <c r="A148" s="231"/>
      <c r="B148" s="49" t="s">
        <v>6</v>
      </c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</row>
    <row r="149" spans="1:18" s="4" customFormat="1">
      <c r="A149" s="43" t="s">
        <v>53</v>
      </c>
      <c r="B149" s="50" t="s">
        <v>5</v>
      </c>
      <c r="C149" s="71">
        <f>+C12+C30+C86+C121+C127</f>
        <v>52013600</v>
      </c>
      <c r="D149" s="71">
        <f>+D12+D30+D86+D121+D127</f>
        <v>35328300</v>
      </c>
      <c r="E149" s="71">
        <f>+E12+E30+E86+E121+E127</f>
        <v>22848000</v>
      </c>
      <c r="F149" s="71">
        <f t="shared" ref="F149:R149" si="12">+F12+F30+F86+F121+F127</f>
        <v>4111000</v>
      </c>
      <c r="G149" s="71">
        <f t="shared" si="12"/>
        <v>5997700</v>
      </c>
      <c r="H149" s="71">
        <f t="shared" si="12"/>
        <v>2371600</v>
      </c>
      <c r="I149" s="71">
        <f t="shared" si="12"/>
        <v>9862400</v>
      </c>
      <c r="J149" s="71">
        <f t="shared" si="12"/>
        <v>2960000</v>
      </c>
      <c r="K149" s="71">
        <f t="shared" si="12"/>
        <v>2419500</v>
      </c>
      <c r="L149" s="71">
        <f t="shared" si="12"/>
        <v>850000</v>
      </c>
      <c r="M149" s="71">
        <f>+M12+M30+M86+M121+M127</f>
        <v>3632900</v>
      </c>
      <c r="N149" s="71">
        <f t="shared" si="12"/>
        <v>6822900</v>
      </c>
      <c r="O149" s="71">
        <f t="shared" si="12"/>
        <v>1350000</v>
      </c>
      <c r="P149" s="71">
        <f t="shared" si="12"/>
        <v>2071100</v>
      </c>
      <c r="Q149" s="71">
        <f t="shared" si="12"/>
        <v>1640000</v>
      </c>
      <c r="R149" s="71">
        <f t="shared" si="12"/>
        <v>1761800</v>
      </c>
    </row>
    <row r="150" spans="1:18" s="4" customFormat="1">
      <c r="A150" s="43"/>
      <c r="B150" s="50" t="s">
        <v>6</v>
      </c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</row>
    <row r="151" spans="1:18" s="4" customFormat="1" ht="35.1" customHeight="1">
      <c r="A151" s="21" t="s">
        <v>54</v>
      </c>
      <c r="B151" s="8"/>
      <c r="C151" s="8"/>
      <c r="I151" s="23" t="s">
        <v>55</v>
      </c>
      <c r="K151" s="23"/>
    </row>
    <row r="152" spans="1:18">
      <c r="A152" s="45" t="s">
        <v>56</v>
      </c>
      <c r="H152" s="46"/>
      <c r="K152" s="47" t="s">
        <v>57</v>
      </c>
    </row>
    <row r="153" spans="1:18">
      <c r="A153" s="24" t="s">
        <v>58</v>
      </c>
      <c r="I153" s="25" t="s">
        <v>58</v>
      </c>
    </row>
    <row r="154" spans="1:18">
      <c r="A154" s="24" t="s">
        <v>59</v>
      </c>
      <c r="I154" s="27" t="s">
        <v>59</v>
      </c>
    </row>
  </sheetData>
  <mergeCells count="10">
    <mergeCell ref="O10:R10"/>
    <mergeCell ref="A1:P1"/>
    <mergeCell ref="A2:P2"/>
    <mergeCell ref="A7:D7"/>
    <mergeCell ref="F7:G7"/>
    <mergeCell ref="A9:D9"/>
    <mergeCell ref="B10:B11"/>
    <mergeCell ref="C10:C11"/>
    <mergeCell ref="E10:H10"/>
    <mergeCell ref="J10:M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0" fitToHeight="0" orientation="landscape" r:id="rId1"/>
  <rowBreaks count="2" manualBreakCount="2">
    <brk id="57" max="17" man="1"/>
    <brk id="140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E8F0C-6A24-4C19-8E99-3C42BE4D283D}">
  <sheetPr>
    <tabColor rgb="FF9933FF"/>
  </sheetPr>
  <dimension ref="A1:R156"/>
  <sheetViews>
    <sheetView zoomScale="60" zoomScaleNormal="60" workbookViewId="0">
      <selection activeCell="H6" sqref="H6"/>
    </sheetView>
  </sheetViews>
  <sheetFormatPr defaultRowHeight="21"/>
  <cols>
    <col min="1" max="1" width="55.42578125" style="10" customWidth="1"/>
    <col min="2" max="2" width="8.5703125" style="10" bestFit="1" customWidth="1"/>
    <col min="3" max="3" width="17.42578125" style="10" customWidth="1"/>
    <col min="4" max="4" width="17.42578125" style="10" bestFit="1" customWidth="1"/>
    <col min="5" max="5" width="15.85546875" style="10" customWidth="1"/>
    <col min="6" max="7" width="16.28515625" style="10" customWidth="1"/>
    <col min="8" max="8" width="15.140625" style="10" customWidth="1"/>
    <col min="9" max="9" width="14.5703125" style="10" bestFit="1" customWidth="1"/>
    <col min="10" max="10" width="17.28515625" style="10" customWidth="1"/>
    <col min="11" max="11" width="16.42578125" style="10" customWidth="1"/>
    <col min="12" max="12" width="16" style="10" customWidth="1"/>
    <col min="13" max="13" width="15.42578125" style="10" customWidth="1"/>
    <col min="14" max="14" width="14.42578125" style="10" bestFit="1" customWidth="1"/>
    <col min="15" max="15" width="13.140625" style="10" bestFit="1" customWidth="1"/>
    <col min="16" max="16" width="14.42578125" style="10" bestFit="1" customWidth="1"/>
    <col min="17" max="17" width="13.140625" style="10" bestFit="1" customWidth="1"/>
    <col min="18" max="18" width="16" style="10" customWidth="1"/>
    <col min="19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18" s="4" customFormat="1">
      <c r="A1" s="362" t="s">
        <v>157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18" s="4" customForma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18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6"/>
      <c r="Q3" s="26"/>
      <c r="R3" s="26"/>
    </row>
    <row r="4" spans="1:18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258" t="s">
        <v>176</v>
      </c>
      <c r="Q4" s="233"/>
      <c r="R4" s="26"/>
    </row>
    <row r="5" spans="1:18" s="4" customFormat="1" ht="21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12" t="s">
        <v>208</v>
      </c>
      <c r="Q5" s="26"/>
      <c r="R5" s="26"/>
    </row>
    <row r="6" spans="1:18" s="4" customFormat="1">
      <c r="A6" s="21" t="s">
        <v>84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18" s="4" customFormat="1">
      <c r="A7" s="24" t="s">
        <v>139</v>
      </c>
      <c r="B7" s="24"/>
      <c r="C7" s="24"/>
      <c r="D7" s="24"/>
      <c r="F7" s="22"/>
      <c r="G7" s="22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18" s="4" customFormat="1" ht="23.25" customHeight="1">
      <c r="A8" s="21" t="s">
        <v>310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 t="s">
        <v>71</v>
      </c>
    </row>
    <row r="9" spans="1:18" s="4" customFormat="1">
      <c r="A9" s="24"/>
      <c r="B9" s="24"/>
      <c r="C9" s="24"/>
      <c r="D9" s="24"/>
      <c r="P9" s="28"/>
      <c r="Q9" s="28"/>
      <c r="R9" s="29" t="s">
        <v>25</v>
      </c>
    </row>
    <row r="10" spans="1:18" s="4" customFormat="1">
      <c r="A10" s="30" t="s">
        <v>26</v>
      </c>
      <c r="B10" s="56" t="s">
        <v>69</v>
      </c>
      <c r="C10" s="56" t="s">
        <v>63</v>
      </c>
      <c r="D10" s="31" t="s">
        <v>7</v>
      </c>
      <c r="E10" s="408" t="s">
        <v>2</v>
      </c>
      <c r="F10" s="409"/>
      <c r="G10" s="409"/>
      <c r="H10" s="410"/>
      <c r="I10" s="31" t="s">
        <v>7</v>
      </c>
      <c r="J10" s="408" t="s">
        <v>3</v>
      </c>
      <c r="K10" s="409"/>
      <c r="L10" s="409"/>
      <c r="M10" s="410"/>
      <c r="N10" s="31" t="s">
        <v>7</v>
      </c>
      <c r="O10" s="408" t="s">
        <v>4</v>
      </c>
      <c r="P10" s="409"/>
      <c r="Q10" s="409"/>
      <c r="R10" s="410"/>
    </row>
    <row r="11" spans="1:18" s="4" customFormat="1">
      <c r="A11" s="32" t="s">
        <v>27</v>
      </c>
      <c r="B11" s="56"/>
      <c r="C11" s="56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18" s="4" customFormat="1">
      <c r="A12" s="35" t="s">
        <v>40</v>
      </c>
      <c r="B12" s="48" t="s">
        <v>5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</row>
    <row r="13" spans="1:18" s="4" customFormat="1">
      <c r="A13" s="35"/>
      <c r="B13" s="48" t="s">
        <v>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s="4" customFormat="1">
      <c r="A14" s="51" t="s">
        <v>73</v>
      </c>
      <c r="B14" s="52" t="s">
        <v>5</v>
      </c>
      <c r="C14" s="280">
        <v>0</v>
      </c>
      <c r="D14" s="280">
        <v>0</v>
      </c>
      <c r="E14" s="280">
        <v>0</v>
      </c>
      <c r="F14" s="280">
        <v>0</v>
      </c>
      <c r="G14" s="280">
        <v>0</v>
      </c>
      <c r="H14" s="280">
        <v>0</v>
      </c>
      <c r="I14" s="280">
        <v>0</v>
      </c>
      <c r="J14" s="280">
        <v>0</v>
      </c>
      <c r="K14" s="280">
        <v>0</v>
      </c>
      <c r="L14" s="280">
        <v>0</v>
      </c>
      <c r="M14" s="280">
        <v>0</v>
      </c>
      <c r="N14" s="280">
        <v>0</v>
      </c>
      <c r="O14" s="280">
        <v>0</v>
      </c>
      <c r="P14" s="280">
        <v>0</v>
      </c>
      <c r="Q14" s="280">
        <v>0</v>
      </c>
      <c r="R14" s="280">
        <v>0</v>
      </c>
    </row>
    <row r="15" spans="1:18" s="4" customFormat="1">
      <c r="A15" s="54"/>
      <c r="B15" s="52" t="s">
        <v>6</v>
      </c>
      <c r="C15" s="53"/>
      <c r="D15" s="44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44"/>
      <c r="Q15" s="53"/>
      <c r="R15" s="53"/>
    </row>
    <row r="16" spans="1:18" s="4" customFormat="1">
      <c r="A16" s="39"/>
      <c r="B16" s="49" t="s">
        <v>5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</row>
    <row r="17" spans="1:18" s="4" customFormat="1">
      <c r="A17" s="39"/>
      <c r="B17" s="49" t="s">
        <v>6</v>
      </c>
      <c r="C17" s="37"/>
      <c r="D17" s="38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37"/>
      <c r="R17" s="37"/>
    </row>
    <row r="18" spans="1:18" s="4" customFormat="1">
      <c r="A18" s="51" t="s">
        <v>74</v>
      </c>
      <c r="B18" s="52" t="s">
        <v>5</v>
      </c>
      <c r="C18" s="280">
        <v>0</v>
      </c>
      <c r="D18" s="280">
        <v>0</v>
      </c>
      <c r="E18" s="280">
        <v>0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0</v>
      </c>
      <c r="L18" s="280">
        <v>0</v>
      </c>
      <c r="M18" s="280">
        <v>0</v>
      </c>
      <c r="N18" s="280">
        <v>0</v>
      </c>
      <c r="O18" s="280">
        <v>0</v>
      </c>
      <c r="P18" s="280">
        <v>0</v>
      </c>
      <c r="Q18" s="280">
        <v>0</v>
      </c>
      <c r="R18" s="280">
        <v>0</v>
      </c>
    </row>
    <row r="19" spans="1:18" s="4" customFormat="1">
      <c r="A19" s="54"/>
      <c r="B19" s="52" t="s">
        <v>6</v>
      </c>
      <c r="C19" s="53"/>
      <c r="D19" s="44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44"/>
      <c r="Q19" s="53"/>
      <c r="R19" s="53"/>
    </row>
    <row r="20" spans="1:18" s="4" customFormat="1">
      <c r="A20" s="39"/>
      <c r="B20" s="49" t="s">
        <v>5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</row>
    <row r="21" spans="1:18" s="4" customFormat="1">
      <c r="A21" s="39"/>
      <c r="B21" s="49" t="s">
        <v>6</v>
      </c>
      <c r="C21" s="37"/>
      <c r="D21" s="38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8"/>
      <c r="Q21" s="37"/>
      <c r="R21" s="37"/>
    </row>
    <row r="22" spans="1:18" s="4" customFormat="1">
      <c r="A22" s="51" t="s">
        <v>75</v>
      </c>
      <c r="B22" s="52" t="s">
        <v>5</v>
      </c>
      <c r="C22" s="280">
        <v>0</v>
      </c>
      <c r="D22" s="280">
        <v>0</v>
      </c>
      <c r="E22" s="280">
        <v>0</v>
      </c>
      <c r="F22" s="280">
        <v>0</v>
      </c>
      <c r="G22" s="280">
        <v>0</v>
      </c>
      <c r="H22" s="280">
        <v>0</v>
      </c>
      <c r="I22" s="280">
        <v>0</v>
      </c>
      <c r="J22" s="280">
        <v>0</v>
      </c>
      <c r="K22" s="280">
        <v>0</v>
      </c>
      <c r="L22" s="280">
        <v>0</v>
      </c>
      <c r="M22" s="280">
        <v>0</v>
      </c>
      <c r="N22" s="280">
        <v>0</v>
      </c>
      <c r="O22" s="280">
        <v>0</v>
      </c>
      <c r="P22" s="280">
        <v>0</v>
      </c>
      <c r="Q22" s="280">
        <v>0</v>
      </c>
      <c r="R22" s="280">
        <v>0</v>
      </c>
    </row>
    <row r="23" spans="1:18" s="4" customFormat="1">
      <c r="A23" s="54"/>
      <c r="B23" s="52" t="s">
        <v>6</v>
      </c>
      <c r="C23" s="53"/>
      <c r="D23" s="44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44"/>
      <c r="Q23" s="53"/>
      <c r="R23" s="53"/>
    </row>
    <row r="24" spans="1:18" s="4" customFormat="1">
      <c r="A24" s="39"/>
      <c r="B24" s="49" t="s">
        <v>5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</row>
    <row r="25" spans="1:18" s="4" customFormat="1">
      <c r="A25" s="39"/>
      <c r="B25" s="49" t="s">
        <v>6</v>
      </c>
      <c r="C25" s="37"/>
      <c r="D25" s="38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8"/>
      <c r="Q25" s="37"/>
      <c r="R25" s="37"/>
    </row>
    <row r="26" spans="1:18" s="4" customFormat="1">
      <c r="A26" s="51" t="s">
        <v>41</v>
      </c>
      <c r="B26" s="52" t="s">
        <v>5</v>
      </c>
      <c r="C26" s="280">
        <v>0</v>
      </c>
      <c r="D26" s="280">
        <v>0</v>
      </c>
      <c r="E26" s="280">
        <v>0</v>
      </c>
      <c r="F26" s="280">
        <v>0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0</v>
      </c>
      <c r="M26" s="280">
        <v>0</v>
      </c>
      <c r="N26" s="280">
        <v>0</v>
      </c>
      <c r="O26" s="280">
        <v>0</v>
      </c>
      <c r="P26" s="280">
        <v>0</v>
      </c>
      <c r="Q26" s="280">
        <v>0</v>
      </c>
      <c r="R26" s="280">
        <v>0</v>
      </c>
    </row>
    <row r="27" spans="1:18" s="4" customFormat="1">
      <c r="A27" s="54"/>
      <c r="B27" s="52" t="s">
        <v>6</v>
      </c>
      <c r="C27" s="53"/>
      <c r="D27" s="44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44"/>
      <c r="Q27" s="53"/>
      <c r="R27" s="53"/>
    </row>
    <row r="28" spans="1:18" s="4" customFormat="1">
      <c r="A28" s="39"/>
      <c r="B28" s="49" t="s">
        <v>5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</row>
    <row r="29" spans="1:18" s="4" customFormat="1">
      <c r="A29" s="39"/>
      <c r="B29" s="49" t="s">
        <v>6</v>
      </c>
      <c r="C29" s="37"/>
      <c r="D29" s="38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8"/>
      <c r="Q29" s="37"/>
      <c r="R29" s="37"/>
    </row>
    <row r="30" spans="1:18" s="4" customFormat="1">
      <c r="A30" s="40" t="s">
        <v>42</v>
      </c>
      <c r="B30" s="48" t="s">
        <v>5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</row>
    <row r="31" spans="1:18" s="4" customFormat="1">
      <c r="A31" s="40"/>
      <c r="B31" s="48" t="s">
        <v>6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s="4" customFormat="1">
      <c r="A32" s="51" t="s">
        <v>43</v>
      </c>
      <c r="B32" s="52" t="s">
        <v>5</v>
      </c>
      <c r="C32" s="280">
        <v>0</v>
      </c>
      <c r="D32" s="280">
        <v>0</v>
      </c>
      <c r="E32" s="280">
        <v>0</v>
      </c>
      <c r="F32" s="280">
        <v>0</v>
      </c>
      <c r="G32" s="280">
        <v>0</v>
      </c>
      <c r="H32" s="280">
        <v>0</v>
      </c>
      <c r="I32" s="280">
        <v>0</v>
      </c>
      <c r="J32" s="280">
        <v>0</v>
      </c>
      <c r="K32" s="280">
        <v>0</v>
      </c>
      <c r="L32" s="280">
        <v>0</v>
      </c>
      <c r="M32" s="280">
        <v>0</v>
      </c>
      <c r="N32" s="280">
        <v>0</v>
      </c>
      <c r="O32" s="280">
        <v>0</v>
      </c>
      <c r="P32" s="280">
        <v>0</v>
      </c>
      <c r="Q32" s="280">
        <v>0</v>
      </c>
      <c r="R32" s="280">
        <v>0</v>
      </c>
    </row>
    <row r="33" spans="1:18" s="4" customFormat="1">
      <c r="A33" s="51"/>
      <c r="B33" s="52" t="s">
        <v>6</v>
      </c>
      <c r="C33" s="53"/>
      <c r="D33" s="44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44"/>
      <c r="Q33" s="53"/>
      <c r="R33" s="53"/>
    </row>
    <row r="34" spans="1:18" s="4" customFormat="1">
      <c r="A34" s="55" t="s">
        <v>44</v>
      </c>
      <c r="B34" s="52" t="s">
        <v>5</v>
      </c>
      <c r="C34" s="280">
        <v>0</v>
      </c>
      <c r="D34" s="280">
        <v>0</v>
      </c>
      <c r="E34" s="280">
        <v>0</v>
      </c>
      <c r="F34" s="280">
        <v>0</v>
      </c>
      <c r="G34" s="280">
        <v>0</v>
      </c>
      <c r="H34" s="280">
        <v>0</v>
      </c>
      <c r="I34" s="280">
        <v>0</v>
      </c>
      <c r="J34" s="280">
        <v>0</v>
      </c>
      <c r="K34" s="280">
        <v>0</v>
      </c>
      <c r="L34" s="280">
        <v>0</v>
      </c>
      <c r="M34" s="280">
        <v>0</v>
      </c>
      <c r="N34" s="280">
        <v>0</v>
      </c>
      <c r="O34" s="280">
        <v>0</v>
      </c>
      <c r="P34" s="280">
        <v>0</v>
      </c>
      <c r="Q34" s="280">
        <v>0</v>
      </c>
      <c r="R34" s="280">
        <v>0</v>
      </c>
    </row>
    <row r="35" spans="1:18" s="4" customFormat="1">
      <c r="A35" s="55"/>
      <c r="B35" s="52" t="s">
        <v>6</v>
      </c>
      <c r="C35" s="53"/>
      <c r="D35" s="44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44"/>
      <c r="Q35" s="53"/>
      <c r="R35" s="53"/>
    </row>
    <row r="36" spans="1:18" s="4" customFormat="1">
      <c r="A36" s="41"/>
      <c r="B36" s="49" t="s">
        <v>5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</row>
    <row r="37" spans="1:18" s="4" customFormat="1">
      <c r="A37" s="39"/>
      <c r="B37" s="49" t="s">
        <v>6</v>
      </c>
      <c r="C37" s="37"/>
      <c r="D37" s="38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8"/>
      <c r="Q37" s="37"/>
      <c r="R37" s="37"/>
    </row>
    <row r="38" spans="1:18" s="4" customFormat="1" ht="21" customHeight="1">
      <c r="A38" s="55" t="s">
        <v>45</v>
      </c>
      <c r="B38" s="52" t="s">
        <v>5</v>
      </c>
      <c r="C38" s="280">
        <v>0</v>
      </c>
      <c r="D38" s="280">
        <v>0</v>
      </c>
      <c r="E38" s="280">
        <v>0</v>
      </c>
      <c r="F38" s="280">
        <v>0</v>
      </c>
      <c r="G38" s="280">
        <v>0</v>
      </c>
      <c r="H38" s="280">
        <v>0</v>
      </c>
      <c r="I38" s="280">
        <v>0</v>
      </c>
      <c r="J38" s="280">
        <v>0</v>
      </c>
      <c r="K38" s="280">
        <v>0</v>
      </c>
      <c r="L38" s="280">
        <v>0</v>
      </c>
      <c r="M38" s="280">
        <v>0</v>
      </c>
      <c r="N38" s="280">
        <v>0</v>
      </c>
      <c r="O38" s="280">
        <v>0</v>
      </c>
      <c r="P38" s="280">
        <v>0</v>
      </c>
      <c r="Q38" s="280">
        <v>0</v>
      </c>
      <c r="R38" s="280">
        <v>0</v>
      </c>
    </row>
    <row r="39" spans="1:18" s="4" customFormat="1">
      <c r="A39" s="55"/>
      <c r="B39" s="52" t="s">
        <v>6</v>
      </c>
      <c r="C39" s="53"/>
      <c r="D39" s="44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44"/>
      <c r="Q39" s="53"/>
      <c r="R39" s="53"/>
    </row>
    <row r="40" spans="1:18" s="81" customFormat="1">
      <c r="A40" s="82"/>
      <c r="B40" s="49" t="s">
        <v>5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</row>
    <row r="41" spans="1:18" s="81" customFormat="1">
      <c r="A41" s="77"/>
      <c r="B41" s="49" t="s">
        <v>6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</row>
    <row r="42" spans="1:18" s="4" customFormat="1" ht="21" customHeight="1">
      <c r="A42" s="55" t="s">
        <v>46</v>
      </c>
      <c r="B42" s="52" t="s">
        <v>5</v>
      </c>
      <c r="C42" s="280">
        <v>0</v>
      </c>
      <c r="D42" s="280">
        <v>0</v>
      </c>
      <c r="E42" s="280">
        <v>0</v>
      </c>
      <c r="F42" s="280">
        <v>0</v>
      </c>
      <c r="G42" s="280">
        <v>0</v>
      </c>
      <c r="H42" s="280">
        <v>0</v>
      </c>
      <c r="I42" s="280">
        <v>0</v>
      </c>
      <c r="J42" s="280">
        <v>0</v>
      </c>
      <c r="K42" s="280">
        <v>0</v>
      </c>
      <c r="L42" s="280">
        <v>0</v>
      </c>
      <c r="M42" s="280">
        <v>0</v>
      </c>
      <c r="N42" s="280">
        <v>0</v>
      </c>
      <c r="O42" s="280">
        <v>0</v>
      </c>
      <c r="P42" s="280">
        <v>0</v>
      </c>
      <c r="Q42" s="280">
        <v>0</v>
      </c>
      <c r="R42" s="280">
        <v>0</v>
      </c>
    </row>
    <row r="43" spans="1:18" s="4" customFormat="1">
      <c r="A43" s="55"/>
      <c r="B43" s="52" t="s">
        <v>6</v>
      </c>
      <c r="C43" s="53"/>
      <c r="D43" s="44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44"/>
      <c r="Q43" s="53"/>
      <c r="R43" s="53"/>
    </row>
    <row r="44" spans="1:18" s="81" customFormat="1">
      <c r="A44" s="82"/>
      <c r="B44" s="49"/>
      <c r="C44" s="80">
        <v>0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</row>
    <row r="45" spans="1:18" s="81" customFormat="1">
      <c r="A45" s="77"/>
      <c r="B45" s="49" t="s">
        <v>6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</row>
    <row r="46" spans="1:18" s="4" customFormat="1">
      <c r="A46" s="51" t="s">
        <v>47</v>
      </c>
      <c r="B46" s="52" t="s">
        <v>5</v>
      </c>
      <c r="C46" s="204">
        <v>0</v>
      </c>
      <c r="D46" s="204">
        <v>0</v>
      </c>
      <c r="E46" s="204">
        <v>0</v>
      </c>
      <c r="F46" s="204">
        <v>0</v>
      </c>
      <c r="G46" s="204">
        <v>0</v>
      </c>
      <c r="H46" s="204">
        <v>0</v>
      </c>
      <c r="I46" s="204">
        <v>0</v>
      </c>
      <c r="J46" s="204">
        <v>0</v>
      </c>
      <c r="K46" s="204">
        <v>0</v>
      </c>
      <c r="L46" s="204">
        <v>0</v>
      </c>
      <c r="M46" s="204">
        <v>0</v>
      </c>
      <c r="N46" s="204">
        <v>0</v>
      </c>
      <c r="O46" s="204">
        <v>0</v>
      </c>
      <c r="P46" s="204">
        <v>0</v>
      </c>
      <c r="Q46" s="204">
        <v>0</v>
      </c>
      <c r="R46" s="204">
        <v>0</v>
      </c>
    </row>
    <row r="47" spans="1:18" s="4" customFormat="1">
      <c r="A47" s="51"/>
      <c r="B47" s="52" t="s">
        <v>6</v>
      </c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</row>
    <row r="48" spans="1:18" s="81" customFormat="1">
      <c r="A48" s="251"/>
      <c r="B48" s="49" t="s">
        <v>5</v>
      </c>
      <c r="C48" s="207">
        <v>0</v>
      </c>
      <c r="D48" s="207">
        <v>0</v>
      </c>
      <c r="E48" s="207">
        <v>0</v>
      </c>
      <c r="F48" s="207">
        <v>0</v>
      </c>
      <c r="G48" s="207">
        <v>0</v>
      </c>
      <c r="H48" s="207">
        <v>0</v>
      </c>
      <c r="I48" s="207">
        <v>0</v>
      </c>
      <c r="J48" s="207">
        <v>0</v>
      </c>
      <c r="K48" s="207">
        <v>0</v>
      </c>
      <c r="L48" s="207">
        <v>0</v>
      </c>
      <c r="M48" s="207">
        <v>0</v>
      </c>
      <c r="N48" s="207">
        <v>0</v>
      </c>
      <c r="O48" s="207">
        <v>0</v>
      </c>
      <c r="P48" s="207">
        <v>0</v>
      </c>
      <c r="Q48" s="207">
        <v>0</v>
      </c>
      <c r="R48" s="207">
        <v>0</v>
      </c>
    </row>
    <row r="49" spans="1:18" s="81" customFormat="1">
      <c r="A49" s="86"/>
      <c r="B49" s="49" t="s">
        <v>6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</row>
    <row r="50" spans="1:18" s="4" customFormat="1" ht="21" customHeight="1">
      <c r="A50" s="40" t="s">
        <v>48</v>
      </c>
      <c r="B50" s="48" t="s">
        <v>5</v>
      </c>
      <c r="C50" s="201">
        <v>0</v>
      </c>
      <c r="D50" s="201">
        <v>0</v>
      </c>
      <c r="E50" s="201">
        <v>0</v>
      </c>
      <c r="F50" s="201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0</v>
      </c>
      <c r="L50" s="201">
        <v>0</v>
      </c>
      <c r="M50" s="201">
        <v>0</v>
      </c>
      <c r="N50" s="201">
        <v>0</v>
      </c>
      <c r="O50" s="201">
        <v>0</v>
      </c>
      <c r="P50" s="201">
        <v>0</v>
      </c>
      <c r="Q50" s="201">
        <v>0</v>
      </c>
      <c r="R50" s="201">
        <v>0</v>
      </c>
    </row>
    <row r="51" spans="1:18" s="4" customFormat="1">
      <c r="A51" s="40"/>
      <c r="B51" s="48" t="s">
        <v>6</v>
      </c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</row>
    <row r="52" spans="1:18" s="4" customFormat="1" ht="21" customHeight="1">
      <c r="A52" s="51" t="s">
        <v>49</v>
      </c>
      <c r="B52" s="52" t="s">
        <v>5</v>
      </c>
      <c r="C52" s="204">
        <v>0</v>
      </c>
      <c r="D52" s="204">
        <v>0</v>
      </c>
      <c r="E52" s="204">
        <v>0</v>
      </c>
      <c r="F52" s="204">
        <v>0</v>
      </c>
      <c r="G52" s="204">
        <v>0</v>
      </c>
      <c r="H52" s="204">
        <v>0</v>
      </c>
      <c r="I52" s="204">
        <f>SUM(J52:M52)</f>
        <v>0</v>
      </c>
      <c r="J52" s="204">
        <v>0</v>
      </c>
      <c r="K52" s="204">
        <v>0</v>
      </c>
      <c r="L52" s="204">
        <v>0</v>
      </c>
      <c r="M52" s="204">
        <v>0</v>
      </c>
      <c r="N52" s="204">
        <v>0</v>
      </c>
      <c r="O52" s="204">
        <v>0</v>
      </c>
      <c r="P52" s="204">
        <v>0</v>
      </c>
      <c r="Q52" s="204">
        <v>0</v>
      </c>
      <c r="R52" s="204">
        <v>0</v>
      </c>
    </row>
    <row r="53" spans="1:18" s="4" customFormat="1">
      <c r="A53" s="51"/>
      <c r="B53" s="52" t="s">
        <v>6</v>
      </c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</row>
    <row r="54" spans="1:18" s="81" customFormat="1">
      <c r="A54" s="67"/>
      <c r="B54" s="49" t="s">
        <v>5</v>
      </c>
      <c r="C54" s="207">
        <v>0</v>
      </c>
      <c r="D54" s="207">
        <v>0</v>
      </c>
      <c r="E54" s="207">
        <v>0</v>
      </c>
      <c r="F54" s="207">
        <v>0</v>
      </c>
      <c r="G54" s="207">
        <v>0</v>
      </c>
      <c r="H54" s="207">
        <v>0</v>
      </c>
      <c r="I54" s="207">
        <v>0</v>
      </c>
      <c r="J54" s="207">
        <v>0</v>
      </c>
      <c r="K54" s="207">
        <v>0</v>
      </c>
      <c r="L54" s="207">
        <v>0</v>
      </c>
      <c r="M54" s="207">
        <v>0</v>
      </c>
      <c r="N54" s="207">
        <v>0</v>
      </c>
      <c r="O54" s="207">
        <v>0</v>
      </c>
      <c r="P54" s="207">
        <v>0</v>
      </c>
      <c r="Q54" s="207">
        <v>0</v>
      </c>
      <c r="R54" s="207">
        <v>0</v>
      </c>
    </row>
    <row r="55" spans="1:18" s="81" customFormat="1">
      <c r="A55" s="86"/>
      <c r="B55" s="49" t="s">
        <v>6</v>
      </c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</row>
    <row r="56" spans="1:18" s="4" customFormat="1">
      <c r="A56" s="51" t="s">
        <v>50</v>
      </c>
      <c r="B56" s="52" t="s">
        <v>5</v>
      </c>
      <c r="C56" s="204">
        <v>0</v>
      </c>
      <c r="D56" s="204">
        <v>0</v>
      </c>
      <c r="E56" s="204">
        <v>0</v>
      </c>
      <c r="F56" s="204">
        <v>0</v>
      </c>
      <c r="G56" s="204">
        <v>0</v>
      </c>
      <c r="H56" s="204">
        <v>0</v>
      </c>
      <c r="I56" s="204">
        <v>0</v>
      </c>
      <c r="J56" s="204">
        <v>0</v>
      </c>
      <c r="K56" s="204">
        <v>0</v>
      </c>
      <c r="L56" s="204">
        <v>0</v>
      </c>
      <c r="M56" s="204">
        <v>0</v>
      </c>
      <c r="N56" s="204">
        <v>0</v>
      </c>
      <c r="O56" s="204">
        <v>0</v>
      </c>
      <c r="P56" s="204">
        <v>0</v>
      </c>
      <c r="Q56" s="204">
        <v>0</v>
      </c>
      <c r="R56" s="204">
        <v>0</v>
      </c>
    </row>
    <row r="57" spans="1:18" s="4" customFormat="1">
      <c r="A57" s="51"/>
      <c r="B57" s="52" t="s">
        <v>6</v>
      </c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</row>
    <row r="58" spans="1:18" s="4" customFormat="1">
      <c r="A58" s="39"/>
      <c r="B58" s="49" t="s">
        <v>5</v>
      </c>
      <c r="C58" s="207">
        <v>0</v>
      </c>
      <c r="D58" s="207">
        <v>0</v>
      </c>
      <c r="E58" s="207">
        <v>0</v>
      </c>
      <c r="F58" s="207">
        <v>0</v>
      </c>
      <c r="G58" s="207">
        <v>0</v>
      </c>
      <c r="H58" s="207">
        <v>0</v>
      </c>
      <c r="I58" s="207">
        <v>0</v>
      </c>
      <c r="J58" s="207">
        <v>0</v>
      </c>
      <c r="K58" s="207">
        <v>0</v>
      </c>
      <c r="L58" s="207">
        <v>0</v>
      </c>
      <c r="M58" s="207">
        <v>0</v>
      </c>
      <c r="N58" s="207">
        <v>0</v>
      </c>
      <c r="O58" s="207">
        <v>0</v>
      </c>
      <c r="P58" s="207">
        <v>0</v>
      </c>
      <c r="Q58" s="207">
        <v>0</v>
      </c>
      <c r="R58" s="207">
        <v>0</v>
      </c>
    </row>
    <row r="59" spans="1:18" s="4" customFormat="1">
      <c r="A59" s="39"/>
      <c r="B59" s="49" t="s">
        <v>6</v>
      </c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</row>
    <row r="60" spans="1:18" s="4" customFormat="1">
      <c r="A60" s="40" t="s">
        <v>51</v>
      </c>
      <c r="B60" s="48" t="s">
        <v>5</v>
      </c>
      <c r="C60" s="201">
        <v>0</v>
      </c>
      <c r="D60" s="201">
        <v>0</v>
      </c>
      <c r="E60" s="201">
        <v>0</v>
      </c>
      <c r="F60" s="201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0</v>
      </c>
      <c r="L60" s="201">
        <v>0</v>
      </c>
      <c r="M60" s="201">
        <v>0</v>
      </c>
      <c r="N60" s="201">
        <v>0</v>
      </c>
      <c r="O60" s="201">
        <v>0</v>
      </c>
      <c r="P60" s="201">
        <v>0</v>
      </c>
      <c r="Q60" s="201">
        <v>0</v>
      </c>
      <c r="R60" s="201">
        <v>0</v>
      </c>
    </row>
    <row r="61" spans="1:18" s="4" customFormat="1">
      <c r="A61" s="40"/>
      <c r="B61" s="48" t="s">
        <v>6</v>
      </c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</row>
    <row r="62" spans="1:18" s="81" customFormat="1">
      <c r="A62" s="231"/>
      <c r="B62" s="49" t="s">
        <v>5</v>
      </c>
      <c r="C62" s="207">
        <v>0</v>
      </c>
      <c r="D62" s="207">
        <v>0</v>
      </c>
      <c r="E62" s="207">
        <v>0</v>
      </c>
      <c r="F62" s="207">
        <v>0</v>
      </c>
      <c r="G62" s="207">
        <v>0</v>
      </c>
      <c r="H62" s="207">
        <v>0</v>
      </c>
      <c r="I62" s="207">
        <v>0</v>
      </c>
      <c r="J62" s="207">
        <v>0</v>
      </c>
      <c r="K62" s="207">
        <v>0</v>
      </c>
      <c r="L62" s="207">
        <v>0</v>
      </c>
      <c r="M62" s="207">
        <v>0</v>
      </c>
      <c r="N62" s="207">
        <v>0</v>
      </c>
      <c r="O62" s="207">
        <v>0</v>
      </c>
      <c r="P62" s="207">
        <v>0</v>
      </c>
      <c r="Q62" s="207">
        <v>0</v>
      </c>
      <c r="R62" s="207">
        <v>0</v>
      </c>
    </row>
    <row r="63" spans="1:18" s="81" customFormat="1">
      <c r="A63" s="252"/>
      <c r="B63" s="49" t="s">
        <v>6</v>
      </c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</row>
    <row r="64" spans="1:18" s="4" customFormat="1">
      <c r="A64" s="40" t="s">
        <v>52</v>
      </c>
      <c r="B64" s="48" t="s">
        <v>5</v>
      </c>
      <c r="C64" s="75">
        <f>C66</f>
        <v>171500</v>
      </c>
      <c r="D64" s="75">
        <f t="shared" ref="D64:R64" si="0">D66</f>
        <v>171500</v>
      </c>
      <c r="E64" s="75">
        <f t="shared" si="0"/>
        <v>0</v>
      </c>
      <c r="F64" s="75">
        <f t="shared" si="0"/>
        <v>0</v>
      </c>
      <c r="G64" s="75">
        <f t="shared" si="0"/>
        <v>171500</v>
      </c>
      <c r="H64" s="75">
        <f t="shared" si="0"/>
        <v>0</v>
      </c>
      <c r="I64" s="75">
        <f t="shared" si="0"/>
        <v>0</v>
      </c>
      <c r="J64" s="75">
        <f t="shared" si="0"/>
        <v>0</v>
      </c>
      <c r="K64" s="75">
        <f t="shared" si="0"/>
        <v>0</v>
      </c>
      <c r="L64" s="75">
        <f t="shared" si="0"/>
        <v>0</v>
      </c>
      <c r="M64" s="75">
        <f t="shared" si="0"/>
        <v>0</v>
      </c>
      <c r="N64" s="75">
        <f t="shared" si="0"/>
        <v>0</v>
      </c>
      <c r="O64" s="75">
        <f t="shared" si="0"/>
        <v>0</v>
      </c>
      <c r="P64" s="75">
        <f t="shared" si="0"/>
        <v>0</v>
      </c>
      <c r="Q64" s="75">
        <f t="shared" si="0"/>
        <v>0</v>
      </c>
      <c r="R64" s="75">
        <f t="shared" si="0"/>
        <v>0</v>
      </c>
    </row>
    <row r="65" spans="1:18" s="4" customFormat="1">
      <c r="A65" s="40"/>
      <c r="B65" s="48" t="s">
        <v>6</v>
      </c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</row>
    <row r="66" spans="1:18" s="81" customFormat="1" ht="42">
      <c r="A66" s="231" t="s">
        <v>311</v>
      </c>
      <c r="B66" s="49" t="s">
        <v>5</v>
      </c>
      <c r="C66" s="69">
        <f>D66</f>
        <v>171500</v>
      </c>
      <c r="D66" s="69">
        <v>171500</v>
      </c>
      <c r="E66" s="69">
        <v>0</v>
      </c>
      <c r="F66" s="69">
        <v>0</v>
      </c>
      <c r="G66" s="69">
        <v>171500</v>
      </c>
      <c r="H66" s="69">
        <v>0</v>
      </c>
      <c r="I66" s="69">
        <v>0</v>
      </c>
      <c r="J66" s="69">
        <v>0</v>
      </c>
      <c r="K66" s="69">
        <v>0</v>
      </c>
      <c r="L66" s="69">
        <v>0</v>
      </c>
      <c r="M66" s="69">
        <v>0</v>
      </c>
      <c r="N66" s="69">
        <v>0</v>
      </c>
      <c r="O66" s="69">
        <v>0</v>
      </c>
      <c r="P66" s="69">
        <v>0</v>
      </c>
      <c r="Q66" s="69">
        <v>0</v>
      </c>
      <c r="R66" s="69">
        <v>0</v>
      </c>
    </row>
    <row r="67" spans="1:18" s="81" customFormat="1">
      <c r="A67" s="231"/>
      <c r="B67" s="49" t="s">
        <v>6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</row>
    <row r="68" spans="1:18" s="4" customFormat="1">
      <c r="A68" s="43" t="s">
        <v>53</v>
      </c>
      <c r="B68" s="50" t="s">
        <v>5</v>
      </c>
      <c r="C68" s="71">
        <f>C64</f>
        <v>171500</v>
      </c>
      <c r="D68" s="71">
        <f t="shared" ref="D68:R68" si="1">D64</f>
        <v>171500</v>
      </c>
      <c r="E68" s="71">
        <f t="shared" si="1"/>
        <v>0</v>
      </c>
      <c r="F68" s="71">
        <f t="shared" si="1"/>
        <v>0</v>
      </c>
      <c r="G68" s="71">
        <f t="shared" si="1"/>
        <v>171500</v>
      </c>
      <c r="H68" s="71">
        <f t="shared" si="1"/>
        <v>0</v>
      </c>
      <c r="I68" s="71">
        <f t="shared" si="1"/>
        <v>0</v>
      </c>
      <c r="J68" s="71">
        <f t="shared" si="1"/>
        <v>0</v>
      </c>
      <c r="K68" s="71">
        <f t="shared" si="1"/>
        <v>0</v>
      </c>
      <c r="L68" s="71">
        <f t="shared" si="1"/>
        <v>0</v>
      </c>
      <c r="M68" s="71">
        <f t="shared" si="1"/>
        <v>0</v>
      </c>
      <c r="N68" s="71">
        <f t="shared" si="1"/>
        <v>0</v>
      </c>
      <c r="O68" s="71">
        <f t="shared" si="1"/>
        <v>0</v>
      </c>
      <c r="P68" s="71">
        <f t="shared" si="1"/>
        <v>0</v>
      </c>
      <c r="Q68" s="71">
        <f t="shared" si="1"/>
        <v>0</v>
      </c>
      <c r="R68" s="71">
        <f t="shared" si="1"/>
        <v>0</v>
      </c>
    </row>
    <row r="69" spans="1:18" s="4" customFormat="1">
      <c r="A69" s="43"/>
      <c r="B69" s="50" t="s">
        <v>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</row>
    <row r="70" spans="1:18" s="4" customFormat="1" ht="35.1" customHeight="1">
      <c r="A70" s="21" t="s">
        <v>54</v>
      </c>
      <c r="B70" s="8"/>
      <c r="C70" s="8"/>
      <c r="I70" s="23" t="s">
        <v>55</v>
      </c>
      <c r="K70" s="23"/>
    </row>
    <row r="71" spans="1:18">
      <c r="A71" s="45" t="s">
        <v>56</v>
      </c>
      <c r="H71" s="46"/>
      <c r="K71" s="47" t="s">
        <v>57</v>
      </c>
    </row>
    <row r="72" spans="1:18">
      <c r="A72" s="24" t="s">
        <v>58</v>
      </c>
      <c r="I72" s="25" t="s">
        <v>58</v>
      </c>
    </row>
    <row r="73" spans="1:18">
      <c r="A73" s="24" t="s">
        <v>59</v>
      </c>
      <c r="I73" s="27" t="s">
        <v>59</v>
      </c>
    </row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100" ht="14.25" customHeight="1"/>
    <row r="101" ht="14.25" customHeight="1"/>
    <row r="102" ht="14.25" customHeight="1"/>
    <row r="103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6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</sheetData>
  <mergeCells count="5">
    <mergeCell ref="A1:P1"/>
    <mergeCell ref="A2:P2"/>
    <mergeCell ref="O10:R10"/>
    <mergeCell ref="J10:M10"/>
    <mergeCell ref="E10:H10"/>
  </mergeCells>
  <pageMargins left="0.15748031496062992" right="0.15748031496062992" top="0.31496062992125984" bottom="0.35433070866141736" header="0.23622047244094491" footer="0.31496062992125984"/>
  <pageSetup paperSize="9" scale="4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5E273-76B0-4236-8A02-6822AC5479C1}">
  <sheetPr>
    <tabColor rgb="FF9933FF"/>
  </sheetPr>
  <dimension ref="A1:R156"/>
  <sheetViews>
    <sheetView zoomScale="70" zoomScaleNormal="70" workbookViewId="0">
      <selection activeCell="H6" sqref="H6"/>
    </sheetView>
  </sheetViews>
  <sheetFormatPr defaultRowHeight="21"/>
  <cols>
    <col min="1" max="1" width="55.42578125" style="10" customWidth="1"/>
    <col min="2" max="2" width="8.5703125" style="10" bestFit="1" customWidth="1"/>
    <col min="3" max="3" width="17.42578125" style="10" customWidth="1"/>
    <col min="4" max="4" width="18.42578125" style="10" bestFit="1" customWidth="1"/>
    <col min="5" max="5" width="15.85546875" style="10" customWidth="1"/>
    <col min="6" max="7" width="16.28515625" style="10" customWidth="1"/>
    <col min="8" max="8" width="15.140625" style="10" customWidth="1"/>
    <col min="9" max="9" width="16.28515625" style="10" bestFit="1" customWidth="1"/>
    <col min="10" max="10" width="17.28515625" style="10" customWidth="1"/>
    <col min="11" max="11" width="16.42578125" style="10" customWidth="1"/>
    <col min="12" max="12" width="16" style="10" customWidth="1"/>
    <col min="13" max="13" width="15.42578125" style="10" customWidth="1"/>
    <col min="14" max="14" width="16.28515625" style="10" bestFit="1" customWidth="1"/>
    <col min="15" max="15" width="13.28515625" style="10" bestFit="1" customWidth="1"/>
    <col min="16" max="16" width="14.5703125" style="10" bestFit="1" customWidth="1"/>
    <col min="17" max="17" width="13.28515625" style="10" bestFit="1" customWidth="1"/>
    <col min="18" max="18" width="16" style="10" customWidth="1"/>
    <col min="19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18" s="4" customFormat="1">
      <c r="A1" s="362" t="s">
        <v>157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18" s="4" customForma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18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6"/>
      <c r="Q3" s="26"/>
      <c r="R3" s="26"/>
    </row>
    <row r="4" spans="1:18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258" t="s">
        <v>176</v>
      </c>
      <c r="Q4" s="233"/>
      <c r="R4" s="26"/>
    </row>
    <row r="5" spans="1:18" s="4" customFormat="1" ht="21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12" t="s">
        <v>208</v>
      </c>
      <c r="Q5" s="26"/>
      <c r="R5" s="26"/>
    </row>
    <row r="6" spans="1:18" s="4" customFormat="1">
      <c r="A6" s="21" t="s">
        <v>84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18" s="4" customFormat="1">
      <c r="A7" s="24" t="s">
        <v>139</v>
      </c>
      <c r="B7" s="24"/>
      <c r="C7" s="24"/>
      <c r="D7" s="24"/>
      <c r="F7" s="22"/>
      <c r="G7" s="22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18" s="4" customFormat="1" ht="23.25" customHeight="1">
      <c r="A8" s="21" t="s">
        <v>313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 t="s">
        <v>71</v>
      </c>
    </row>
    <row r="9" spans="1:18" s="4" customFormat="1">
      <c r="A9" s="24"/>
      <c r="B9" s="24"/>
      <c r="C9" s="24"/>
      <c r="D9" s="24"/>
      <c r="P9" s="28"/>
      <c r="Q9" s="28"/>
      <c r="R9" s="29" t="s">
        <v>25</v>
      </c>
    </row>
    <row r="10" spans="1:18" s="4" customFormat="1">
      <c r="A10" s="30" t="s">
        <v>26</v>
      </c>
      <c r="B10" s="56" t="s">
        <v>69</v>
      </c>
      <c r="C10" s="56" t="s">
        <v>63</v>
      </c>
      <c r="D10" s="31" t="s">
        <v>7</v>
      </c>
      <c r="E10" s="408" t="s">
        <v>2</v>
      </c>
      <c r="F10" s="409"/>
      <c r="G10" s="409"/>
      <c r="H10" s="410"/>
      <c r="I10" s="31" t="s">
        <v>7</v>
      </c>
      <c r="J10" s="408" t="s">
        <v>3</v>
      </c>
      <c r="K10" s="409"/>
      <c r="L10" s="409"/>
      <c r="M10" s="410"/>
      <c r="N10" s="31" t="s">
        <v>7</v>
      </c>
      <c r="O10" s="408" t="s">
        <v>4</v>
      </c>
      <c r="P10" s="409"/>
      <c r="Q10" s="409"/>
      <c r="R10" s="410"/>
    </row>
    <row r="11" spans="1:18" s="4" customFormat="1">
      <c r="A11" s="32" t="s">
        <v>27</v>
      </c>
      <c r="B11" s="56"/>
      <c r="C11" s="56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18" s="4" customFormat="1">
      <c r="A12" s="35" t="s">
        <v>40</v>
      </c>
      <c r="B12" s="48" t="s">
        <v>5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</row>
    <row r="13" spans="1:18" s="4" customFormat="1">
      <c r="A13" s="35"/>
      <c r="B13" s="48" t="s">
        <v>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s="4" customFormat="1">
      <c r="A14" s="51" t="s">
        <v>73</v>
      </c>
      <c r="B14" s="52" t="s">
        <v>5</v>
      </c>
      <c r="C14" s="53">
        <v>0</v>
      </c>
      <c r="D14" s="44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44">
        <v>0</v>
      </c>
      <c r="Q14" s="53">
        <v>0</v>
      </c>
      <c r="R14" s="53">
        <v>0</v>
      </c>
    </row>
    <row r="15" spans="1:18" s="4" customFormat="1">
      <c r="A15" s="54"/>
      <c r="B15" s="52" t="s">
        <v>6</v>
      </c>
      <c r="C15" s="53"/>
      <c r="D15" s="44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44"/>
      <c r="Q15" s="53"/>
      <c r="R15" s="53"/>
    </row>
    <row r="16" spans="1:18" s="4" customFormat="1">
      <c r="A16" s="39"/>
      <c r="B16" s="49" t="s">
        <v>5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</row>
    <row r="17" spans="1:18" s="4" customFormat="1">
      <c r="A17" s="39"/>
      <c r="B17" s="49" t="s">
        <v>6</v>
      </c>
      <c r="C17" s="37"/>
      <c r="D17" s="38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37"/>
      <c r="R17" s="37"/>
    </row>
    <row r="18" spans="1:18" s="4" customFormat="1">
      <c r="A18" s="51" t="s">
        <v>74</v>
      </c>
      <c r="B18" s="52" t="s">
        <v>5</v>
      </c>
      <c r="C18" s="53">
        <v>0</v>
      </c>
      <c r="D18" s="44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44">
        <v>0</v>
      </c>
      <c r="Q18" s="53">
        <v>0</v>
      </c>
      <c r="R18" s="53">
        <v>0</v>
      </c>
    </row>
    <row r="19" spans="1:18" s="4" customFormat="1">
      <c r="A19" s="54"/>
      <c r="B19" s="52" t="s">
        <v>6</v>
      </c>
      <c r="C19" s="53"/>
      <c r="D19" s="44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44"/>
      <c r="Q19" s="53"/>
      <c r="R19" s="53"/>
    </row>
    <row r="20" spans="1:18" s="4" customFormat="1">
      <c r="A20" s="39"/>
      <c r="B20" s="49" t="s">
        <v>5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</row>
    <row r="21" spans="1:18" s="4" customFormat="1">
      <c r="A21" s="39"/>
      <c r="B21" s="49" t="s">
        <v>6</v>
      </c>
      <c r="C21" s="37"/>
      <c r="D21" s="38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8"/>
      <c r="Q21" s="37"/>
      <c r="R21" s="37"/>
    </row>
    <row r="22" spans="1:18" s="4" customFormat="1">
      <c r="A22" s="51" t="s">
        <v>75</v>
      </c>
      <c r="B22" s="52" t="s">
        <v>5</v>
      </c>
      <c r="C22" s="53">
        <v>0</v>
      </c>
      <c r="D22" s="44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44">
        <v>0</v>
      </c>
      <c r="Q22" s="53">
        <v>0</v>
      </c>
      <c r="R22" s="53">
        <v>0</v>
      </c>
    </row>
    <row r="23" spans="1:18" s="4" customFormat="1">
      <c r="A23" s="54"/>
      <c r="B23" s="52" t="s">
        <v>6</v>
      </c>
      <c r="C23" s="53"/>
      <c r="D23" s="44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44"/>
      <c r="Q23" s="53"/>
      <c r="R23" s="53"/>
    </row>
    <row r="24" spans="1:18" s="4" customFormat="1">
      <c r="A24" s="39"/>
      <c r="B24" s="49" t="s">
        <v>5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</row>
    <row r="25" spans="1:18" s="4" customFormat="1">
      <c r="A25" s="39"/>
      <c r="B25" s="49" t="s">
        <v>6</v>
      </c>
      <c r="C25" s="37"/>
      <c r="D25" s="38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8"/>
      <c r="Q25" s="37"/>
      <c r="R25" s="37"/>
    </row>
    <row r="26" spans="1:18" s="4" customFormat="1">
      <c r="A26" s="51" t="s">
        <v>41</v>
      </c>
      <c r="B26" s="52" t="s">
        <v>5</v>
      </c>
      <c r="C26" s="53">
        <v>0</v>
      </c>
      <c r="D26" s="44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44">
        <v>0</v>
      </c>
      <c r="Q26" s="53">
        <v>0</v>
      </c>
      <c r="R26" s="53">
        <v>0</v>
      </c>
    </row>
    <row r="27" spans="1:18" s="4" customFormat="1">
      <c r="A27" s="54"/>
      <c r="B27" s="52" t="s">
        <v>6</v>
      </c>
      <c r="C27" s="53"/>
      <c r="D27" s="44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44"/>
      <c r="Q27" s="53"/>
      <c r="R27" s="53"/>
    </row>
    <row r="28" spans="1:18" s="4" customFormat="1">
      <c r="A28" s="39"/>
      <c r="B28" s="49" t="s">
        <v>5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</row>
    <row r="29" spans="1:18" s="4" customFormat="1">
      <c r="A29" s="39"/>
      <c r="B29" s="49" t="s">
        <v>6</v>
      </c>
      <c r="C29" s="37"/>
      <c r="D29" s="38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8"/>
      <c r="Q29" s="37"/>
      <c r="R29" s="37"/>
    </row>
    <row r="30" spans="1:18" s="4" customFormat="1">
      <c r="A30" s="40" t="s">
        <v>42</v>
      </c>
      <c r="B30" s="48" t="s">
        <v>5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</row>
    <row r="31" spans="1:18" s="4" customFormat="1">
      <c r="A31" s="40"/>
      <c r="B31" s="48" t="s">
        <v>6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s="4" customFormat="1">
      <c r="A32" s="51" t="s">
        <v>43</v>
      </c>
      <c r="B32" s="52" t="s">
        <v>5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</row>
    <row r="33" spans="1:18" s="4" customFormat="1">
      <c r="A33" s="51"/>
      <c r="B33" s="52" t="s">
        <v>6</v>
      </c>
      <c r="C33" s="53"/>
      <c r="D33" s="44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44"/>
      <c r="Q33" s="53"/>
      <c r="R33" s="53"/>
    </row>
    <row r="34" spans="1:18" s="4" customFormat="1">
      <c r="A34" s="55" t="s">
        <v>44</v>
      </c>
      <c r="B34" s="52" t="s">
        <v>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</row>
    <row r="35" spans="1:18" s="4" customFormat="1">
      <c r="A35" s="55"/>
      <c r="B35" s="52" t="s">
        <v>6</v>
      </c>
      <c r="C35" s="53"/>
      <c r="D35" s="44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44"/>
      <c r="Q35" s="53"/>
      <c r="R35" s="53"/>
    </row>
    <row r="36" spans="1:18" s="4" customFormat="1">
      <c r="A36" s="41"/>
      <c r="B36" s="49" t="s">
        <v>5</v>
      </c>
      <c r="C36" s="254">
        <v>0</v>
      </c>
      <c r="D36" s="254">
        <v>0</v>
      </c>
      <c r="E36" s="254">
        <v>0</v>
      </c>
      <c r="F36" s="254">
        <v>0</v>
      </c>
      <c r="G36" s="254">
        <v>0</v>
      </c>
      <c r="H36" s="254">
        <v>0</v>
      </c>
      <c r="I36" s="254">
        <v>0</v>
      </c>
      <c r="J36" s="254">
        <v>0</v>
      </c>
      <c r="K36" s="254">
        <v>0</v>
      </c>
      <c r="L36" s="254">
        <v>0</v>
      </c>
      <c r="M36" s="254">
        <v>0</v>
      </c>
      <c r="N36" s="254">
        <v>0</v>
      </c>
      <c r="O36" s="254">
        <v>0</v>
      </c>
      <c r="P36" s="254">
        <v>0</v>
      </c>
      <c r="Q36" s="254">
        <v>0</v>
      </c>
      <c r="R36" s="254">
        <v>0</v>
      </c>
    </row>
    <row r="37" spans="1:18" s="4" customFormat="1">
      <c r="A37" s="39"/>
      <c r="B37" s="49" t="s">
        <v>6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18" s="4" customFormat="1" ht="21" customHeight="1">
      <c r="A38" s="55" t="s">
        <v>45</v>
      </c>
      <c r="B38" s="52" t="s">
        <v>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</row>
    <row r="39" spans="1:18" s="4" customFormat="1">
      <c r="A39" s="55"/>
      <c r="B39" s="52" t="s">
        <v>6</v>
      </c>
      <c r="C39" s="53"/>
      <c r="D39" s="44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44"/>
      <c r="Q39" s="53"/>
      <c r="R39" s="53"/>
    </row>
    <row r="40" spans="1:18" s="81" customFormat="1">
      <c r="A40" s="82"/>
      <c r="B40" s="49" t="s">
        <v>5</v>
      </c>
      <c r="C40" s="256">
        <v>0</v>
      </c>
      <c r="D40" s="256">
        <v>0</v>
      </c>
      <c r="E40" s="256">
        <v>0</v>
      </c>
      <c r="F40" s="256">
        <v>0</v>
      </c>
      <c r="G40" s="256">
        <v>0</v>
      </c>
      <c r="H40" s="256">
        <v>0</v>
      </c>
      <c r="I40" s="256">
        <v>0</v>
      </c>
      <c r="J40" s="256">
        <v>0</v>
      </c>
      <c r="K40" s="256">
        <v>0</v>
      </c>
      <c r="L40" s="256">
        <v>0</v>
      </c>
      <c r="M40" s="256">
        <v>0</v>
      </c>
      <c r="N40" s="256">
        <v>0</v>
      </c>
      <c r="O40" s="256">
        <v>0</v>
      </c>
      <c r="P40" s="256">
        <v>0</v>
      </c>
      <c r="Q40" s="256">
        <v>0</v>
      </c>
      <c r="R40" s="256">
        <v>0</v>
      </c>
    </row>
    <row r="41" spans="1:18" s="81" customFormat="1">
      <c r="A41" s="77"/>
      <c r="B41" s="49" t="s">
        <v>6</v>
      </c>
      <c r="C41" s="79"/>
      <c r="D41" s="80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80"/>
      <c r="Q41" s="79"/>
      <c r="R41" s="79"/>
    </row>
    <row r="42" spans="1:18" s="4" customFormat="1" ht="21" customHeight="1">
      <c r="A42" s="55" t="s">
        <v>46</v>
      </c>
      <c r="B42" s="52" t="s">
        <v>5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</row>
    <row r="43" spans="1:18" s="4" customFormat="1">
      <c r="A43" s="55"/>
      <c r="B43" s="52" t="s">
        <v>6</v>
      </c>
      <c r="C43" s="53"/>
      <c r="D43" s="44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44"/>
      <c r="Q43" s="53"/>
      <c r="R43" s="53"/>
    </row>
    <row r="44" spans="1:18" s="81" customFormat="1">
      <c r="A44" s="82"/>
      <c r="B44" s="49" t="s">
        <v>5</v>
      </c>
      <c r="C44" s="256">
        <v>0</v>
      </c>
      <c r="D44" s="256">
        <v>0</v>
      </c>
      <c r="E44" s="256">
        <v>0</v>
      </c>
      <c r="F44" s="256">
        <v>0</v>
      </c>
      <c r="G44" s="256">
        <v>0</v>
      </c>
      <c r="H44" s="256">
        <v>0</v>
      </c>
      <c r="I44" s="256">
        <v>0</v>
      </c>
      <c r="J44" s="256">
        <v>0</v>
      </c>
      <c r="K44" s="256">
        <v>0</v>
      </c>
      <c r="L44" s="256">
        <v>0</v>
      </c>
      <c r="M44" s="256">
        <v>0</v>
      </c>
      <c r="N44" s="256">
        <v>0</v>
      </c>
      <c r="O44" s="256">
        <v>0</v>
      </c>
      <c r="P44" s="256">
        <v>0</v>
      </c>
      <c r="Q44" s="256">
        <v>0</v>
      </c>
      <c r="R44" s="256">
        <v>0</v>
      </c>
    </row>
    <row r="45" spans="1:18" s="81" customFormat="1">
      <c r="A45" s="77"/>
      <c r="B45" s="49" t="s">
        <v>6</v>
      </c>
      <c r="C45" s="79"/>
      <c r="D45" s="80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80"/>
      <c r="Q45" s="79"/>
      <c r="R45" s="79"/>
    </row>
    <row r="46" spans="1:18" s="4" customFormat="1">
      <c r="A46" s="51" t="s">
        <v>47</v>
      </c>
      <c r="B46" s="52" t="s">
        <v>5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</row>
    <row r="47" spans="1:18" s="4" customFormat="1">
      <c r="A47" s="51"/>
      <c r="B47" s="52" t="s">
        <v>6</v>
      </c>
      <c r="C47" s="53"/>
      <c r="D47" s="44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44"/>
      <c r="Q47" s="53"/>
      <c r="R47" s="53"/>
    </row>
    <row r="48" spans="1:18" s="81" customFormat="1">
      <c r="A48" s="251"/>
      <c r="B48" s="49" t="s">
        <v>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</row>
    <row r="49" spans="1:18" s="81" customFormat="1">
      <c r="A49" s="86"/>
      <c r="B49" s="49" t="s">
        <v>6</v>
      </c>
      <c r="C49" s="79"/>
      <c r="D49" s="80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80"/>
      <c r="Q49" s="79"/>
      <c r="R49" s="79"/>
    </row>
    <row r="50" spans="1:18" s="4" customFormat="1" ht="21" customHeight="1">
      <c r="A50" s="40" t="s">
        <v>48</v>
      </c>
      <c r="B50" s="48" t="s">
        <v>5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</row>
    <row r="51" spans="1:18" s="4" customFormat="1">
      <c r="A51" s="40"/>
      <c r="B51" s="48" t="s">
        <v>6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</row>
    <row r="52" spans="1:18" s="4" customFormat="1" ht="21" customHeight="1">
      <c r="A52" s="51" t="s">
        <v>49</v>
      </c>
      <c r="B52" s="52" t="s">
        <v>5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 spans="1:18" s="4" customFormat="1">
      <c r="A53" s="51"/>
      <c r="B53" s="52" t="s">
        <v>6</v>
      </c>
      <c r="C53" s="53"/>
      <c r="D53" s="44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44"/>
      <c r="Q53" s="53"/>
      <c r="R53" s="53"/>
    </row>
    <row r="54" spans="1:18" s="81" customFormat="1">
      <c r="A54" s="67"/>
      <c r="B54" s="49" t="s">
        <v>5</v>
      </c>
      <c r="C54" s="256">
        <v>0</v>
      </c>
      <c r="D54" s="256">
        <v>0</v>
      </c>
      <c r="E54" s="256">
        <v>0</v>
      </c>
      <c r="F54" s="256">
        <v>0</v>
      </c>
      <c r="G54" s="256">
        <v>0</v>
      </c>
      <c r="H54" s="256">
        <v>0</v>
      </c>
      <c r="I54" s="256">
        <v>0</v>
      </c>
      <c r="J54" s="256">
        <v>0</v>
      </c>
      <c r="K54" s="256">
        <v>0</v>
      </c>
      <c r="L54" s="256">
        <v>0</v>
      </c>
      <c r="M54" s="256">
        <v>0</v>
      </c>
      <c r="N54" s="256">
        <v>0</v>
      </c>
      <c r="O54" s="256">
        <v>0</v>
      </c>
      <c r="P54" s="256">
        <v>0</v>
      </c>
      <c r="Q54" s="256">
        <v>0</v>
      </c>
      <c r="R54" s="256">
        <v>0</v>
      </c>
    </row>
    <row r="55" spans="1:18" s="81" customFormat="1">
      <c r="A55" s="86"/>
      <c r="B55" s="49" t="s">
        <v>6</v>
      </c>
      <c r="C55" s="79"/>
      <c r="D55" s="80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80"/>
      <c r="Q55" s="79"/>
      <c r="R55" s="79"/>
    </row>
    <row r="56" spans="1:18" s="4" customFormat="1">
      <c r="A56" s="51" t="s">
        <v>50</v>
      </c>
      <c r="B56" s="52" t="s">
        <v>5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 spans="1:18" s="4" customFormat="1">
      <c r="A57" s="51"/>
      <c r="B57" s="52" t="s">
        <v>6</v>
      </c>
      <c r="C57" s="53"/>
      <c r="D57" s="44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44"/>
      <c r="Q57" s="53"/>
      <c r="R57" s="53"/>
    </row>
    <row r="58" spans="1:18" s="4" customFormat="1">
      <c r="A58" s="39"/>
      <c r="B58" s="49" t="s">
        <v>5</v>
      </c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</row>
    <row r="59" spans="1:18" s="4" customFormat="1">
      <c r="A59" s="39"/>
      <c r="B59" s="49" t="s">
        <v>6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</row>
    <row r="60" spans="1:18" s="4" customFormat="1">
      <c r="A60" s="40" t="s">
        <v>51</v>
      </c>
      <c r="B60" s="48" t="s">
        <v>5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</row>
    <row r="61" spans="1:18" s="4" customFormat="1">
      <c r="A61" s="40"/>
      <c r="B61" s="48" t="s">
        <v>6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</row>
    <row r="62" spans="1:18" s="81" customFormat="1">
      <c r="A62" s="231"/>
      <c r="B62" s="49" t="s">
        <v>5</v>
      </c>
      <c r="C62" s="85">
        <v>0</v>
      </c>
      <c r="D62" s="85">
        <v>0</v>
      </c>
      <c r="E62" s="85">
        <v>0</v>
      </c>
      <c r="F62" s="85">
        <v>0</v>
      </c>
      <c r="G62" s="85">
        <v>0</v>
      </c>
      <c r="H62" s="85">
        <v>0</v>
      </c>
      <c r="I62" s="85">
        <v>0</v>
      </c>
      <c r="J62" s="85">
        <v>0</v>
      </c>
      <c r="K62" s="85">
        <v>0</v>
      </c>
      <c r="L62" s="85">
        <v>0</v>
      </c>
      <c r="M62" s="85">
        <v>0</v>
      </c>
      <c r="N62" s="85">
        <v>0</v>
      </c>
      <c r="O62" s="85">
        <v>0</v>
      </c>
      <c r="P62" s="85">
        <v>0</v>
      </c>
      <c r="Q62" s="85">
        <v>0</v>
      </c>
      <c r="R62" s="85">
        <v>0</v>
      </c>
    </row>
    <row r="63" spans="1:18" s="81" customFormat="1">
      <c r="A63" s="252"/>
      <c r="B63" s="49" t="s">
        <v>6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</row>
    <row r="64" spans="1:18" s="4" customFormat="1">
      <c r="A64" s="40" t="s">
        <v>52</v>
      </c>
      <c r="B64" s="48" t="s">
        <v>5</v>
      </c>
      <c r="C64" s="75">
        <f>+C66</f>
        <v>88320</v>
      </c>
      <c r="D64" s="75">
        <f t="shared" ref="D64:R64" si="0">+D66</f>
        <v>0</v>
      </c>
      <c r="E64" s="75">
        <f t="shared" si="0"/>
        <v>0</v>
      </c>
      <c r="F64" s="75">
        <f t="shared" si="0"/>
        <v>0</v>
      </c>
      <c r="G64" s="75">
        <f t="shared" si="0"/>
        <v>0</v>
      </c>
      <c r="H64" s="75">
        <f t="shared" si="0"/>
        <v>0</v>
      </c>
      <c r="I64" s="75">
        <f t="shared" si="0"/>
        <v>44160</v>
      </c>
      <c r="J64" s="75">
        <f t="shared" si="0"/>
        <v>0</v>
      </c>
      <c r="K64" s="75">
        <f t="shared" si="0"/>
        <v>44160</v>
      </c>
      <c r="L64" s="75">
        <f t="shared" si="0"/>
        <v>0</v>
      </c>
      <c r="M64" s="75">
        <f t="shared" si="0"/>
        <v>0</v>
      </c>
      <c r="N64" s="75">
        <f t="shared" si="0"/>
        <v>44160</v>
      </c>
      <c r="O64" s="75">
        <f t="shared" si="0"/>
        <v>0</v>
      </c>
      <c r="P64" s="75">
        <f t="shared" si="0"/>
        <v>0</v>
      </c>
      <c r="Q64" s="75">
        <f t="shared" si="0"/>
        <v>0</v>
      </c>
      <c r="R64" s="75">
        <f t="shared" si="0"/>
        <v>44160</v>
      </c>
    </row>
    <row r="65" spans="1:18" s="4" customFormat="1">
      <c r="A65" s="40"/>
      <c r="B65" s="48" t="s">
        <v>6</v>
      </c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</row>
    <row r="66" spans="1:18" s="81" customFormat="1">
      <c r="A66" s="231" t="s">
        <v>312</v>
      </c>
      <c r="B66" s="49" t="s">
        <v>5</v>
      </c>
      <c r="C66" s="69">
        <f>+D66+I66+N66</f>
        <v>88320</v>
      </c>
      <c r="D66" s="69">
        <v>0</v>
      </c>
      <c r="E66" s="69">
        <v>0</v>
      </c>
      <c r="F66" s="69">
        <v>0</v>
      </c>
      <c r="G66" s="69">
        <v>0</v>
      </c>
      <c r="H66" s="69">
        <v>0</v>
      </c>
      <c r="I66" s="69">
        <f>+J66+K66+L66+M66</f>
        <v>44160</v>
      </c>
      <c r="J66" s="69">
        <v>0</v>
      </c>
      <c r="K66" s="69">
        <v>44160</v>
      </c>
      <c r="L66" s="69">
        <v>0</v>
      </c>
      <c r="M66" s="69">
        <v>0</v>
      </c>
      <c r="N66" s="69">
        <f>+O66+P66+Q66+R66</f>
        <v>44160</v>
      </c>
      <c r="O66" s="69">
        <v>0</v>
      </c>
      <c r="P66" s="69">
        <v>0</v>
      </c>
      <c r="Q66" s="69">
        <v>0</v>
      </c>
      <c r="R66" s="69">
        <v>44160</v>
      </c>
    </row>
    <row r="67" spans="1:18" s="81" customFormat="1">
      <c r="A67" s="231"/>
      <c r="B67" s="49" t="s">
        <v>6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</row>
    <row r="68" spans="1:18" s="4" customFormat="1">
      <c r="A68" s="43" t="s">
        <v>53</v>
      </c>
      <c r="B68" s="50" t="s">
        <v>5</v>
      </c>
      <c r="C68" s="71">
        <f>+C12+C30+C50+C60+C64</f>
        <v>88320</v>
      </c>
      <c r="D68" s="71">
        <f t="shared" ref="D68:R68" si="1">+D12+D30+D50+D60+D64</f>
        <v>0</v>
      </c>
      <c r="E68" s="71">
        <f t="shared" si="1"/>
        <v>0</v>
      </c>
      <c r="F68" s="71">
        <f t="shared" si="1"/>
        <v>0</v>
      </c>
      <c r="G68" s="71">
        <f t="shared" si="1"/>
        <v>0</v>
      </c>
      <c r="H68" s="71">
        <f t="shared" si="1"/>
        <v>0</v>
      </c>
      <c r="I68" s="71">
        <f t="shared" si="1"/>
        <v>44160</v>
      </c>
      <c r="J68" s="71">
        <f t="shared" si="1"/>
        <v>0</v>
      </c>
      <c r="K68" s="71">
        <f t="shared" si="1"/>
        <v>44160</v>
      </c>
      <c r="L68" s="71">
        <f t="shared" si="1"/>
        <v>0</v>
      </c>
      <c r="M68" s="71">
        <f t="shared" si="1"/>
        <v>0</v>
      </c>
      <c r="N68" s="71">
        <f t="shared" si="1"/>
        <v>44160</v>
      </c>
      <c r="O68" s="71">
        <f t="shared" si="1"/>
        <v>0</v>
      </c>
      <c r="P68" s="71">
        <f t="shared" si="1"/>
        <v>0</v>
      </c>
      <c r="Q68" s="71">
        <f t="shared" si="1"/>
        <v>0</v>
      </c>
      <c r="R68" s="71">
        <f t="shared" si="1"/>
        <v>44160</v>
      </c>
    </row>
    <row r="69" spans="1:18" s="4" customFormat="1">
      <c r="A69" s="43"/>
      <c r="B69" s="50" t="s">
        <v>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</row>
    <row r="70" spans="1:18" s="4" customFormat="1" ht="35.1" customHeight="1">
      <c r="A70" s="21" t="s">
        <v>54</v>
      </c>
      <c r="B70" s="8"/>
      <c r="C70" s="8"/>
      <c r="I70" s="23" t="s">
        <v>55</v>
      </c>
      <c r="K70" s="23"/>
    </row>
    <row r="71" spans="1:18">
      <c r="A71" s="45" t="s">
        <v>56</v>
      </c>
      <c r="H71" s="46"/>
      <c r="K71" s="47" t="s">
        <v>57</v>
      </c>
    </row>
    <row r="72" spans="1:18">
      <c r="A72" s="24" t="s">
        <v>58</v>
      </c>
      <c r="I72" s="25" t="s">
        <v>58</v>
      </c>
    </row>
    <row r="73" spans="1:18">
      <c r="A73" s="24" t="s">
        <v>59</v>
      </c>
      <c r="I73" s="27" t="s">
        <v>59</v>
      </c>
    </row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100" ht="14.25" customHeight="1"/>
    <row r="101" ht="14.25" customHeight="1"/>
    <row r="102" ht="14.25" customHeight="1"/>
    <row r="103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6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</sheetData>
  <mergeCells count="5">
    <mergeCell ref="A1:P1"/>
    <mergeCell ref="A2:P2"/>
    <mergeCell ref="J10:M10"/>
    <mergeCell ref="E10:H10"/>
    <mergeCell ref="O10:R10"/>
  </mergeCells>
  <pageMargins left="0.15748031496062992" right="0.15748031496062992" top="0.43307086614173229" bottom="0.27559055118110237" header="0.31496062992125984" footer="0.15748031496062992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2A4AA-EC4A-466D-8B80-A4CCE8671302}">
  <sheetPr>
    <tabColor rgb="FF9933FF"/>
    <pageSetUpPr fitToPage="1"/>
  </sheetPr>
  <dimension ref="A1:U103"/>
  <sheetViews>
    <sheetView zoomScale="60" zoomScaleNormal="60" workbookViewId="0">
      <pane ySplit="11" topLeftCell="A15" activePane="bottomLeft" state="frozen"/>
      <selection activeCell="H6" sqref="H6"/>
      <selection pane="bottomLeft" activeCell="P3" sqref="P3"/>
    </sheetView>
  </sheetViews>
  <sheetFormatPr defaultRowHeight="21"/>
  <cols>
    <col min="1" max="1" width="56.28515625" style="10" customWidth="1"/>
    <col min="2" max="2" width="8.7109375" style="10" bestFit="1" customWidth="1"/>
    <col min="3" max="3" width="20.140625" style="10" customWidth="1"/>
    <col min="4" max="4" width="17.28515625" style="10" customWidth="1"/>
    <col min="5" max="5" width="16.7109375" style="10" customWidth="1"/>
    <col min="6" max="6" width="15.5703125" style="10" bestFit="1" customWidth="1"/>
    <col min="7" max="7" width="15.42578125" style="10" customWidth="1"/>
    <col min="8" max="8" width="13.140625" style="10" customWidth="1"/>
    <col min="9" max="9" width="14.85546875" style="10" bestFit="1" customWidth="1"/>
    <col min="10" max="10" width="13.28515625" style="10" customWidth="1"/>
    <col min="11" max="11" width="14.28515625" style="10" customWidth="1"/>
    <col min="12" max="12" width="13.5703125" style="10" customWidth="1"/>
    <col min="13" max="13" width="14" style="10" customWidth="1"/>
    <col min="14" max="14" width="16.7109375" style="10" customWidth="1"/>
    <col min="15" max="15" width="14.42578125" style="10" customWidth="1"/>
    <col min="16" max="16" width="13.85546875" style="10" customWidth="1"/>
    <col min="17" max="17" width="12.7109375" style="10" customWidth="1"/>
    <col min="18" max="18" width="12.42578125" style="10" customWidth="1"/>
    <col min="19" max="20" width="0" style="10" hidden="1" customWidth="1"/>
    <col min="21" max="21" width="9" style="10" hidden="1" customWidth="1"/>
    <col min="22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21" s="4" customFormat="1">
      <c r="A1" s="362" t="s">
        <v>138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21" s="4" customFormat="1">
      <c r="A2" s="358" t="s">
        <v>102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352"/>
      <c r="Q3" s="26"/>
      <c r="R3" s="26"/>
    </row>
    <row r="4" spans="1:21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106" t="s">
        <v>176</v>
      </c>
      <c r="Q4" s="26"/>
      <c r="R4" s="26"/>
    </row>
    <row r="5" spans="1:21" s="4" customForma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372" t="s">
        <v>155</v>
      </c>
      <c r="Q5" s="372"/>
      <c r="R5" s="372"/>
    </row>
    <row r="6" spans="1:21" s="4" customFormat="1">
      <c r="A6" s="21" t="s">
        <v>334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21" s="4" customFormat="1">
      <c r="A7" s="363" t="s">
        <v>139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21" s="4" customFormat="1" ht="23.25" customHeight="1">
      <c r="A8" s="21" t="s">
        <v>140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21" s="4" customFormat="1">
      <c r="A9" s="363"/>
      <c r="B9" s="363"/>
      <c r="C9" s="363"/>
      <c r="D9" s="363"/>
      <c r="P9" s="28"/>
      <c r="Q9" s="28"/>
      <c r="R9" s="29" t="s">
        <v>25</v>
      </c>
    </row>
    <row r="10" spans="1:21" s="4" customFormat="1">
      <c r="A10" s="168" t="s">
        <v>26</v>
      </c>
      <c r="B10" s="368" t="s">
        <v>69</v>
      </c>
      <c r="C10" s="368" t="s">
        <v>63</v>
      </c>
      <c r="D10" s="169" t="s">
        <v>7</v>
      </c>
      <c r="E10" s="369" t="s">
        <v>2</v>
      </c>
      <c r="F10" s="370"/>
      <c r="G10" s="370"/>
      <c r="H10" s="371"/>
      <c r="I10" s="169" t="s">
        <v>7</v>
      </c>
      <c r="J10" s="369" t="s">
        <v>3</v>
      </c>
      <c r="K10" s="370"/>
      <c r="L10" s="370"/>
      <c r="M10" s="371"/>
      <c r="N10" s="169" t="s">
        <v>7</v>
      </c>
      <c r="O10" s="369" t="s">
        <v>4</v>
      </c>
      <c r="P10" s="370"/>
      <c r="Q10" s="370"/>
      <c r="R10" s="371"/>
    </row>
    <row r="11" spans="1:21" s="4" customFormat="1">
      <c r="A11" s="170" t="s">
        <v>27</v>
      </c>
      <c r="B11" s="368"/>
      <c r="C11" s="368"/>
      <c r="D11" s="171" t="s">
        <v>80</v>
      </c>
      <c r="E11" s="172" t="s">
        <v>28</v>
      </c>
      <c r="F11" s="172" t="s">
        <v>29</v>
      </c>
      <c r="G11" s="172" t="s">
        <v>30</v>
      </c>
      <c r="H11" s="172" t="s">
        <v>31</v>
      </c>
      <c r="I11" s="171" t="s">
        <v>81</v>
      </c>
      <c r="J11" s="172" t="s">
        <v>32</v>
      </c>
      <c r="K11" s="172" t="s">
        <v>33</v>
      </c>
      <c r="L11" s="172" t="s">
        <v>34</v>
      </c>
      <c r="M11" s="172" t="s">
        <v>35</v>
      </c>
      <c r="N11" s="171" t="s">
        <v>82</v>
      </c>
      <c r="O11" s="172" t="s">
        <v>36</v>
      </c>
      <c r="P11" s="172" t="s">
        <v>37</v>
      </c>
      <c r="Q11" s="172" t="s">
        <v>38</v>
      </c>
      <c r="R11" s="172" t="s">
        <v>39</v>
      </c>
    </row>
    <row r="12" spans="1:21" s="4" customFormat="1">
      <c r="A12" s="173" t="s">
        <v>40</v>
      </c>
      <c r="B12" s="92" t="s">
        <v>5</v>
      </c>
      <c r="C12" s="281">
        <v>0</v>
      </c>
      <c r="D12" s="281">
        <v>0</v>
      </c>
      <c r="E12" s="281">
        <v>0</v>
      </c>
      <c r="F12" s="281">
        <v>0</v>
      </c>
      <c r="G12" s="281">
        <v>0</v>
      </c>
      <c r="H12" s="281">
        <v>0</v>
      </c>
      <c r="I12" s="281">
        <v>0</v>
      </c>
      <c r="J12" s="281">
        <v>0</v>
      </c>
      <c r="K12" s="281">
        <v>0</v>
      </c>
      <c r="L12" s="281">
        <v>0</v>
      </c>
      <c r="M12" s="281">
        <v>0</v>
      </c>
      <c r="N12" s="281">
        <v>0</v>
      </c>
      <c r="O12" s="281">
        <v>0</v>
      </c>
      <c r="P12" s="281">
        <v>0</v>
      </c>
      <c r="Q12" s="281">
        <v>0</v>
      </c>
      <c r="R12" s="281">
        <v>0</v>
      </c>
      <c r="S12" s="90">
        <v>0</v>
      </c>
      <c r="T12" s="90">
        <v>0</v>
      </c>
      <c r="U12" s="90">
        <v>0</v>
      </c>
    </row>
    <row r="13" spans="1:21" s="4" customFormat="1">
      <c r="A13" s="173"/>
      <c r="B13" s="92" t="s">
        <v>6</v>
      </c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</row>
    <row r="14" spans="1:21" s="4" customFormat="1">
      <c r="A14" s="174" t="s">
        <v>73</v>
      </c>
      <c r="B14" s="94" t="s">
        <v>5</v>
      </c>
      <c r="C14" s="282">
        <v>0</v>
      </c>
      <c r="D14" s="282">
        <v>0</v>
      </c>
      <c r="E14" s="282">
        <v>0</v>
      </c>
      <c r="F14" s="282">
        <v>0</v>
      </c>
      <c r="G14" s="282">
        <v>0</v>
      </c>
      <c r="H14" s="282">
        <v>0</v>
      </c>
      <c r="I14" s="282">
        <v>0</v>
      </c>
      <c r="J14" s="282">
        <v>0</v>
      </c>
      <c r="K14" s="282">
        <v>0</v>
      </c>
      <c r="L14" s="282">
        <v>0</v>
      </c>
      <c r="M14" s="282">
        <v>0</v>
      </c>
      <c r="N14" s="282">
        <v>0</v>
      </c>
      <c r="O14" s="282">
        <v>0</v>
      </c>
      <c r="P14" s="282">
        <v>0</v>
      </c>
      <c r="Q14" s="282">
        <v>0</v>
      </c>
      <c r="R14" s="282">
        <v>0</v>
      </c>
    </row>
    <row r="15" spans="1:21" s="4" customFormat="1">
      <c r="A15" s="175"/>
      <c r="B15" s="94" t="s">
        <v>6</v>
      </c>
      <c r="C15" s="282"/>
      <c r="D15" s="281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1"/>
      <c r="Q15" s="282"/>
      <c r="R15" s="282"/>
    </row>
    <row r="16" spans="1:21" s="4" customFormat="1">
      <c r="A16" s="67"/>
      <c r="B16" s="78" t="s">
        <v>5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</row>
    <row r="17" spans="1:18" s="4" customFormat="1">
      <c r="A17" s="67"/>
      <c r="B17" s="78" t="s">
        <v>6</v>
      </c>
      <c r="C17" s="68"/>
      <c r="D17" s="69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68"/>
      <c r="R17" s="68"/>
    </row>
    <row r="18" spans="1:18" s="4" customFormat="1">
      <c r="A18" s="174" t="s">
        <v>74</v>
      </c>
      <c r="B18" s="94" t="s">
        <v>5</v>
      </c>
      <c r="C18" s="282">
        <v>0</v>
      </c>
      <c r="D18" s="282">
        <v>0</v>
      </c>
      <c r="E18" s="282">
        <v>0</v>
      </c>
      <c r="F18" s="282">
        <v>0</v>
      </c>
      <c r="G18" s="282">
        <v>0</v>
      </c>
      <c r="H18" s="282">
        <v>0</v>
      </c>
      <c r="I18" s="282">
        <v>0</v>
      </c>
      <c r="J18" s="282">
        <v>0</v>
      </c>
      <c r="K18" s="282">
        <v>0</v>
      </c>
      <c r="L18" s="282">
        <v>0</v>
      </c>
      <c r="M18" s="282">
        <v>0</v>
      </c>
      <c r="N18" s="282">
        <v>0</v>
      </c>
      <c r="O18" s="282">
        <v>0</v>
      </c>
      <c r="P18" s="282">
        <v>0</v>
      </c>
      <c r="Q18" s="282">
        <v>0</v>
      </c>
      <c r="R18" s="282">
        <v>0</v>
      </c>
    </row>
    <row r="19" spans="1:18" s="4" customFormat="1">
      <c r="A19" s="175"/>
      <c r="B19" s="94" t="s">
        <v>6</v>
      </c>
      <c r="C19" s="282"/>
      <c r="D19" s="281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1"/>
      <c r="Q19" s="282"/>
      <c r="R19" s="282"/>
    </row>
    <row r="20" spans="1:18" s="4" customFormat="1">
      <c r="A20" s="67"/>
      <c r="B20" s="78" t="s">
        <v>5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</row>
    <row r="21" spans="1:18" s="4" customFormat="1">
      <c r="A21" s="67"/>
      <c r="B21" s="78" t="s">
        <v>6</v>
      </c>
      <c r="C21" s="68"/>
      <c r="D21" s="69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9"/>
      <c r="Q21" s="68"/>
      <c r="R21" s="68"/>
    </row>
    <row r="22" spans="1:18" s="4" customFormat="1">
      <c r="A22" s="174" t="s">
        <v>75</v>
      </c>
      <c r="B22" s="94" t="s">
        <v>5</v>
      </c>
      <c r="C22" s="282">
        <v>0</v>
      </c>
      <c r="D22" s="282">
        <v>0</v>
      </c>
      <c r="E22" s="282">
        <v>0</v>
      </c>
      <c r="F22" s="282">
        <v>0</v>
      </c>
      <c r="G22" s="282">
        <v>0</v>
      </c>
      <c r="H22" s="282">
        <v>0</v>
      </c>
      <c r="I22" s="282">
        <v>0</v>
      </c>
      <c r="J22" s="282">
        <v>0</v>
      </c>
      <c r="K22" s="282">
        <v>0</v>
      </c>
      <c r="L22" s="282">
        <v>0</v>
      </c>
      <c r="M22" s="282">
        <v>0</v>
      </c>
      <c r="N22" s="282">
        <v>0</v>
      </c>
      <c r="O22" s="282">
        <v>0</v>
      </c>
      <c r="P22" s="282">
        <v>0</v>
      </c>
      <c r="Q22" s="282">
        <v>0</v>
      </c>
      <c r="R22" s="282">
        <v>0</v>
      </c>
    </row>
    <row r="23" spans="1:18" s="4" customFormat="1">
      <c r="A23" s="175"/>
      <c r="B23" s="94" t="s">
        <v>6</v>
      </c>
      <c r="C23" s="282"/>
      <c r="D23" s="281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1"/>
      <c r="Q23" s="282"/>
      <c r="R23" s="282"/>
    </row>
    <row r="24" spans="1:18" s="4" customFormat="1">
      <c r="A24" s="67"/>
      <c r="B24" s="78" t="s">
        <v>5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</row>
    <row r="25" spans="1:18" s="4" customFormat="1">
      <c r="A25" s="67"/>
      <c r="B25" s="78" t="s">
        <v>6</v>
      </c>
      <c r="C25" s="68"/>
      <c r="D25" s="69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9"/>
      <c r="Q25" s="68"/>
      <c r="R25" s="68"/>
    </row>
    <row r="26" spans="1:18" s="4" customFormat="1">
      <c r="A26" s="174" t="s">
        <v>41</v>
      </c>
      <c r="B26" s="94" t="s">
        <v>5</v>
      </c>
      <c r="C26" s="282">
        <v>0</v>
      </c>
      <c r="D26" s="282">
        <v>0</v>
      </c>
      <c r="E26" s="282">
        <v>0</v>
      </c>
      <c r="F26" s="282">
        <v>0</v>
      </c>
      <c r="G26" s="282">
        <v>0</v>
      </c>
      <c r="H26" s="282">
        <v>0</v>
      </c>
      <c r="I26" s="282">
        <v>0</v>
      </c>
      <c r="J26" s="282">
        <v>0</v>
      </c>
      <c r="K26" s="282">
        <v>0</v>
      </c>
      <c r="L26" s="282">
        <v>0</v>
      </c>
      <c r="M26" s="282">
        <v>0</v>
      </c>
      <c r="N26" s="282">
        <v>0</v>
      </c>
      <c r="O26" s="282">
        <v>0</v>
      </c>
      <c r="P26" s="282">
        <v>0</v>
      </c>
      <c r="Q26" s="282">
        <v>0</v>
      </c>
      <c r="R26" s="282">
        <v>0</v>
      </c>
    </row>
    <row r="27" spans="1:18" s="4" customFormat="1">
      <c r="A27" s="175"/>
      <c r="B27" s="94" t="s">
        <v>6</v>
      </c>
      <c r="C27" s="282"/>
      <c r="D27" s="281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1"/>
      <c r="Q27" s="282"/>
      <c r="R27" s="282"/>
    </row>
    <row r="28" spans="1:18" s="4" customFormat="1">
      <c r="A28" s="67"/>
      <c r="B28" s="78" t="s">
        <v>5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v>0</v>
      </c>
      <c r="R28" s="68">
        <v>0</v>
      </c>
    </row>
    <row r="29" spans="1:18" s="4" customFormat="1">
      <c r="A29" s="67"/>
      <c r="B29" s="78" t="s">
        <v>6</v>
      </c>
      <c r="C29" s="68"/>
      <c r="D29" s="69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</row>
    <row r="30" spans="1:18" s="4" customFormat="1">
      <c r="A30" s="224" t="s">
        <v>42</v>
      </c>
      <c r="B30" s="92" t="s">
        <v>5</v>
      </c>
      <c r="C30" s="283">
        <f>+C32+C70</f>
        <v>14930900</v>
      </c>
      <c r="D30" s="283">
        <f>+D32+D70</f>
        <v>14286300</v>
      </c>
      <c r="E30" s="283">
        <f t="shared" ref="E30:R30" si="0">+E32+E70</f>
        <v>14055500</v>
      </c>
      <c r="F30" s="283">
        <f t="shared" si="0"/>
        <v>37350</v>
      </c>
      <c r="G30" s="283">
        <f t="shared" si="0"/>
        <v>152980</v>
      </c>
      <c r="H30" s="283">
        <f t="shared" si="0"/>
        <v>40470</v>
      </c>
      <c r="I30" s="283">
        <f t="shared" si="0"/>
        <v>369000</v>
      </c>
      <c r="J30" s="283">
        <f t="shared" si="0"/>
        <v>36000</v>
      </c>
      <c r="K30" s="283">
        <f t="shared" si="0"/>
        <v>248550</v>
      </c>
      <c r="L30" s="283">
        <f t="shared" si="0"/>
        <v>46500</v>
      </c>
      <c r="M30" s="283">
        <f t="shared" si="0"/>
        <v>37950</v>
      </c>
      <c r="N30" s="283">
        <f t="shared" si="0"/>
        <v>275600</v>
      </c>
      <c r="O30" s="283">
        <f t="shared" si="0"/>
        <v>37080</v>
      </c>
      <c r="P30" s="283">
        <f t="shared" si="0"/>
        <v>119420</v>
      </c>
      <c r="Q30" s="283">
        <f t="shared" si="0"/>
        <v>38700</v>
      </c>
      <c r="R30" s="283">
        <f t="shared" si="0"/>
        <v>80400</v>
      </c>
    </row>
    <row r="31" spans="1:18" s="176" customFormat="1">
      <c r="A31" s="224"/>
      <c r="B31" s="92" t="s">
        <v>6</v>
      </c>
      <c r="C31" s="284"/>
      <c r="D31" s="281"/>
      <c r="E31" s="283"/>
      <c r="F31" s="281"/>
      <c r="G31" s="283"/>
      <c r="H31" s="281"/>
      <c r="I31" s="281"/>
      <c r="J31" s="283"/>
      <c r="K31" s="283"/>
      <c r="L31" s="281"/>
      <c r="M31" s="281"/>
      <c r="N31" s="281"/>
      <c r="O31" s="281"/>
      <c r="P31" s="283"/>
      <c r="Q31" s="281"/>
      <c r="R31" s="281"/>
    </row>
    <row r="32" spans="1:18" s="4" customFormat="1">
      <c r="A32" s="174" t="s">
        <v>43</v>
      </c>
      <c r="B32" s="92" t="s">
        <v>5</v>
      </c>
      <c r="C32" s="284">
        <f>C34+C38+C54</f>
        <v>7369100</v>
      </c>
      <c r="D32" s="284">
        <f>D34+D38+D54</f>
        <v>6724500</v>
      </c>
      <c r="E32" s="284">
        <f t="shared" ref="E32:R32" si="1">E34+E38+E54</f>
        <v>6493700</v>
      </c>
      <c r="F32" s="284">
        <f t="shared" si="1"/>
        <v>37350</v>
      </c>
      <c r="G32" s="284">
        <f t="shared" si="1"/>
        <v>152980</v>
      </c>
      <c r="H32" s="284">
        <f t="shared" si="1"/>
        <v>40470</v>
      </c>
      <c r="I32" s="284">
        <f t="shared" si="1"/>
        <v>369000</v>
      </c>
      <c r="J32" s="284">
        <f t="shared" si="1"/>
        <v>36000</v>
      </c>
      <c r="K32" s="284">
        <f t="shared" si="1"/>
        <v>248550</v>
      </c>
      <c r="L32" s="284">
        <f t="shared" si="1"/>
        <v>46500</v>
      </c>
      <c r="M32" s="284">
        <f t="shared" si="1"/>
        <v>37950</v>
      </c>
      <c r="N32" s="284">
        <f t="shared" si="1"/>
        <v>275600</v>
      </c>
      <c r="O32" s="284">
        <f t="shared" si="1"/>
        <v>37080</v>
      </c>
      <c r="P32" s="284">
        <f t="shared" si="1"/>
        <v>119420</v>
      </c>
      <c r="Q32" s="284">
        <f t="shared" si="1"/>
        <v>38700</v>
      </c>
      <c r="R32" s="284">
        <f t="shared" si="1"/>
        <v>80400</v>
      </c>
    </row>
    <row r="33" spans="1:21" s="4" customFormat="1">
      <c r="A33" s="174"/>
      <c r="B33" s="92" t="s">
        <v>6</v>
      </c>
      <c r="C33" s="284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5"/>
      <c r="P33" s="285"/>
      <c r="Q33" s="281"/>
      <c r="R33" s="281"/>
    </row>
    <row r="34" spans="1:21" s="4" customFormat="1">
      <c r="A34" s="267" t="s">
        <v>44</v>
      </c>
      <c r="B34" s="94" t="s">
        <v>5</v>
      </c>
      <c r="C34" s="286">
        <f>+C36</f>
        <v>460200</v>
      </c>
      <c r="D34" s="286">
        <f>+D36</f>
        <v>112800</v>
      </c>
      <c r="E34" s="286">
        <f t="shared" ref="E34:R34" si="2">+E36</f>
        <v>0</v>
      </c>
      <c r="F34" s="286">
        <f t="shared" si="2"/>
        <v>37350</v>
      </c>
      <c r="G34" s="286">
        <f t="shared" si="2"/>
        <v>34980</v>
      </c>
      <c r="H34" s="286">
        <f t="shared" si="2"/>
        <v>40470</v>
      </c>
      <c r="I34" s="286">
        <f t="shared" si="2"/>
        <v>154200</v>
      </c>
      <c r="J34" s="286">
        <f t="shared" si="2"/>
        <v>36000</v>
      </c>
      <c r="K34" s="286">
        <f t="shared" si="2"/>
        <v>33750</v>
      </c>
      <c r="L34" s="286">
        <f t="shared" si="2"/>
        <v>46500</v>
      </c>
      <c r="M34" s="286">
        <f t="shared" si="2"/>
        <v>37950</v>
      </c>
      <c r="N34" s="286">
        <f t="shared" si="2"/>
        <v>193200</v>
      </c>
      <c r="O34" s="286">
        <f t="shared" si="2"/>
        <v>37080</v>
      </c>
      <c r="P34" s="286">
        <f t="shared" si="2"/>
        <v>37020</v>
      </c>
      <c r="Q34" s="286">
        <f t="shared" si="2"/>
        <v>38700</v>
      </c>
      <c r="R34" s="286">
        <f t="shared" si="2"/>
        <v>80400</v>
      </c>
    </row>
    <row r="35" spans="1:21" s="4" customFormat="1">
      <c r="A35" s="247"/>
      <c r="B35" s="52" t="s">
        <v>6</v>
      </c>
      <c r="C35" s="287"/>
      <c r="D35" s="71"/>
      <c r="E35" s="288"/>
      <c r="F35" s="70"/>
      <c r="G35" s="288"/>
      <c r="H35" s="70"/>
      <c r="I35" s="70"/>
      <c r="J35" s="288"/>
      <c r="K35" s="287"/>
      <c r="L35" s="70"/>
      <c r="M35" s="70"/>
      <c r="N35" s="70"/>
      <c r="O35" s="289"/>
      <c r="P35" s="289"/>
      <c r="Q35" s="70"/>
      <c r="R35" s="70"/>
    </row>
    <row r="36" spans="1:21" s="4" customFormat="1">
      <c r="A36" s="41" t="s">
        <v>106</v>
      </c>
      <c r="B36" s="78" t="s">
        <v>5</v>
      </c>
      <c r="C36" s="290">
        <v>460200</v>
      </c>
      <c r="D36" s="69">
        <f>E36+F36+G36+H36</f>
        <v>112800</v>
      </c>
      <c r="E36" s="291">
        <v>0</v>
      </c>
      <c r="F36" s="68">
        <v>37350</v>
      </c>
      <c r="G36" s="291">
        <v>34980</v>
      </c>
      <c r="H36" s="68">
        <v>40470</v>
      </c>
      <c r="I36" s="68">
        <f>J36+K36+L36+M36</f>
        <v>154200</v>
      </c>
      <c r="J36" s="291">
        <v>36000</v>
      </c>
      <c r="K36" s="291">
        <v>33750</v>
      </c>
      <c r="L36" s="68">
        <v>46500</v>
      </c>
      <c r="M36" s="68">
        <v>37950</v>
      </c>
      <c r="N36" s="292">
        <f>O36+P36+Q36+R36</f>
        <v>193200</v>
      </c>
      <c r="O36" s="292">
        <v>37080</v>
      </c>
      <c r="P36" s="292">
        <v>37020</v>
      </c>
      <c r="Q36" s="68">
        <v>38700</v>
      </c>
      <c r="R36" s="68">
        <v>80400</v>
      </c>
    </row>
    <row r="37" spans="1:21" s="4" customFormat="1">
      <c r="A37" s="248"/>
      <c r="B37" s="78" t="s">
        <v>6</v>
      </c>
      <c r="C37" s="290"/>
      <c r="D37" s="69"/>
      <c r="E37" s="291"/>
      <c r="F37" s="68"/>
      <c r="G37" s="291"/>
      <c r="H37" s="68"/>
      <c r="I37" s="68"/>
      <c r="J37" s="291"/>
      <c r="K37" s="291"/>
      <c r="L37" s="68"/>
      <c r="M37" s="68"/>
      <c r="N37" s="68"/>
      <c r="O37" s="292"/>
      <c r="P37" s="292"/>
      <c r="Q37" s="68"/>
      <c r="R37" s="68"/>
    </row>
    <row r="38" spans="1:21" s="4" customFormat="1">
      <c r="A38" s="55" t="s">
        <v>45</v>
      </c>
      <c r="B38" s="94" t="s">
        <v>5</v>
      </c>
      <c r="C38" s="286">
        <f>C40+C42+C44+C48+C46+C50+C52</f>
        <v>6590700</v>
      </c>
      <c r="D38" s="286">
        <f>D40+D42+D44+D48+D46+D50+D52</f>
        <v>6473900</v>
      </c>
      <c r="E38" s="286">
        <f>E40+E42+E44+E48+E46+E50+E52</f>
        <v>6473900</v>
      </c>
      <c r="F38" s="293">
        <f t="shared" ref="F38:H38" si="3">+F40</f>
        <v>0</v>
      </c>
      <c r="G38" s="293">
        <f t="shared" si="3"/>
        <v>0</v>
      </c>
      <c r="H38" s="293">
        <f t="shared" si="3"/>
        <v>0</v>
      </c>
      <c r="I38" s="286">
        <f>I40+I42+I44+I48+I46+I50+I52</f>
        <v>63000</v>
      </c>
      <c r="J38" s="286">
        <f t="shared" ref="J38:R38" si="4">J40+J42+J44+J48+J46+J50+J52</f>
        <v>0</v>
      </c>
      <c r="K38" s="286">
        <f>K40+K42+K44+K48+K46+K50+K52</f>
        <v>63000</v>
      </c>
      <c r="L38" s="286">
        <f t="shared" si="4"/>
        <v>0</v>
      </c>
      <c r="M38" s="286">
        <f t="shared" si="4"/>
        <v>0</v>
      </c>
      <c r="N38" s="286">
        <f>N40+N42+N44+N48+N46+N50+N52</f>
        <v>53800</v>
      </c>
      <c r="O38" s="286">
        <f t="shared" si="4"/>
        <v>0</v>
      </c>
      <c r="P38" s="286">
        <f>P40+P42+P44+P48+P46+P50+P52</f>
        <v>53800</v>
      </c>
      <c r="Q38" s="286">
        <f t="shared" si="4"/>
        <v>0</v>
      </c>
      <c r="R38" s="286">
        <f t="shared" si="4"/>
        <v>0</v>
      </c>
    </row>
    <row r="39" spans="1:21" s="4" customFormat="1">
      <c r="A39" s="55"/>
      <c r="B39" s="94" t="s">
        <v>6</v>
      </c>
      <c r="C39" s="286"/>
      <c r="D39" s="281"/>
      <c r="E39" s="286"/>
      <c r="F39" s="282"/>
      <c r="G39" s="286"/>
      <c r="H39" s="282"/>
      <c r="I39" s="282"/>
      <c r="J39" s="282"/>
      <c r="K39" s="286"/>
      <c r="L39" s="282"/>
      <c r="M39" s="282"/>
      <c r="N39" s="282"/>
      <c r="O39" s="282"/>
      <c r="P39" s="286"/>
      <c r="Q39" s="282"/>
      <c r="R39" s="282"/>
    </row>
    <row r="40" spans="1:21" s="4" customFormat="1">
      <c r="A40" s="41" t="s">
        <v>141</v>
      </c>
      <c r="B40" s="78" t="s">
        <v>5</v>
      </c>
      <c r="C40" s="291">
        <v>1142700</v>
      </c>
      <c r="D40" s="69">
        <f>E40+F40+G40+H40</f>
        <v>1142700</v>
      </c>
      <c r="E40" s="291">
        <v>1142700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v>0</v>
      </c>
      <c r="R40" s="68">
        <v>0</v>
      </c>
    </row>
    <row r="41" spans="1:21" s="4" customFormat="1">
      <c r="A41" s="248"/>
      <c r="B41" s="78" t="s">
        <v>6</v>
      </c>
      <c r="C41" s="291"/>
      <c r="D41" s="69"/>
      <c r="E41" s="291"/>
      <c r="F41" s="68"/>
      <c r="G41" s="291"/>
      <c r="H41" s="68"/>
      <c r="I41" s="68"/>
      <c r="J41" s="68"/>
      <c r="K41" s="290"/>
      <c r="L41" s="68"/>
      <c r="M41" s="68"/>
      <c r="N41" s="68"/>
      <c r="O41" s="68"/>
      <c r="P41" s="290"/>
      <c r="Q41" s="68"/>
      <c r="R41" s="68"/>
    </row>
    <row r="42" spans="1:21" s="4" customFormat="1">
      <c r="A42" s="41" t="s">
        <v>325</v>
      </c>
      <c r="B42" s="78" t="s">
        <v>5</v>
      </c>
      <c r="C42" s="291">
        <v>96000</v>
      </c>
      <c r="D42" s="69">
        <f>E42+F42+G42+H42</f>
        <v>96000</v>
      </c>
      <c r="E42" s="291">
        <v>96000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68">
        <v>0</v>
      </c>
      <c r="R42" s="68">
        <v>0</v>
      </c>
    </row>
    <row r="43" spans="1:21" s="4" customFormat="1">
      <c r="A43" s="248"/>
      <c r="B43" s="78" t="s">
        <v>6</v>
      </c>
      <c r="C43" s="291"/>
      <c r="D43" s="68"/>
      <c r="E43" s="291"/>
      <c r="F43" s="68"/>
      <c r="G43" s="291"/>
      <c r="H43" s="68"/>
      <c r="I43" s="68"/>
      <c r="J43" s="68"/>
      <c r="K43" s="290"/>
      <c r="L43" s="68"/>
      <c r="M43" s="68"/>
      <c r="N43" s="68"/>
      <c r="O43" s="68"/>
      <c r="P43" s="290"/>
      <c r="Q43" s="68"/>
      <c r="R43" s="68"/>
    </row>
    <row r="44" spans="1:21" s="4" customFormat="1">
      <c r="A44" s="41" t="s">
        <v>108</v>
      </c>
      <c r="B44" s="78" t="s">
        <v>5</v>
      </c>
      <c r="C44" s="291">
        <v>163500</v>
      </c>
      <c r="D44" s="69">
        <f>E44+F44+G44+H44</f>
        <v>80000</v>
      </c>
      <c r="E44" s="291">
        <v>80000</v>
      </c>
      <c r="F44" s="68">
        <v>0</v>
      </c>
      <c r="G44" s="68">
        <v>0</v>
      </c>
      <c r="H44" s="68">
        <v>0</v>
      </c>
      <c r="I44" s="68">
        <f>+J44+K44+L44+M44</f>
        <v>50000</v>
      </c>
      <c r="J44" s="68">
        <v>0</v>
      </c>
      <c r="K44" s="291">
        <v>50000</v>
      </c>
      <c r="L44" s="68">
        <v>0</v>
      </c>
      <c r="M44" s="68">
        <v>0</v>
      </c>
      <c r="N44" s="68">
        <f>+O44+P44+Q44+R44</f>
        <v>33500</v>
      </c>
      <c r="O44" s="68">
        <v>0</v>
      </c>
      <c r="P44" s="290">
        <v>33500</v>
      </c>
      <c r="Q44" s="68">
        <v>0</v>
      </c>
      <c r="R44" s="68">
        <v>0</v>
      </c>
      <c r="S44" s="110">
        <v>0</v>
      </c>
      <c r="T44" s="110">
        <v>0</v>
      </c>
      <c r="U44" s="110">
        <v>0</v>
      </c>
    </row>
    <row r="45" spans="1:21" s="4" customFormat="1">
      <c r="A45" s="248"/>
      <c r="B45" s="78" t="s">
        <v>6</v>
      </c>
      <c r="C45" s="291"/>
      <c r="D45" s="68"/>
      <c r="E45" s="291"/>
      <c r="F45" s="68"/>
      <c r="G45" s="291"/>
      <c r="H45" s="68"/>
      <c r="I45" s="68"/>
      <c r="J45" s="68"/>
      <c r="K45" s="291"/>
      <c r="L45" s="68"/>
      <c r="M45" s="68"/>
      <c r="N45" s="68"/>
      <c r="O45" s="68"/>
      <c r="P45" s="290"/>
      <c r="Q45" s="68"/>
      <c r="R45" s="68"/>
    </row>
    <row r="46" spans="1:21" s="4" customFormat="1">
      <c r="A46" s="41" t="s">
        <v>109</v>
      </c>
      <c r="B46" s="78" t="s">
        <v>5</v>
      </c>
      <c r="C46" s="290">
        <v>45300</v>
      </c>
      <c r="D46" s="69">
        <f>E46+F46+G46+H46</f>
        <v>12000</v>
      </c>
      <c r="E46" s="291">
        <v>12000</v>
      </c>
      <c r="F46" s="68">
        <v>0</v>
      </c>
      <c r="G46" s="68">
        <v>0</v>
      </c>
      <c r="H46" s="68">
        <v>0</v>
      </c>
      <c r="I46" s="68">
        <f>+J46+K46+L46+M46</f>
        <v>13000</v>
      </c>
      <c r="J46" s="68">
        <v>0</v>
      </c>
      <c r="K46" s="291">
        <v>13000</v>
      </c>
      <c r="L46" s="68">
        <v>0</v>
      </c>
      <c r="M46" s="68">
        <v>0</v>
      </c>
      <c r="N46" s="68">
        <f>+O46+P46+Q46</f>
        <v>20300</v>
      </c>
      <c r="O46" s="68">
        <v>0</v>
      </c>
      <c r="P46" s="290">
        <v>20300</v>
      </c>
      <c r="Q46" s="68">
        <v>0</v>
      </c>
      <c r="R46" s="68">
        <v>0</v>
      </c>
    </row>
    <row r="47" spans="1:21" s="4" customFormat="1">
      <c r="A47" s="248"/>
      <c r="B47" s="78" t="s">
        <v>6</v>
      </c>
      <c r="C47" s="290"/>
      <c r="D47" s="69"/>
      <c r="E47" s="291"/>
      <c r="F47" s="68"/>
      <c r="G47" s="291"/>
      <c r="H47" s="68"/>
      <c r="I47" s="68"/>
      <c r="J47" s="68"/>
      <c r="K47" s="291"/>
      <c r="L47" s="68"/>
      <c r="M47" s="68"/>
      <c r="N47" s="68"/>
      <c r="O47" s="68"/>
      <c r="P47" s="290"/>
      <c r="Q47" s="68"/>
      <c r="R47" s="68"/>
    </row>
    <row r="48" spans="1:21" s="4" customFormat="1">
      <c r="A48" s="41" t="s">
        <v>142</v>
      </c>
      <c r="B48" s="78" t="s">
        <v>5</v>
      </c>
      <c r="C48" s="291">
        <v>1684800</v>
      </c>
      <c r="D48" s="69">
        <f>E48+F48+G48+H48</f>
        <v>1684800</v>
      </c>
      <c r="E48" s="291">
        <v>1684800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</row>
    <row r="49" spans="1:21" s="4" customFormat="1">
      <c r="A49" s="248"/>
      <c r="B49" s="78" t="s">
        <v>6</v>
      </c>
      <c r="C49" s="291"/>
      <c r="D49" s="69"/>
      <c r="E49" s="291"/>
      <c r="F49" s="68"/>
      <c r="G49" s="291"/>
      <c r="H49" s="68"/>
      <c r="I49" s="68"/>
      <c r="J49" s="68"/>
      <c r="K49" s="290"/>
      <c r="L49" s="68"/>
      <c r="M49" s="68"/>
      <c r="N49" s="68"/>
      <c r="O49" s="68"/>
      <c r="P49" s="290"/>
      <c r="Q49" s="68"/>
      <c r="R49" s="68"/>
    </row>
    <row r="50" spans="1:21" s="4" customFormat="1">
      <c r="A50" s="41" t="s">
        <v>143</v>
      </c>
      <c r="B50" s="78" t="s">
        <v>5</v>
      </c>
      <c r="C50" s="291">
        <v>3260400</v>
      </c>
      <c r="D50" s="69">
        <f>E50+F50+G50+H50</f>
        <v>3260400</v>
      </c>
      <c r="E50" s="291">
        <v>3260400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</row>
    <row r="51" spans="1:21" s="4" customFormat="1">
      <c r="A51" s="248"/>
      <c r="B51" s="78" t="s">
        <v>6</v>
      </c>
      <c r="C51" s="291"/>
      <c r="D51" s="68"/>
      <c r="E51" s="291"/>
      <c r="F51" s="68"/>
      <c r="G51" s="291"/>
      <c r="H51" s="68"/>
      <c r="I51" s="68"/>
      <c r="J51" s="68"/>
      <c r="K51" s="290"/>
      <c r="L51" s="68"/>
      <c r="M51" s="68"/>
      <c r="N51" s="68"/>
      <c r="O51" s="68"/>
      <c r="P51" s="290"/>
      <c r="Q51" s="68"/>
      <c r="R51" s="68"/>
    </row>
    <row r="52" spans="1:21" s="4" customFormat="1">
      <c r="A52" s="41" t="s">
        <v>144</v>
      </c>
      <c r="B52" s="78" t="s">
        <v>5</v>
      </c>
      <c r="C52" s="291">
        <v>198000</v>
      </c>
      <c r="D52" s="68">
        <f>+E52</f>
        <v>198000</v>
      </c>
      <c r="E52" s="291">
        <v>198000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</row>
    <row r="53" spans="1:21" s="4" customFormat="1">
      <c r="A53" s="248"/>
      <c r="B53" s="78" t="s">
        <v>6</v>
      </c>
      <c r="C53" s="291"/>
      <c r="D53" s="68"/>
      <c r="E53" s="291"/>
      <c r="F53" s="68" t="s">
        <v>340</v>
      </c>
      <c r="G53" s="291"/>
      <c r="H53" s="68"/>
      <c r="I53" s="68"/>
      <c r="J53" s="68"/>
      <c r="K53" s="290"/>
      <c r="L53" s="68"/>
      <c r="M53" s="68"/>
      <c r="N53" s="68"/>
      <c r="O53" s="68"/>
      <c r="P53" s="290"/>
      <c r="Q53" s="68"/>
      <c r="R53" s="68"/>
    </row>
    <row r="54" spans="1:21" s="4" customFormat="1">
      <c r="A54" s="55" t="s">
        <v>46</v>
      </c>
      <c r="B54" s="94" t="s">
        <v>5</v>
      </c>
      <c r="C54" s="286">
        <f>C56+C58+C60+C62+C64+C66+C68</f>
        <v>318200</v>
      </c>
      <c r="D54" s="286">
        <f>D56+D58+D60+D62+D64+D66+D68</f>
        <v>137800</v>
      </c>
      <c r="E54" s="286">
        <f t="shared" ref="E54" si="5">E56+E58+E60+E62+E64+E66+E68</f>
        <v>19800</v>
      </c>
      <c r="F54" s="281">
        <f t="shared" ref="F54:R54" si="6">F56+F58+F60</f>
        <v>0</v>
      </c>
      <c r="G54" s="286">
        <f>G56+G58+G60+G62+G64+G66+G68</f>
        <v>118000</v>
      </c>
      <c r="H54" s="281">
        <f t="shared" si="6"/>
        <v>0</v>
      </c>
      <c r="I54" s="286">
        <f>I56+I58+I60+I62+I64+I66+I68</f>
        <v>151800</v>
      </c>
      <c r="J54" s="281">
        <f t="shared" si="6"/>
        <v>0</v>
      </c>
      <c r="K54" s="286">
        <f>K56+K58+K60+K62+K64+K66+K68</f>
        <v>151800</v>
      </c>
      <c r="L54" s="281">
        <f t="shared" si="6"/>
        <v>0</v>
      </c>
      <c r="M54" s="281">
        <f t="shared" si="6"/>
        <v>0</v>
      </c>
      <c r="N54" s="286">
        <f>N56+N58+N60+N62+N64+N66+N68</f>
        <v>28600</v>
      </c>
      <c r="O54" s="281">
        <f t="shared" si="6"/>
        <v>0</v>
      </c>
      <c r="P54" s="286">
        <f>P56+P58+P60+P62+P64+P66+P68</f>
        <v>28600</v>
      </c>
      <c r="Q54" s="281">
        <f t="shared" si="6"/>
        <v>0</v>
      </c>
      <c r="R54" s="281">
        <f t="shared" si="6"/>
        <v>0</v>
      </c>
    </row>
    <row r="55" spans="1:21" s="4" customFormat="1">
      <c r="A55" s="55"/>
      <c r="B55" s="94" t="s">
        <v>6</v>
      </c>
      <c r="C55" s="286"/>
      <c r="D55" s="281"/>
      <c r="E55" s="282"/>
      <c r="F55" s="282"/>
      <c r="G55" s="286"/>
      <c r="H55" s="282"/>
      <c r="I55" s="282"/>
      <c r="J55" s="282"/>
      <c r="K55" s="286"/>
      <c r="L55" s="282"/>
      <c r="M55" s="282"/>
      <c r="N55" s="282"/>
      <c r="O55" s="282"/>
      <c r="P55" s="286"/>
      <c r="Q55" s="282"/>
      <c r="R55" s="282"/>
    </row>
    <row r="56" spans="1:21" s="4" customFormat="1">
      <c r="A56" s="82" t="s">
        <v>110</v>
      </c>
      <c r="B56" s="78" t="s">
        <v>5</v>
      </c>
      <c r="C56" s="294">
        <v>28000</v>
      </c>
      <c r="D56" s="69">
        <f>+E56+F56+G56+H56</f>
        <v>28000</v>
      </c>
      <c r="E56" s="68">
        <v>0</v>
      </c>
      <c r="F56" s="68">
        <v>0</v>
      </c>
      <c r="G56" s="294">
        <v>28000</v>
      </c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</row>
    <row r="57" spans="1:21" s="4" customFormat="1">
      <c r="A57" s="82"/>
      <c r="B57" s="78" t="s">
        <v>6</v>
      </c>
      <c r="C57" s="294"/>
      <c r="D57" s="69"/>
      <c r="E57" s="68"/>
      <c r="F57" s="68"/>
      <c r="G57" s="294"/>
      <c r="H57" s="68"/>
      <c r="I57" s="68"/>
      <c r="J57" s="68"/>
      <c r="K57" s="290"/>
      <c r="L57" s="68"/>
      <c r="M57" s="68"/>
      <c r="N57" s="68"/>
      <c r="O57" s="68"/>
      <c r="P57" s="290"/>
      <c r="Q57" s="68"/>
      <c r="R57" s="68"/>
    </row>
    <row r="58" spans="1:21" s="4" customFormat="1">
      <c r="A58" s="82" t="s">
        <v>111</v>
      </c>
      <c r="B58" s="78" t="s">
        <v>5</v>
      </c>
      <c r="C58" s="291">
        <v>47800</v>
      </c>
      <c r="D58" s="69">
        <f>+E58+F58+G58+H58</f>
        <v>0</v>
      </c>
      <c r="E58" s="68">
        <v>0</v>
      </c>
      <c r="F58" s="68">
        <v>0</v>
      </c>
      <c r="G58" s="68">
        <v>0</v>
      </c>
      <c r="H58" s="68">
        <v>0</v>
      </c>
      <c r="I58" s="68">
        <f>+J58+K58+L58+M58</f>
        <v>47800</v>
      </c>
      <c r="J58" s="68">
        <v>0</v>
      </c>
      <c r="K58" s="291">
        <v>47800</v>
      </c>
      <c r="L58" s="68">
        <v>0</v>
      </c>
      <c r="M58" s="68">
        <v>0</v>
      </c>
      <c r="N58" s="68">
        <v>0</v>
      </c>
      <c r="O58" s="68">
        <v>0</v>
      </c>
      <c r="P58" s="68">
        <v>0</v>
      </c>
      <c r="Q58" s="68">
        <v>0</v>
      </c>
      <c r="R58" s="68">
        <v>0</v>
      </c>
    </row>
    <row r="59" spans="1:21" s="4" customFormat="1">
      <c r="A59" s="82"/>
      <c r="B59" s="78" t="s">
        <v>6</v>
      </c>
      <c r="C59" s="291"/>
      <c r="D59" s="68"/>
      <c r="E59" s="68"/>
      <c r="F59" s="68"/>
      <c r="G59" s="290"/>
      <c r="H59" s="68"/>
      <c r="I59" s="68"/>
      <c r="J59" s="68"/>
      <c r="K59" s="291"/>
      <c r="L59" s="68"/>
      <c r="M59" s="68"/>
      <c r="N59" s="68"/>
      <c r="O59" s="68"/>
      <c r="P59" s="290"/>
      <c r="Q59" s="68"/>
      <c r="R59" s="68"/>
    </row>
    <row r="60" spans="1:21" s="4" customFormat="1">
      <c r="A60" s="82" t="s">
        <v>145</v>
      </c>
      <c r="B60" s="78" t="s">
        <v>5</v>
      </c>
      <c r="C60" s="291">
        <v>108600</v>
      </c>
      <c r="D60" s="69">
        <f>E60+F60+G60+H60</f>
        <v>40000</v>
      </c>
      <c r="E60" s="68">
        <v>0</v>
      </c>
      <c r="F60" s="68">
        <v>0</v>
      </c>
      <c r="G60" s="291">
        <v>40000</v>
      </c>
      <c r="H60" s="68">
        <v>0</v>
      </c>
      <c r="I60" s="68">
        <f>SUM(J60:M60)</f>
        <v>40000</v>
      </c>
      <c r="J60" s="68">
        <v>0</v>
      </c>
      <c r="K60" s="291">
        <v>40000</v>
      </c>
      <c r="L60" s="68">
        <v>0</v>
      </c>
      <c r="M60" s="68">
        <v>0</v>
      </c>
      <c r="N60" s="68">
        <f>+O60+P60+Q60+R60</f>
        <v>28600</v>
      </c>
      <c r="O60" s="68">
        <v>0</v>
      </c>
      <c r="P60" s="290">
        <v>28600</v>
      </c>
      <c r="Q60" s="68">
        <v>0</v>
      </c>
      <c r="R60" s="68">
        <v>0</v>
      </c>
    </row>
    <row r="61" spans="1:21" s="4" customFormat="1">
      <c r="A61" s="82"/>
      <c r="B61" s="78" t="s">
        <v>6</v>
      </c>
      <c r="C61" s="291"/>
      <c r="D61" s="68"/>
      <c r="E61" s="68"/>
      <c r="F61" s="68"/>
      <c r="G61" s="291"/>
      <c r="H61" s="68"/>
      <c r="I61" s="68"/>
      <c r="J61" s="68"/>
      <c r="K61" s="291"/>
      <c r="L61" s="68"/>
      <c r="M61" s="68"/>
      <c r="N61" s="68"/>
      <c r="O61" s="68"/>
      <c r="P61" s="290"/>
      <c r="Q61" s="68"/>
      <c r="R61" s="68"/>
    </row>
    <row r="62" spans="1:21" s="4" customFormat="1">
      <c r="A62" s="41" t="s">
        <v>113</v>
      </c>
      <c r="B62" s="78" t="s">
        <v>5</v>
      </c>
      <c r="C62" s="291">
        <v>19800</v>
      </c>
      <c r="D62" s="69">
        <f>+E62+F62+G62+H62</f>
        <v>19800</v>
      </c>
      <c r="E62" s="69">
        <v>19800</v>
      </c>
      <c r="F62" s="69">
        <v>0</v>
      </c>
      <c r="G62" s="69">
        <v>0</v>
      </c>
      <c r="H62" s="69">
        <v>0</v>
      </c>
      <c r="I62" s="68">
        <f>+J62+K62+L62+M62</f>
        <v>0</v>
      </c>
      <c r="J62" s="68">
        <f t="shared" ref="J62:R62" si="7">+K62+L62+M62+N62</f>
        <v>0</v>
      </c>
      <c r="K62" s="68">
        <f t="shared" si="7"/>
        <v>0</v>
      </c>
      <c r="L62" s="68">
        <f t="shared" si="7"/>
        <v>0</v>
      </c>
      <c r="M62" s="68">
        <f t="shared" si="7"/>
        <v>0</v>
      </c>
      <c r="N62" s="68">
        <f t="shared" si="7"/>
        <v>0</v>
      </c>
      <c r="O62" s="68">
        <f t="shared" si="7"/>
        <v>0</v>
      </c>
      <c r="P62" s="68">
        <f t="shared" si="7"/>
        <v>0</v>
      </c>
      <c r="Q62" s="68">
        <f t="shared" si="7"/>
        <v>0</v>
      </c>
      <c r="R62" s="68">
        <f t="shared" si="7"/>
        <v>0</v>
      </c>
    </row>
    <row r="63" spans="1:21" s="4" customFormat="1">
      <c r="A63" s="39"/>
      <c r="B63" s="78" t="s">
        <v>6</v>
      </c>
      <c r="C63" s="291"/>
      <c r="D63" s="69"/>
      <c r="E63" s="68"/>
      <c r="F63" s="68"/>
      <c r="G63" s="291"/>
      <c r="H63" s="68"/>
      <c r="I63" s="68"/>
      <c r="J63" s="68"/>
      <c r="K63" s="290"/>
      <c r="L63" s="68"/>
      <c r="M63" s="68"/>
      <c r="N63" s="68"/>
      <c r="O63" s="68"/>
      <c r="P63" s="290"/>
      <c r="Q63" s="68"/>
      <c r="R63" s="68"/>
    </row>
    <row r="64" spans="1:21" s="4" customFormat="1">
      <c r="A64" s="41" t="s">
        <v>146</v>
      </c>
      <c r="B64" s="78" t="s">
        <v>5</v>
      </c>
      <c r="C64" s="291">
        <v>80000</v>
      </c>
      <c r="D64" s="69">
        <f>+E64+F64+G64+H64</f>
        <v>50000</v>
      </c>
      <c r="E64" s="69">
        <v>0</v>
      </c>
      <c r="F64" s="69">
        <v>0</v>
      </c>
      <c r="G64" s="69">
        <v>50000</v>
      </c>
      <c r="H64" s="69">
        <v>0</v>
      </c>
      <c r="I64" s="68">
        <f>+J64+K64+L64+M64</f>
        <v>30000</v>
      </c>
      <c r="J64" s="68">
        <v>0</v>
      </c>
      <c r="K64" s="291">
        <v>30000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R64" s="68">
        <v>0</v>
      </c>
      <c r="S64" s="84">
        <v>0</v>
      </c>
      <c r="T64" s="84">
        <v>0</v>
      </c>
      <c r="U64" s="84">
        <v>0</v>
      </c>
    </row>
    <row r="65" spans="1:21" s="4" customFormat="1">
      <c r="A65" s="39"/>
      <c r="B65" s="78" t="s">
        <v>6</v>
      </c>
      <c r="C65" s="291"/>
      <c r="D65" s="69"/>
      <c r="E65" s="68"/>
      <c r="F65" s="68"/>
      <c r="G65" s="291"/>
      <c r="H65" s="68"/>
      <c r="I65" s="68"/>
      <c r="J65" s="68"/>
      <c r="K65" s="291"/>
      <c r="L65" s="68"/>
      <c r="M65" s="68"/>
      <c r="N65" s="68"/>
      <c r="O65" s="68"/>
      <c r="P65" s="290"/>
      <c r="Q65" s="68"/>
      <c r="R65" s="68"/>
    </row>
    <row r="66" spans="1:21" s="4" customFormat="1">
      <c r="A66" s="41" t="s">
        <v>147</v>
      </c>
      <c r="B66" s="78" t="s">
        <v>5</v>
      </c>
      <c r="C66" s="291">
        <v>24000</v>
      </c>
      <c r="D66" s="69">
        <f>E66+F66+G66+H66</f>
        <v>0</v>
      </c>
      <c r="E66" s="68">
        <v>0</v>
      </c>
      <c r="F66" s="68">
        <v>0</v>
      </c>
      <c r="G66" s="68">
        <v>0</v>
      </c>
      <c r="H66" s="68">
        <v>0</v>
      </c>
      <c r="I66" s="68">
        <f>+J66+K66+L66+M66</f>
        <v>24000</v>
      </c>
      <c r="J66" s="68">
        <v>0</v>
      </c>
      <c r="K66" s="291">
        <v>24000</v>
      </c>
      <c r="L66" s="68">
        <v>0</v>
      </c>
      <c r="M66" s="68">
        <v>0</v>
      </c>
      <c r="N66" s="68">
        <v>0</v>
      </c>
      <c r="O66" s="68">
        <v>0</v>
      </c>
      <c r="P66" s="68">
        <v>0</v>
      </c>
      <c r="Q66" s="68">
        <v>0</v>
      </c>
      <c r="R66" s="68">
        <v>0</v>
      </c>
    </row>
    <row r="67" spans="1:21" s="4" customFormat="1">
      <c r="A67" s="39"/>
      <c r="B67" s="78" t="s">
        <v>6</v>
      </c>
      <c r="C67" s="291"/>
      <c r="D67" s="68"/>
      <c r="E67" s="68"/>
      <c r="F67" s="68"/>
      <c r="G67" s="291"/>
      <c r="H67" s="68"/>
      <c r="I67" s="68"/>
      <c r="J67" s="68"/>
      <c r="K67" s="291"/>
      <c r="L67" s="68"/>
      <c r="M67" s="68"/>
      <c r="N67" s="68"/>
      <c r="O67" s="68"/>
      <c r="P67" s="291"/>
      <c r="Q67" s="68"/>
      <c r="R67" s="68"/>
    </row>
    <row r="68" spans="1:21" s="4" customFormat="1">
      <c r="A68" s="41" t="s">
        <v>326</v>
      </c>
      <c r="B68" s="78" t="s">
        <v>5</v>
      </c>
      <c r="C68" s="291">
        <v>10000</v>
      </c>
      <c r="D68" s="69">
        <f>E68+F68+G68+H68</f>
        <v>0</v>
      </c>
      <c r="E68" s="68">
        <v>0</v>
      </c>
      <c r="F68" s="68">
        <v>0</v>
      </c>
      <c r="G68" s="68">
        <v>0</v>
      </c>
      <c r="H68" s="68">
        <v>0</v>
      </c>
      <c r="I68" s="68">
        <f>+K68+J68+L68+M68</f>
        <v>10000</v>
      </c>
      <c r="J68" s="68">
        <v>0</v>
      </c>
      <c r="K68" s="291">
        <v>10000</v>
      </c>
      <c r="L68" s="68">
        <v>0</v>
      </c>
      <c r="M68" s="68">
        <v>0</v>
      </c>
      <c r="N68" s="68">
        <v>0</v>
      </c>
      <c r="O68" s="68">
        <v>0</v>
      </c>
      <c r="P68" s="68">
        <v>0</v>
      </c>
      <c r="Q68" s="68">
        <v>0</v>
      </c>
      <c r="R68" s="68">
        <v>0</v>
      </c>
    </row>
    <row r="69" spans="1:21" s="4" customFormat="1">
      <c r="A69" s="39"/>
      <c r="B69" s="78" t="s">
        <v>6</v>
      </c>
      <c r="C69" s="291"/>
      <c r="D69" s="68"/>
      <c r="E69" s="68"/>
      <c r="F69" s="68"/>
      <c r="G69" s="290"/>
      <c r="H69" s="68"/>
      <c r="I69" s="68"/>
      <c r="J69" s="68"/>
      <c r="K69" s="291"/>
      <c r="L69" s="68"/>
      <c r="M69" s="68"/>
      <c r="N69" s="68"/>
      <c r="O69" s="68"/>
      <c r="P69" s="291"/>
      <c r="Q69" s="68"/>
      <c r="R69" s="68"/>
    </row>
    <row r="70" spans="1:21" s="4" customFormat="1">
      <c r="A70" s="54" t="s">
        <v>47</v>
      </c>
      <c r="B70" s="94" t="s">
        <v>5</v>
      </c>
      <c r="C70" s="295">
        <f t="shared" ref="C70:R70" si="8">C72+C74+C76</f>
        <v>7561800</v>
      </c>
      <c r="D70" s="281">
        <f t="shared" si="8"/>
        <v>7561800</v>
      </c>
      <c r="E70" s="281">
        <f t="shared" si="8"/>
        <v>7561800</v>
      </c>
      <c r="F70" s="281">
        <f t="shared" si="8"/>
        <v>0</v>
      </c>
      <c r="G70" s="281">
        <f t="shared" si="8"/>
        <v>0</v>
      </c>
      <c r="H70" s="281">
        <f t="shared" si="8"/>
        <v>0</v>
      </c>
      <c r="I70" s="281">
        <f t="shared" si="8"/>
        <v>0</v>
      </c>
      <c r="J70" s="281">
        <f t="shared" si="8"/>
        <v>0</v>
      </c>
      <c r="K70" s="281">
        <f t="shared" si="8"/>
        <v>0</v>
      </c>
      <c r="L70" s="281">
        <f t="shared" si="8"/>
        <v>0</v>
      </c>
      <c r="M70" s="281">
        <f t="shared" si="8"/>
        <v>0</v>
      </c>
      <c r="N70" s="281">
        <f t="shared" si="8"/>
        <v>0</v>
      </c>
      <c r="O70" s="281">
        <f t="shared" si="8"/>
        <v>0</v>
      </c>
      <c r="P70" s="281">
        <f t="shared" si="8"/>
        <v>0</v>
      </c>
      <c r="Q70" s="281">
        <f t="shared" si="8"/>
        <v>0</v>
      </c>
      <c r="R70" s="281">
        <f t="shared" si="8"/>
        <v>0</v>
      </c>
    </row>
    <row r="71" spans="1:21" s="4" customFormat="1">
      <c r="A71" s="54"/>
      <c r="B71" s="94" t="s">
        <v>6</v>
      </c>
      <c r="C71" s="295"/>
      <c r="D71" s="282"/>
      <c r="E71" s="282"/>
      <c r="F71" s="282"/>
      <c r="G71" s="283"/>
      <c r="H71" s="282"/>
      <c r="I71" s="282"/>
      <c r="J71" s="282"/>
      <c r="K71" s="295"/>
      <c r="L71" s="282"/>
      <c r="M71" s="282"/>
      <c r="N71" s="282"/>
      <c r="O71" s="282"/>
      <c r="P71" s="295"/>
      <c r="Q71" s="282"/>
      <c r="R71" s="282"/>
    </row>
    <row r="72" spans="1:21" s="4" customFormat="1">
      <c r="A72" s="67" t="s">
        <v>148</v>
      </c>
      <c r="B72" s="78" t="s">
        <v>5</v>
      </c>
      <c r="C72" s="291">
        <v>7000000</v>
      </c>
      <c r="D72" s="69">
        <f>E72+F72+G72+H72</f>
        <v>7000000</v>
      </c>
      <c r="E72" s="68">
        <v>7000000</v>
      </c>
      <c r="F72" s="68">
        <v>0</v>
      </c>
      <c r="G72" s="68">
        <v>0</v>
      </c>
      <c r="H72" s="68">
        <v>0</v>
      </c>
      <c r="I72" s="68">
        <v>0</v>
      </c>
      <c r="J72" s="68">
        <v>0</v>
      </c>
      <c r="K72" s="68">
        <v>0</v>
      </c>
      <c r="L72" s="68">
        <v>0</v>
      </c>
      <c r="M72" s="68">
        <v>0</v>
      </c>
      <c r="N72" s="68">
        <v>0</v>
      </c>
      <c r="O72" s="68">
        <v>0</v>
      </c>
      <c r="P72" s="68">
        <v>0</v>
      </c>
      <c r="Q72" s="68">
        <v>0</v>
      </c>
      <c r="R72" s="68">
        <v>0</v>
      </c>
    </row>
    <row r="73" spans="1:21" s="4" customFormat="1">
      <c r="A73" s="67"/>
      <c r="B73" s="78" t="s">
        <v>6</v>
      </c>
      <c r="C73" s="291"/>
      <c r="D73" s="68"/>
      <c r="E73" s="68"/>
      <c r="F73" s="68"/>
      <c r="G73" s="290"/>
      <c r="H73" s="68"/>
      <c r="I73" s="68"/>
      <c r="J73" s="68"/>
      <c r="K73" s="291"/>
      <c r="L73" s="68"/>
      <c r="M73" s="68"/>
      <c r="N73" s="68"/>
      <c r="O73" s="68"/>
      <c r="P73" s="291"/>
      <c r="Q73" s="68"/>
      <c r="R73" s="68"/>
    </row>
    <row r="74" spans="1:21" s="4" customFormat="1">
      <c r="A74" s="67" t="s">
        <v>149</v>
      </c>
      <c r="B74" s="78" t="s">
        <v>5</v>
      </c>
      <c r="C74" s="291">
        <v>513800</v>
      </c>
      <c r="D74" s="69">
        <f>E74+F74+G74+H74</f>
        <v>513800</v>
      </c>
      <c r="E74" s="68">
        <v>513800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68">
        <v>0</v>
      </c>
      <c r="O74" s="68">
        <v>0</v>
      </c>
      <c r="P74" s="68">
        <v>0</v>
      </c>
      <c r="Q74" s="68">
        <v>0</v>
      </c>
      <c r="R74" s="68">
        <v>0</v>
      </c>
      <c r="S74" s="84">
        <v>0</v>
      </c>
      <c r="T74" s="84">
        <v>0</v>
      </c>
      <c r="U74" s="84">
        <v>0</v>
      </c>
    </row>
    <row r="75" spans="1:21" s="4" customFormat="1">
      <c r="A75" s="67"/>
      <c r="B75" s="78" t="s">
        <v>6</v>
      </c>
      <c r="C75" s="291"/>
      <c r="D75" s="68"/>
      <c r="E75" s="68"/>
      <c r="F75" s="68"/>
      <c r="G75" s="290"/>
      <c r="H75" s="68"/>
      <c r="I75" s="68"/>
      <c r="J75" s="68"/>
      <c r="K75" s="291"/>
      <c r="L75" s="68"/>
      <c r="M75" s="68"/>
      <c r="N75" s="68"/>
      <c r="O75" s="68"/>
      <c r="P75" s="291"/>
      <c r="Q75" s="68"/>
      <c r="R75" s="68"/>
    </row>
    <row r="76" spans="1:21" s="4" customFormat="1">
      <c r="A76" s="67" t="s">
        <v>150</v>
      </c>
      <c r="B76" s="78" t="s">
        <v>5</v>
      </c>
      <c r="C76" s="291">
        <v>48000</v>
      </c>
      <c r="D76" s="69">
        <f>E76+F76+G76+H76</f>
        <v>48000</v>
      </c>
      <c r="E76" s="68">
        <v>48000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68">
        <v>0</v>
      </c>
      <c r="R76" s="68">
        <v>0</v>
      </c>
    </row>
    <row r="77" spans="1:21" s="4" customFormat="1">
      <c r="A77" s="67"/>
      <c r="B77" s="78" t="s">
        <v>6</v>
      </c>
      <c r="C77" s="291"/>
      <c r="D77" s="68"/>
      <c r="E77" s="68"/>
      <c r="F77" s="68"/>
      <c r="G77" s="290"/>
      <c r="H77" s="68"/>
      <c r="I77" s="68"/>
      <c r="J77" s="68"/>
      <c r="K77" s="291"/>
      <c r="L77" s="68"/>
      <c r="M77" s="68"/>
      <c r="N77" s="68"/>
      <c r="O77" s="68"/>
      <c r="P77" s="291"/>
      <c r="Q77" s="68"/>
      <c r="R77" s="68"/>
    </row>
    <row r="78" spans="1:21" s="4" customFormat="1">
      <c r="A78" s="40" t="s">
        <v>48</v>
      </c>
      <c r="B78" s="92" t="s">
        <v>5</v>
      </c>
      <c r="C78" s="281">
        <f t="shared" ref="C78:R78" si="9">C82+C84</f>
        <v>5109000</v>
      </c>
      <c r="D78" s="281">
        <f t="shared" si="9"/>
        <v>5109000</v>
      </c>
      <c r="E78" s="281">
        <f t="shared" si="9"/>
        <v>0</v>
      </c>
      <c r="F78" s="281">
        <f t="shared" si="9"/>
        <v>4174000</v>
      </c>
      <c r="G78" s="281">
        <f t="shared" si="9"/>
        <v>935000</v>
      </c>
      <c r="H78" s="281">
        <f t="shared" si="9"/>
        <v>0</v>
      </c>
      <c r="I78" s="281">
        <f t="shared" si="9"/>
        <v>0</v>
      </c>
      <c r="J78" s="281">
        <f t="shared" si="9"/>
        <v>0</v>
      </c>
      <c r="K78" s="281">
        <f t="shared" si="9"/>
        <v>0</v>
      </c>
      <c r="L78" s="281">
        <f t="shared" si="9"/>
        <v>0</v>
      </c>
      <c r="M78" s="281">
        <f t="shared" si="9"/>
        <v>0</v>
      </c>
      <c r="N78" s="281">
        <f t="shared" si="9"/>
        <v>0</v>
      </c>
      <c r="O78" s="281">
        <f t="shared" si="9"/>
        <v>0</v>
      </c>
      <c r="P78" s="281">
        <f t="shared" si="9"/>
        <v>0</v>
      </c>
      <c r="Q78" s="281">
        <f t="shared" si="9"/>
        <v>0</v>
      </c>
      <c r="R78" s="281">
        <f t="shared" si="9"/>
        <v>0</v>
      </c>
      <c r="S78" s="81"/>
    </row>
    <row r="79" spans="1:21" s="4" customFormat="1">
      <c r="A79" s="40"/>
      <c r="B79" s="92" t="s">
        <v>6</v>
      </c>
      <c r="C79" s="281"/>
      <c r="D79" s="281"/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81"/>
    </row>
    <row r="80" spans="1:21" s="4" customFormat="1">
      <c r="A80" s="51" t="s">
        <v>49</v>
      </c>
      <c r="B80" s="50" t="s">
        <v>5</v>
      </c>
      <c r="C80" s="71">
        <v>5109000</v>
      </c>
      <c r="D80" s="71">
        <f t="shared" ref="D80:R80" si="10">D82+D84</f>
        <v>5109000</v>
      </c>
      <c r="E80" s="71">
        <f t="shared" si="10"/>
        <v>0</v>
      </c>
      <c r="F80" s="71">
        <f t="shared" si="10"/>
        <v>4174000</v>
      </c>
      <c r="G80" s="71">
        <f t="shared" si="10"/>
        <v>935000</v>
      </c>
      <c r="H80" s="71">
        <f t="shared" si="10"/>
        <v>0</v>
      </c>
      <c r="I80" s="71">
        <f t="shared" si="10"/>
        <v>0</v>
      </c>
      <c r="J80" s="71">
        <f t="shared" si="10"/>
        <v>0</v>
      </c>
      <c r="K80" s="71">
        <f t="shared" si="10"/>
        <v>0</v>
      </c>
      <c r="L80" s="71">
        <f t="shared" si="10"/>
        <v>0</v>
      </c>
      <c r="M80" s="71">
        <f t="shared" si="10"/>
        <v>0</v>
      </c>
      <c r="N80" s="71">
        <f t="shared" si="10"/>
        <v>0</v>
      </c>
      <c r="O80" s="71">
        <f t="shared" si="10"/>
        <v>0</v>
      </c>
      <c r="P80" s="71">
        <f t="shared" si="10"/>
        <v>0</v>
      </c>
      <c r="Q80" s="71">
        <f t="shared" si="10"/>
        <v>0</v>
      </c>
      <c r="R80" s="71">
        <f t="shared" si="10"/>
        <v>0</v>
      </c>
      <c r="S80" s="81"/>
    </row>
    <row r="81" spans="1:21" s="4" customFormat="1">
      <c r="A81" s="51"/>
      <c r="B81" s="50" t="s">
        <v>6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81"/>
    </row>
    <row r="82" spans="1:21" s="4" customFormat="1" ht="78">
      <c r="A82" s="279" t="s">
        <v>341</v>
      </c>
      <c r="B82" s="78" t="s">
        <v>5</v>
      </c>
      <c r="C82" s="68">
        <v>935000</v>
      </c>
      <c r="D82" s="69">
        <v>935000</v>
      </c>
      <c r="E82" s="68">
        <v>0</v>
      </c>
      <c r="F82" s="68">
        <v>0</v>
      </c>
      <c r="G82" s="68">
        <v>935000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9">
        <v>0</v>
      </c>
      <c r="Q82" s="68">
        <v>0</v>
      </c>
      <c r="R82" s="68">
        <v>0</v>
      </c>
      <c r="S82" s="81"/>
    </row>
    <row r="83" spans="1:21" s="4" customFormat="1">
      <c r="A83" s="39"/>
      <c r="B83" s="177" t="s">
        <v>6</v>
      </c>
      <c r="C83" s="68"/>
      <c r="D83" s="69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9"/>
      <c r="Q83" s="68"/>
      <c r="R83" s="68"/>
      <c r="S83" s="81"/>
    </row>
    <row r="84" spans="1:21" s="4" customFormat="1">
      <c r="A84" s="51" t="s">
        <v>50</v>
      </c>
      <c r="B84" s="94" t="s">
        <v>5</v>
      </c>
      <c r="C84" s="282">
        <v>4174000</v>
      </c>
      <c r="D84" s="281">
        <v>4174000</v>
      </c>
      <c r="E84" s="282">
        <v>0</v>
      </c>
      <c r="F84" s="282">
        <v>4174000</v>
      </c>
      <c r="G84" s="282">
        <v>0</v>
      </c>
      <c r="H84" s="282">
        <v>0</v>
      </c>
      <c r="I84" s="282">
        <v>0</v>
      </c>
      <c r="J84" s="282">
        <v>0</v>
      </c>
      <c r="K84" s="282">
        <v>0</v>
      </c>
      <c r="L84" s="282">
        <v>0</v>
      </c>
      <c r="M84" s="282">
        <v>0</v>
      </c>
      <c r="N84" s="282">
        <v>0</v>
      </c>
      <c r="O84" s="282">
        <v>0</v>
      </c>
      <c r="P84" s="281">
        <v>0</v>
      </c>
      <c r="Q84" s="282">
        <v>0</v>
      </c>
      <c r="R84" s="282">
        <v>0</v>
      </c>
      <c r="S84" s="81"/>
    </row>
    <row r="85" spans="1:21" s="4" customFormat="1">
      <c r="A85" s="51"/>
      <c r="B85" s="94" t="s">
        <v>6</v>
      </c>
      <c r="C85" s="282"/>
      <c r="D85" s="281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1"/>
      <c r="Q85" s="282"/>
      <c r="R85" s="282"/>
      <c r="S85" s="81"/>
    </row>
    <row r="86" spans="1:21" s="4" customFormat="1">
      <c r="A86" s="41" t="s">
        <v>151</v>
      </c>
      <c r="B86" s="78" t="s">
        <v>5</v>
      </c>
      <c r="C86" s="68">
        <v>4174000</v>
      </c>
      <c r="D86" s="69">
        <f>E86+F86+G86+H86</f>
        <v>4174000</v>
      </c>
      <c r="E86" s="68">
        <v>0</v>
      </c>
      <c r="F86" s="68">
        <v>4174000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68">
        <v>0</v>
      </c>
      <c r="S86" s="84">
        <v>0</v>
      </c>
      <c r="T86" s="84">
        <v>0</v>
      </c>
      <c r="U86" s="84">
        <v>0</v>
      </c>
    </row>
    <row r="87" spans="1:21" s="4" customFormat="1">
      <c r="A87" s="39"/>
      <c r="B87" s="78" t="s">
        <v>6</v>
      </c>
      <c r="C87" s="68"/>
      <c r="D87" s="69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9"/>
      <c r="Q87" s="68"/>
      <c r="R87" s="68"/>
      <c r="S87" s="81"/>
    </row>
    <row r="88" spans="1:21" s="4" customFormat="1">
      <c r="A88" s="40" t="s">
        <v>51</v>
      </c>
      <c r="B88" s="94" t="s">
        <v>5</v>
      </c>
      <c r="C88" s="282">
        <v>0</v>
      </c>
      <c r="D88" s="282">
        <v>0</v>
      </c>
      <c r="E88" s="282">
        <v>0</v>
      </c>
      <c r="F88" s="282">
        <v>0</v>
      </c>
      <c r="G88" s="282">
        <v>0</v>
      </c>
      <c r="H88" s="282">
        <v>0</v>
      </c>
      <c r="I88" s="282">
        <v>0</v>
      </c>
      <c r="J88" s="282">
        <v>0</v>
      </c>
      <c r="K88" s="282">
        <v>0</v>
      </c>
      <c r="L88" s="282">
        <v>0</v>
      </c>
      <c r="M88" s="282">
        <v>0</v>
      </c>
      <c r="N88" s="282">
        <v>0</v>
      </c>
      <c r="O88" s="282">
        <v>0</v>
      </c>
      <c r="P88" s="282">
        <v>0</v>
      </c>
      <c r="Q88" s="282">
        <v>0</v>
      </c>
      <c r="R88" s="282">
        <v>0</v>
      </c>
      <c r="S88" s="81"/>
    </row>
    <row r="89" spans="1:21" s="4" customFormat="1">
      <c r="A89" s="40"/>
      <c r="B89" s="94" t="s">
        <v>6</v>
      </c>
      <c r="C89" s="282"/>
      <c r="D89" s="281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1"/>
      <c r="Q89" s="282"/>
      <c r="R89" s="282"/>
      <c r="S89" s="81"/>
    </row>
    <row r="90" spans="1:21" s="4" customFormat="1">
      <c r="A90" s="39"/>
      <c r="B90" s="78" t="s">
        <v>5</v>
      </c>
      <c r="C90" s="68">
        <v>0</v>
      </c>
      <c r="D90" s="68">
        <v>0</v>
      </c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68">
        <v>0</v>
      </c>
      <c r="Q90" s="68">
        <v>0</v>
      </c>
      <c r="R90" s="68">
        <v>0</v>
      </c>
      <c r="S90" s="81"/>
    </row>
    <row r="91" spans="1:21" s="4" customFormat="1">
      <c r="A91" s="39"/>
      <c r="B91" s="78" t="s">
        <v>6</v>
      </c>
      <c r="C91" s="68"/>
      <c r="D91" s="69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9"/>
      <c r="Q91" s="68"/>
      <c r="R91" s="68"/>
      <c r="S91" s="81"/>
    </row>
    <row r="92" spans="1:21" s="4" customFormat="1">
      <c r="A92" s="40" t="s">
        <v>52</v>
      </c>
      <c r="B92" s="94" t="s">
        <v>5</v>
      </c>
      <c r="C92" s="282">
        <v>0</v>
      </c>
      <c r="D92" s="282">
        <v>0</v>
      </c>
      <c r="E92" s="282">
        <v>0</v>
      </c>
      <c r="F92" s="282">
        <v>0</v>
      </c>
      <c r="G92" s="282">
        <v>0</v>
      </c>
      <c r="H92" s="282">
        <v>0</v>
      </c>
      <c r="I92" s="282">
        <v>0</v>
      </c>
      <c r="J92" s="282">
        <v>0</v>
      </c>
      <c r="K92" s="282">
        <v>0</v>
      </c>
      <c r="L92" s="282">
        <v>0</v>
      </c>
      <c r="M92" s="282">
        <v>0</v>
      </c>
      <c r="N92" s="282">
        <v>0</v>
      </c>
      <c r="O92" s="282">
        <v>0</v>
      </c>
      <c r="P92" s="282">
        <v>0</v>
      </c>
      <c r="Q92" s="282">
        <v>0</v>
      </c>
      <c r="R92" s="282">
        <v>0</v>
      </c>
      <c r="S92" s="91">
        <v>0</v>
      </c>
      <c r="T92" s="91">
        <v>0</v>
      </c>
      <c r="U92" s="91">
        <v>0</v>
      </c>
    </row>
    <row r="93" spans="1:21" s="4" customFormat="1">
      <c r="A93" s="40"/>
      <c r="B93" s="94" t="s">
        <v>6</v>
      </c>
      <c r="C93" s="282"/>
      <c r="D93" s="281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1"/>
      <c r="Q93" s="282"/>
      <c r="R93" s="282"/>
      <c r="S93" s="81"/>
    </row>
    <row r="94" spans="1:21" s="4" customFormat="1">
      <c r="A94" s="42"/>
      <c r="B94" s="78" t="s">
        <v>5</v>
      </c>
      <c r="C94" s="68">
        <v>0</v>
      </c>
      <c r="D94" s="68">
        <v>0</v>
      </c>
      <c r="E94" s="68">
        <v>0</v>
      </c>
      <c r="F94" s="68">
        <v>0</v>
      </c>
      <c r="G94" s="68">
        <v>0</v>
      </c>
      <c r="H94" s="68">
        <v>0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0</v>
      </c>
      <c r="O94" s="68">
        <v>0</v>
      </c>
      <c r="P94" s="68">
        <v>0</v>
      </c>
      <c r="Q94" s="68">
        <v>0</v>
      </c>
      <c r="R94" s="68">
        <v>0</v>
      </c>
      <c r="S94" s="81"/>
    </row>
    <row r="95" spans="1:21" s="4" customFormat="1">
      <c r="A95" s="249"/>
      <c r="B95" s="78" t="s">
        <v>6</v>
      </c>
      <c r="C95" s="68"/>
      <c r="D95" s="69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9"/>
      <c r="Q95" s="68"/>
      <c r="R95" s="68"/>
      <c r="S95" s="81"/>
    </row>
    <row r="96" spans="1:21" s="4" customFormat="1">
      <c r="A96" s="178" t="s">
        <v>53</v>
      </c>
      <c r="B96" s="92" t="s">
        <v>5</v>
      </c>
      <c r="C96" s="281">
        <f>C12+C30+C78+C88+C92</f>
        <v>20039900</v>
      </c>
      <c r="D96" s="281">
        <f t="shared" ref="D96:R96" si="11">+D12+D30+D78+D88+D92</f>
        <v>19395300</v>
      </c>
      <c r="E96" s="281">
        <f t="shared" si="11"/>
        <v>14055500</v>
      </c>
      <c r="F96" s="281">
        <f t="shared" si="11"/>
        <v>4211350</v>
      </c>
      <c r="G96" s="281">
        <f t="shared" si="11"/>
        <v>1087980</v>
      </c>
      <c r="H96" s="281">
        <f t="shared" si="11"/>
        <v>40470</v>
      </c>
      <c r="I96" s="281">
        <f t="shared" si="11"/>
        <v>369000</v>
      </c>
      <c r="J96" s="281">
        <f t="shared" si="11"/>
        <v>36000</v>
      </c>
      <c r="K96" s="281">
        <f t="shared" si="11"/>
        <v>248550</v>
      </c>
      <c r="L96" s="281">
        <f t="shared" si="11"/>
        <v>46500</v>
      </c>
      <c r="M96" s="281">
        <f t="shared" si="11"/>
        <v>37950</v>
      </c>
      <c r="N96" s="281">
        <f t="shared" si="11"/>
        <v>275600</v>
      </c>
      <c r="O96" s="281">
        <f t="shared" si="11"/>
        <v>37080</v>
      </c>
      <c r="P96" s="281">
        <f t="shared" si="11"/>
        <v>119420</v>
      </c>
      <c r="Q96" s="281">
        <f t="shared" si="11"/>
        <v>38700</v>
      </c>
      <c r="R96" s="281">
        <f t="shared" si="11"/>
        <v>80400</v>
      </c>
    </row>
    <row r="97" spans="1:18" s="4" customFormat="1">
      <c r="A97" s="178"/>
      <c r="B97" s="92" t="s">
        <v>6</v>
      </c>
      <c r="C97" s="281"/>
      <c r="D97" s="281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</row>
    <row r="98" spans="1:18" s="4" customFormat="1">
      <c r="A98" s="98"/>
      <c r="B98" s="99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</row>
    <row r="99" spans="1:18" s="4" customFormat="1">
      <c r="A99" s="98"/>
      <c r="B99" s="99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</row>
    <row r="100" spans="1:18" s="4" customFormat="1" ht="35.1" customHeight="1">
      <c r="A100" s="98" t="s">
        <v>54</v>
      </c>
      <c r="B100" s="179"/>
      <c r="C100" s="179"/>
      <c r="D100" s="81"/>
      <c r="E100" s="81"/>
      <c r="F100" s="81"/>
      <c r="G100" s="81"/>
      <c r="H100" s="81"/>
      <c r="I100" s="180" t="s">
        <v>55</v>
      </c>
      <c r="J100" s="81"/>
      <c r="K100" s="180"/>
      <c r="L100" s="81"/>
      <c r="M100" s="81"/>
      <c r="N100" s="81"/>
      <c r="O100" s="81"/>
      <c r="P100" s="81"/>
      <c r="Q100" s="81"/>
      <c r="R100" s="81"/>
    </row>
    <row r="101" spans="1:18">
      <c r="A101" s="45" t="s">
        <v>56</v>
      </c>
      <c r="H101" s="46"/>
      <c r="K101" s="47" t="s">
        <v>57</v>
      </c>
    </row>
    <row r="102" spans="1:18">
      <c r="A102" s="24" t="s">
        <v>58</v>
      </c>
      <c r="I102" s="25" t="s">
        <v>58</v>
      </c>
    </row>
    <row r="103" spans="1:18">
      <c r="A103" s="24" t="s">
        <v>59</v>
      </c>
      <c r="I103" s="27" t="s">
        <v>59</v>
      </c>
    </row>
  </sheetData>
  <mergeCells count="11">
    <mergeCell ref="A9:D9"/>
    <mergeCell ref="A1:P1"/>
    <mergeCell ref="A2:P2"/>
    <mergeCell ref="P5:R5"/>
    <mergeCell ref="A7:D7"/>
    <mergeCell ref="F7:G7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5" fitToHeight="0" orientation="landscape" r:id="rId1"/>
  <rowBreaks count="2" manualBreakCount="2">
    <brk id="53" max="16383" man="1"/>
    <brk id="91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081E-D96B-4DDF-A8A6-AE05F8CEF5E0}">
  <sheetPr>
    <tabColor rgb="FF9933FF"/>
  </sheetPr>
  <dimension ref="A1:R160"/>
  <sheetViews>
    <sheetView zoomScale="60" zoomScaleNormal="60" workbookViewId="0">
      <pane ySplit="11" topLeftCell="A15" activePane="bottomLeft" state="frozen"/>
      <selection activeCell="H6" sqref="H6"/>
      <selection pane="bottomLeft" activeCell="I7" sqref="I7"/>
    </sheetView>
  </sheetViews>
  <sheetFormatPr defaultRowHeight="21"/>
  <cols>
    <col min="1" max="1" width="37.28515625" style="10" customWidth="1"/>
    <col min="2" max="2" width="8.5703125" style="10" bestFit="1" customWidth="1"/>
    <col min="3" max="18" width="15.7109375" style="10" customWidth="1"/>
    <col min="19" max="19" width="16.7109375" style="10" customWidth="1"/>
    <col min="20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18" s="4" customFormat="1">
      <c r="A1" s="362" t="s">
        <v>157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18" s="4" customForma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18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6"/>
      <c r="Q3" s="26"/>
      <c r="R3" s="26"/>
    </row>
    <row r="4" spans="1:18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257" t="s">
        <v>176</v>
      </c>
      <c r="Q4" s="233"/>
      <c r="R4" s="26"/>
    </row>
    <row r="5" spans="1:18" s="4" customFormat="1" ht="21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12" t="s">
        <v>208</v>
      </c>
      <c r="Q5" s="26"/>
      <c r="R5" s="26"/>
    </row>
    <row r="6" spans="1:18" s="4" customFormat="1">
      <c r="A6" s="21" t="s">
        <v>84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18" s="4" customFormat="1">
      <c r="A7" s="24" t="s">
        <v>139</v>
      </c>
      <c r="B7" s="24"/>
      <c r="C7" s="24"/>
      <c r="D7" s="24"/>
      <c r="F7" s="22"/>
      <c r="G7" s="22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18" s="4" customFormat="1" ht="23.25" customHeight="1">
      <c r="A8" s="21" t="s">
        <v>314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 t="s">
        <v>71</v>
      </c>
    </row>
    <row r="9" spans="1:18" s="4" customFormat="1">
      <c r="A9" s="24"/>
      <c r="B9" s="24"/>
      <c r="C9" s="24"/>
      <c r="D9" s="24"/>
      <c r="P9" s="28"/>
      <c r="Q9" s="28"/>
      <c r="R9" s="29" t="s">
        <v>25</v>
      </c>
    </row>
    <row r="10" spans="1:18" s="4" customFormat="1">
      <c r="A10" s="30" t="s">
        <v>26</v>
      </c>
      <c r="B10" s="56" t="s">
        <v>69</v>
      </c>
      <c r="C10" s="56" t="s">
        <v>63</v>
      </c>
      <c r="D10" s="31" t="s">
        <v>7</v>
      </c>
      <c r="E10" s="408" t="s">
        <v>2</v>
      </c>
      <c r="F10" s="409"/>
      <c r="G10" s="409"/>
      <c r="H10" s="410"/>
      <c r="I10" s="31" t="s">
        <v>7</v>
      </c>
      <c r="J10" s="408" t="s">
        <v>3</v>
      </c>
      <c r="K10" s="409"/>
      <c r="L10" s="409"/>
      <c r="M10" s="410"/>
      <c r="N10" s="31" t="s">
        <v>7</v>
      </c>
      <c r="O10" s="408" t="s">
        <v>4</v>
      </c>
      <c r="P10" s="409"/>
      <c r="Q10" s="409"/>
      <c r="R10" s="410"/>
    </row>
    <row r="11" spans="1:18" s="4" customFormat="1">
      <c r="A11" s="32" t="s">
        <v>27</v>
      </c>
      <c r="B11" s="56"/>
      <c r="C11" s="56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18" s="4" customFormat="1">
      <c r="A12" s="35" t="s">
        <v>40</v>
      </c>
      <c r="B12" s="48" t="s">
        <v>5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</row>
    <row r="13" spans="1:18" s="4" customFormat="1">
      <c r="A13" s="35"/>
      <c r="B13" s="48" t="s">
        <v>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s="4" customFormat="1">
      <c r="A14" s="51" t="s">
        <v>73</v>
      </c>
      <c r="B14" s="52" t="s">
        <v>5</v>
      </c>
      <c r="C14" s="53">
        <v>0</v>
      </c>
      <c r="D14" s="44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44">
        <v>0</v>
      </c>
      <c r="Q14" s="53">
        <v>0</v>
      </c>
      <c r="R14" s="53">
        <v>0</v>
      </c>
    </row>
    <row r="15" spans="1:18" s="4" customFormat="1">
      <c r="A15" s="54"/>
      <c r="B15" s="52" t="s">
        <v>6</v>
      </c>
      <c r="C15" s="53"/>
      <c r="D15" s="44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44"/>
      <c r="Q15" s="53"/>
      <c r="R15" s="53"/>
    </row>
    <row r="16" spans="1:18" s="4" customFormat="1">
      <c r="A16" s="39"/>
      <c r="B16" s="49" t="s">
        <v>5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</row>
    <row r="17" spans="1:18" s="4" customFormat="1">
      <c r="A17" s="39"/>
      <c r="B17" s="49" t="s">
        <v>6</v>
      </c>
      <c r="C17" s="37"/>
      <c r="D17" s="38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37"/>
      <c r="R17" s="37"/>
    </row>
    <row r="18" spans="1:18" s="4" customFormat="1">
      <c r="A18" s="51" t="s">
        <v>74</v>
      </c>
      <c r="B18" s="52" t="s">
        <v>5</v>
      </c>
      <c r="C18" s="53">
        <v>0</v>
      </c>
      <c r="D18" s="44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44">
        <v>0</v>
      </c>
      <c r="Q18" s="53">
        <v>0</v>
      </c>
      <c r="R18" s="53">
        <v>0</v>
      </c>
    </row>
    <row r="19" spans="1:18" s="4" customFormat="1">
      <c r="A19" s="54"/>
      <c r="B19" s="52" t="s">
        <v>6</v>
      </c>
      <c r="C19" s="53"/>
      <c r="D19" s="44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44"/>
      <c r="Q19" s="53"/>
      <c r="R19" s="53"/>
    </row>
    <row r="20" spans="1:18" s="4" customFormat="1">
      <c r="A20" s="39"/>
      <c r="B20" s="49" t="s">
        <v>5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</row>
    <row r="21" spans="1:18" s="4" customFormat="1">
      <c r="A21" s="39"/>
      <c r="B21" s="49" t="s">
        <v>6</v>
      </c>
      <c r="C21" s="37"/>
      <c r="D21" s="38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8"/>
      <c r="Q21" s="37"/>
      <c r="R21" s="37"/>
    </row>
    <row r="22" spans="1:18" s="4" customFormat="1">
      <c r="A22" s="51" t="s">
        <v>75</v>
      </c>
      <c r="B22" s="52" t="s">
        <v>5</v>
      </c>
      <c r="C22" s="53">
        <v>0</v>
      </c>
      <c r="D22" s="44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44">
        <v>0</v>
      </c>
      <c r="Q22" s="53">
        <v>0</v>
      </c>
      <c r="R22" s="53">
        <v>0</v>
      </c>
    </row>
    <row r="23" spans="1:18" s="4" customFormat="1">
      <c r="A23" s="54"/>
      <c r="B23" s="52" t="s">
        <v>6</v>
      </c>
      <c r="C23" s="53"/>
      <c r="D23" s="44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44"/>
      <c r="Q23" s="53"/>
      <c r="R23" s="53"/>
    </row>
    <row r="24" spans="1:18" s="4" customFormat="1">
      <c r="A24" s="39"/>
      <c r="B24" s="49" t="s">
        <v>5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</row>
    <row r="25" spans="1:18" s="4" customFormat="1">
      <c r="A25" s="39"/>
      <c r="B25" s="49" t="s">
        <v>6</v>
      </c>
      <c r="C25" s="37"/>
      <c r="D25" s="38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8"/>
      <c r="Q25" s="37"/>
      <c r="R25" s="37"/>
    </row>
    <row r="26" spans="1:18" s="4" customFormat="1">
      <c r="A26" s="51" t="s">
        <v>41</v>
      </c>
      <c r="B26" s="52" t="s">
        <v>5</v>
      </c>
      <c r="C26" s="53">
        <v>0</v>
      </c>
      <c r="D26" s="44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44">
        <v>0</v>
      </c>
      <c r="Q26" s="53">
        <v>0</v>
      </c>
      <c r="R26" s="53">
        <v>0</v>
      </c>
    </row>
    <row r="27" spans="1:18" s="4" customFormat="1">
      <c r="A27" s="54"/>
      <c r="B27" s="52" t="s">
        <v>6</v>
      </c>
      <c r="C27" s="53"/>
      <c r="D27" s="44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44"/>
      <c r="Q27" s="53"/>
      <c r="R27" s="53"/>
    </row>
    <row r="28" spans="1:18" s="4" customFormat="1">
      <c r="A28" s="39"/>
      <c r="B28" s="49" t="s">
        <v>5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</row>
    <row r="29" spans="1:18" s="4" customFormat="1">
      <c r="A29" s="39"/>
      <c r="B29" s="49" t="s">
        <v>6</v>
      </c>
      <c r="C29" s="37"/>
      <c r="D29" s="38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8"/>
      <c r="Q29" s="37"/>
      <c r="R29" s="37"/>
    </row>
    <row r="30" spans="1:18" s="4" customFormat="1">
      <c r="A30" s="40" t="s">
        <v>42</v>
      </c>
      <c r="B30" s="48" t="s">
        <v>5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</row>
    <row r="31" spans="1:18" s="4" customFormat="1">
      <c r="A31" s="40"/>
      <c r="B31" s="48" t="s">
        <v>6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s="4" customFormat="1">
      <c r="A32" s="51" t="s">
        <v>43</v>
      </c>
      <c r="B32" s="52" t="s">
        <v>5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</row>
    <row r="33" spans="1:18" s="4" customFormat="1">
      <c r="A33" s="51"/>
      <c r="B33" s="52" t="s">
        <v>6</v>
      </c>
      <c r="C33" s="53"/>
      <c r="D33" s="44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44"/>
      <c r="Q33" s="53"/>
      <c r="R33" s="53"/>
    </row>
    <row r="34" spans="1:18" s="4" customFormat="1">
      <c r="A34" s="55" t="s">
        <v>44</v>
      </c>
      <c r="B34" s="52" t="s">
        <v>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</row>
    <row r="35" spans="1:18" s="4" customFormat="1">
      <c r="A35" s="55"/>
      <c r="B35" s="52" t="s">
        <v>6</v>
      </c>
      <c r="C35" s="53"/>
      <c r="D35" s="44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44"/>
      <c r="Q35" s="53"/>
      <c r="R35" s="53"/>
    </row>
    <row r="36" spans="1:18" s="4" customFormat="1">
      <c r="A36" s="41"/>
      <c r="B36" s="49" t="s">
        <v>5</v>
      </c>
      <c r="C36" s="254">
        <v>0</v>
      </c>
      <c r="D36" s="254">
        <v>0</v>
      </c>
      <c r="E36" s="254">
        <v>0</v>
      </c>
      <c r="F36" s="254">
        <v>0</v>
      </c>
      <c r="G36" s="254">
        <v>0</v>
      </c>
      <c r="H36" s="254">
        <v>0</v>
      </c>
      <c r="I36" s="254">
        <v>0</v>
      </c>
      <c r="J36" s="254">
        <v>0</v>
      </c>
      <c r="K36" s="254">
        <v>0</v>
      </c>
      <c r="L36" s="254">
        <v>0</v>
      </c>
      <c r="M36" s="254">
        <v>0</v>
      </c>
      <c r="N36" s="254">
        <v>0</v>
      </c>
      <c r="O36" s="254">
        <v>0</v>
      </c>
      <c r="P36" s="254">
        <v>0</v>
      </c>
      <c r="Q36" s="254">
        <v>0</v>
      </c>
      <c r="R36" s="254">
        <v>0</v>
      </c>
    </row>
    <row r="37" spans="1:18" s="4" customFormat="1">
      <c r="A37" s="39"/>
      <c r="B37" s="49" t="s">
        <v>6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18" s="4" customFormat="1" ht="21" customHeight="1">
      <c r="A38" s="55" t="s">
        <v>45</v>
      </c>
      <c r="B38" s="52" t="s">
        <v>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</row>
    <row r="39" spans="1:18" s="4" customFormat="1">
      <c r="A39" s="55"/>
      <c r="B39" s="52" t="s">
        <v>6</v>
      </c>
      <c r="C39" s="53"/>
      <c r="D39" s="44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44"/>
      <c r="Q39" s="53"/>
      <c r="R39" s="53"/>
    </row>
    <row r="40" spans="1:18" s="81" customFormat="1">
      <c r="A40" s="82"/>
      <c r="B40" s="49" t="s">
        <v>5</v>
      </c>
      <c r="C40" s="256">
        <v>0</v>
      </c>
      <c r="D40" s="256">
        <v>0</v>
      </c>
      <c r="E40" s="256">
        <v>0</v>
      </c>
      <c r="F40" s="256">
        <v>0</v>
      </c>
      <c r="G40" s="256">
        <v>0</v>
      </c>
      <c r="H40" s="256">
        <v>0</v>
      </c>
      <c r="I40" s="256">
        <v>0</v>
      </c>
      <c r="J40" s="256">
        <v>0</v>
      </c>
      <c r="K40" s="256">
        <v>0</v>
      </c>
      <c r="L40" s="256">
        <v>0</v>
      </c>
      <c r="M40" s="256">
        <v>0</v>
      </c>
      <c r="N40" s="256">
        <v>0</v>
      </c>
      <c r="O40" s="256">
        <v>0</v>
      </c>
      <c r="P40" s="256">
        <v>0</v>
      </c>
      <c r="Q40" s="256">
        <v>0</v>
      </c>
      <c r="R40" s="256">
        <v>0</v>
      </c>
    </row>
    <row r="41" spans="1:18" s="81" customFormat="1">
      <c r="A41" s="77"/>
      <c r="B41" s="49" t="s">
        <v>6</v>
      </c>
      <c r="C41" s="79"/>
      <c r="D41" s="80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80"/>
      <c r="Q41" s="79"/>
      <c r="R41" s="79"/>
    </row>
    <row r="42" spans="1:18" s="4" customFormat="1" ht="21" customHeight="1">
      <c r="A42" s="55" t="s">
        <v>46</v>
      </c>
      <c r="B42" s="52" t="s">
        <v>5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</row>
    <row r="43" spans="1:18" s="4" customFormat="1">
      <c r="A43" s="55"/>
      <c r="B43" s="52" t="s">
        <v>6</v>
      </c>
      <c r="C43" s="53"/>
      <c r="D43" s="44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44"/>
      <c r="Q43" s="53"/>
      <c r="R43" s="53"/>
    </row>
    <row r="44" spans="1:18" s="81" customFormat="1">
      <c r="A44" s="82"/>
      <c r="B44" s="49" t="s">
        <v>5</v>
      </c>
      <c r="C44" s="256">
        <v>0</v>
      </c>
      <c r="D44" s="256">
        <v>0</v>
      </c>
      <c r="E44" s="256">
        <v>0</v>
      </c>
      <c r="F44" s="256">
        <v>0</v>
      </c>
      <c r="G44" s="256">
        <v>0</v>
      </c>
      <c r="H44" s="256">
        <v>0</v>
      </c>
      <c r="I44" s="256">
        <v>0</v>
      </c>
      <c r="J44" s="256">
        <v>0</v>
      </c>
      <c r="K44" s="256">
        <v>0</v>
      </c>
      <c r="L44" s="256">
        <v>0</v>
      </c>
      <c r="M44" s="256">
        <v>0</v>
      </c>
      <c r="N44" s="256">
        <v>0</v>
      </c>
      <c r="O44" s="256">
        <v>0</v>
      </c>
      <c r="P44" s="256">
        <v>0</v>
      </c>
      <c r="Q44" s="256">
        <v>0</v>
      </c>
      <c r="R44" s="256">
        <v>0</v>
      </c>
    </row>
    <row r="45" spans="1:18" s="81" customFormat="1">
      <c r="A45" s="77"/>
      <c r="B45" s="49" t="s">
        <v>6</v>
      </c>
      <c r="C45" s="79"/>
      <c r="D45" s="80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80"/>
      <c r="Q45" s="79"/>
      <c r="R45" s="79"/>
    </row>
    <row r="46" spans="1:18" s="4" customFormat="1">
      <c r="A46" s="51" t="s">
        <v>47</v>
      </c>
      <c r="B46" s="52" t="s">
        <v>5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</row>
    <row r="47" spans="1:18" s="4" customFormat="1">
      <c r="A47" s="51"/>
      <c r="B47" s="52" t="s">
        <v>6</v>
      </c>
      <c r="C47" s="53"/>
      <c r="D47" s="44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44"/>
      <c r="Q47" s="53"/>
      <c r="R47" s="53"/>
    </row>
    <row r="48" spans="1:18" s="81" customFormat="1">
      <c r="A48" s="251"/>
      <c r="B48" s="49" t="s">
        <v>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</row>
    <row r="49" spans="1:18" s="81" customFormat="1">
      <c r="A49" s="86"/>
      <c r="B49" s="49" t="s">
        <v>6</v>
      </c>
      <c r="C49" s="79"/>
      <c r="D49" s="80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80"/>
      <c r="Q49" s="79"/>
      <c r="R49" s="79"/>
    </row>
    <row r="50" spans="1:18" s="4" customFormat="1" ht="21" customHeight="1">
      <c r="A50" s="40" t="s">
        <v>48</v>
      </c>
      <c r="B50" s="48" t="s">
        <v>5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</row>
    <row r="51" spans="1:18" s="4" customFormat="1">
      <c r="A51" s="40"/>
      <c r="B51" s="48" t="s">
        <v>6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</row>
    <row r="52" spans="1:18" s="4" customFormat="1" ht="21" customHeight="1">
      <c r="A52" s="51" t="s">
        <v>49</v>
      </c>
      <c r="B52" s="52" t="s">
        <v>5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 spans="1:18" s="4" customFormat="1">
      <c r="A53" s="51"/>
      <c r="B53" s="52" t="s">
        <v>6</v>
      </c>
      <c r="C53" s="53"/>
      <c r="D53" s="44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44"/>
      <c r="Q53" s="53"/>
      <c r="R53" s="53"/>
    </row>
    <row r="54" spans="1:18" s="81" customFormat="1">
      <c r="A54" s="67"/>
      <c r="B54" s="49" t="s">
        <v>5</v>
      </c>
      <c r="C54" s="256">
        <v>0</v>
      </c>
      <c r="D54" s="256">
        <v>0</v>
      </c>
      <c r="E54" s="256">
        <v>0</v>
      </c>
      <c r="F54" s="256">
        <v>0</v>
      </c>
      <c r="G54" s="256">
        <v>0</v>
      </c>
      <c r="H54" s="256">
        <v>0</v>
      </c>
      <c r="I54" s="256">
        <v>0</v>
      </c>
      <c r="J54" s="256">
        <v>0</v>
      </c>
      <c r="K54" s="256">
        <v>0</v>
      </c>
      <c r="L54" s="256">
        <v>0</v>
      </c>
      <c r="M54" s="256">
        <v>0</v>
      </c>
      <c r="N54" s="256">
        <v>0</v>
      </c>
      <c r="O54" s="256">
        <v>0</v>
      </c>
      <c r="P54" s="256">
        <v>0</v>
      </c>
      <c r="Q54" s="256">
        <v>0</v>
      </c>
      <c r="R54" s="256">
        <v>0</v>
      </c>
    </row>
    <row r="55" spans="1:18" s="81" customFormat="1">
      <c r="A55" s="86"/>
      <c r="B55" s="49" t="s">
        <v>6</v>
      </c>
      <c r="C55" s="79"/>
      <c r="D55" s="80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80"/>
      <c r="Q55" s="79"/>
      <c r="R55" s="79"/>
    </row>
    <row r="56" spans="1:18" s="4" customFormat="1">
      <c r="A56" s="51" t="s">
        <v>50</v>
      </c>
      <c r="B56" s="52" t="s">
        <v>5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 spans="1:18" s="4" customFormat="1">
      <c r="A57" s="51"/>
      <c r="B57" s="52" t="s">
        <v>6</v>
      </c>
      <c r="C57" s="53"/>
      <c r="D57" s="44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44"/>
      <c r="Q57" s="53"/>
      <c r="R57" s="53"/>
    </row>
    <row r="58" spans="1:18" s="4" customFormat="1">
      <c r="A58" s="39"/>
      <c r="B58" s="49" t="s">
        <v>5</v>
      </c>
      <c r="C58" s="255">
        <v>0</v>
      </c>
      <c r="D58" s="255">
        <v>0</v>
      </c>
      <c r="E58" s="255">
        <v>0</v>
      </c>
      <c r="F58" s="255">
        <v>0</v>
      </c>
      <c r="G58" s="255">
        <v>0</v>
      </c>
      <c r="H58" s="255">
        <v>0</v>
      </c>
      <c r="I58" s="255">
        <v>0</v>
      </c>
      <c r="J58" s="255">
        <v>0</v>
      </c>
      <c r="K58" s="255">
        <v>0</v>
      </c>
      <c r="L58" s="255">
        <v>0</v>
      </c>
      <c r="M58" s="255">
        <v>0</v>
      </c>
      <c r="N58" s="255">
        <v>0</v>
      </c>
      <c r="O58" s="255">
        <v>0</v>
      </c>
      <c r="P58" s="255">
        <v>0</v>
      </c>
      <c r="Q58" s="255">
        <v>0</v>
      </c>
      <c r="R58" s="255">
        <v>0</v>
      </c>
    </row>
    <row r="59" spans="1:18" s="4" customFormat="1">
      <c r="A59" s="39"/>
      <c r="B59" s="49" t="s">
        <v>6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</row>
    <row r="60" spans="1:18" s="4" customFormat="1">
      <c r="A60" s="40" t="s">
        <v>51</v>
      </c>
      <c r="B60" s="48" t="s">
        <v>5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</row>
    <row r="61" spans="1:18" s="4" customFormat="1">
      <c r="A61" s="40"/>
      <c r="B61" s="48" t="s">
        <v>6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</row>
    <row r="62" spans="1:18" s="81" customFormat="1">
      <c r="A62" s="231"/>
      <c r="B62" s="49" t="s">
        <v>5</v>
      </c>
      <c r="C62" s="85">
        <v>0</v>
      </c>
      <c r="D62" s="85">
        <v>0</v>
      </c>
      <c r="E62" s="85">
        <v>0</v>
      </c>
      <c r="F62" s="85">
        <v>0</v>
      </c>
      <c r="G62" s="85">
        <v>0</v>
      </c>
      <c r="H62" s="85">
        <v>0</v>
      </c>
      <c r="I62" s="85">
        <v>0</v>
      </c>
      <c r="J62" s="85">
        <v>0</v>
      </c>
      <c r="K62" s="85">
        <v>0</v>
      </c>
      <c r="L62" s="85">
        <v>0</v>
      </c>
      <c r="M62" s="85">
        <v>0</v>
      </c>
      <c r="N62" s="85">
        <v>0</v>
      </c>
      <c r="O62" s="85">
        <v>0</v>
      </c>
      <c r="P62" s="85">
        <v>0</v>
      </c>
      <c r="Q62" s="85">
        <v>0</v>
      </c>
      <c r="R62" s="85">
        <v>0</v>
      </c>
    </row>
    <row r="63" spans="1:18" s="81" customFormat="1">
      <c r="A63" s="252"/>
      <c r="B63" s="49" t="s">
        <v>6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</row>
    <row r="64" spans="1:18" s="4" customFormat="1">
      <c r="A64" s="40" t="s">
        <v>52</v>
      </c>
      <c r="B64" s="48" t="s">
        <v>5</v>
      </c>
      <c r="C64" s="75">
        <f>C66</f>
        <v>5904000</v>
      </c>
      <c r="D64" s="75">
        <f>D66</f>
        <v>1200000</v>
      </c>
      <c r="E64" s="75">
        <f t="shared" ref="E64:R64" si="0">E66</f>
        <v>0</v>
      </c>
      <c r="F64" s="75">
        <f t="shared" si="0"/>
        <v>0</v>
      </c>
      <c r="G64" s="75">
        <f t="shared" si="0"/>
        <v>600000</v>
      </c>
      <c r="H64" s="75">
        <f t="shared" si="0"/>
        <v>600000</v>
      </c>
      <c r="I64" s="75">
        <f t="shared" si="0"/>
        <v>1654000</v>
      </c>
      <c r="J64" s="75">
        <f t="shared" si="0"/>
        <v>600000</v>
      </c>
      <c r="K64" s="75">
        <f t="shared" si="0"/>
        <v>600000</v>
      </c>
      <c r="L64" s="75">
        <f t="shared" si="0"/>
        <v>454000</v>
      </c>
      <c r="M64" s="75">
        <f t="shared" si="0"/>
        <v>0</v>
      </c>
      <c r="N64" s="75">
        <f t="shared" si="0"/>
        <v>3050000</v>
      </c>
      <c r="O64" s="75">
        <f t="shared" si="0"/>
        <v>550000</v>
      </c>
      <c r="P64" s="75">
        <f>P66</f>
        <v>600000</v>
      </c>
      <c r="Q64" s="75">
        <f>Q66</f>
        <v>600000</v>
      </c>
      <c r="R64" s="75">
        <f t="shared" si="0"/>
        <v>1300000</v>
      </c>
    </row>
    <row r="65" spans="1:18" s="4" customFormat="1">
      <c r="A65" s="40"/>
      <c r="B65" s="48" t="s">
        <v>6</v>
      </c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</row>
    <row r="66" spans="1:18" s="81" customFormat="1">
      <c r="A66" s="231" t="s">
        <v>315</v>
      </c>
      <c r="B66" s="49" t="s">
        <v>5</v>
      </c>
      <c r="C66" s="69">
        <f>D66+I66+N66</f>
        <v>5904000</v>
      </c>
      <c r="D66" s="69">
        <f>E66+F66+G66+H66</f>
        <v>1200000</v>
      </c>
      <c r="E66" s="69">
        <v>0</v>
      </c>
      <c r="F66" s="69">
        <v>0</v>
      </c>
      <c r="G66" s="69">
        <v>600000</v>
      </c>
      <c r="H66" s="69">
        <v>600000</v>
      </c>
      <c r="I66" s="69">
        <f>J66+K66+L66+M66</f>
        <v>1654000</v>
      </c>
      <c r="J66" s="69">
        <v>600000</v>
      </c>
      <c r="K66" s="69">
        <v>600000</v>
      </c>
      <c r="L66" s="69">
        <v>454000</v>
      </c>
      <c r="M66" s="69">
        <v>0</v>
      </c>
      <c r="N66" s="69">
        <f>O66+P66+Q66+R66</f>
        <v>3050000</v>
      </c>
      <c r="O66" s="69">
        <v>550000</v>
      </c>
      <c r="P66" s="69">
        <v>600000</v>
      </c>
      <c r="Q66" s="69">
        <v>600000</v>
      </c>
      <c r="R66" s="69">
        <v>1300000</v>
      </c>
    </row>
    <row r="67" spans="1:18" s="81" customFormat="1">
      <c r="A67" s="231"/>
      <c r="B67" s="49" t="s">
        <v>6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</row>
    <row r="68" spans="1:18" s="4" customFormat="1">
      <c r="A68" s="43" t="s">
        <v>53</v>
      </c>
      <c r="B68" s="50" t="s">
        <v>5</v>
      </c>
      <c r="C68" s="71">
        <f>C64</f>
        <v>5904000</v>
      </c>
      <c r="D68" s="71">
        <f t="shared" ref="D68:R68" si="1">D64</f>
        <v>1200000</v>
      </c>
      <c r="E68" s="71">
        <f t="shared" si="1"/>
        <v>0</v>
      </c>
      <c r="F68" s="71">
        <f t="shared" si="1"/>
        <v>0</v>
      </c>
      <c r="G68" s="71">
        <f t="shared" si="1"/>
        <v>600000</v>
      </c>
      <c r="H68" s="71">
        <f t="shared" si="1"/>
        <v>600000</v>
      </c>
      <c r="I68" s="71">
        <f t="shared" si="1"/>
        <v>1654000</v>
      </c>
      <c r="J68" s="71">
        <f t="shared" si="1"/>
        <v>600000</v>
      </c>
      <c r="K68" s="71">
        <f t="shared" si="1"/>
        <v>600000</v>
      </c>
      <c r="L68" s="71">
        <f t="shared" si="1"/>
        <v>454000</v>
      </c>
      <c r="M68" s="71">
        <f t="shared" si="1"/>
        <v>0</v>
      </c>
      <c r="N68" s="71">
        <f t="shared" si="1"/>
        <v>3050000</v>
      </c>
      <c r="O68" s="71">
        <f t="shared" si="1"/>
        <v>550000</v>
      </c>
      <c r="P68" s="71">
        <f t="shared" si="1"/>
        <v>600000</v>
      </c>
      <c r="Q68" s="71">
        <f t="shared" si="1"/>
        <v>600000</v>
      </c>
      <c r="R68" s="71">
        <f t="shared" si="1"/>
        <v>1300000</v>
      </c>
    </row>
    <row r="69" spans="1:18" s="4" customFormat="1">
      <c r="A69" s="43"/>
      <c r="B69" s="50" t="s">
        <v>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</row>
    <row r="70" spans="1:18" s="4" customFormat="1" ht="35.1" customHeight="1">
      <c r="A70" s="21" t="s">
        <v>54</v>
      </c>
      <c r="B70" s="8"/>
      <c r="C70" s="8"/>
      <c r="I70" s="23" t="s">
        <v>55</v>
      </c>
      <c r="K70" s="23"/>
    </row>
    <row r="71" spans="1:18">
      <c r="A71" s="45" t="s">
        <v>56</v>
      </c>
      <c r="H71" s="46"/>
      <c r="K71" s="47" t="s">
        <v>57</v>
      </c>
    </row>
    <row r="72" spans="1:18">
      <c r="A72" s="24" t="s">
        <v>58</v>
      </c>
      <c r="I72" s="25" t="s">
        <v>58</v>
      </c>
    </row>
    <row r="73" spans="1:18">
      <c r="A73" s="24" t="s">
        <v>59</v>
      </c>
      <c r="I73" s="27" t="s">
        <v>59</v>
      </c>
    </row>
    <row r="91" s="10" customFormat="1" ht="14.25" customHeight="1"/>
    <row r="92" s="10" customFormat="1" ht="14.25" customHeight="1"/>
    <row r="93" s="10" customFormat="1" ht="14.25" customHeight="1"/>
    <row r="94" s="10" customFormat="1" ht="14.25" customHeight="1"/>
    <row r="95" s="10" customFormat="1" ht="14.25" customHeight="1"/>
    <row r="96" s="10" customFormat="1" ht="14.25" customHeight="1"/>
    <row r="97" s="10" customFormat="1" ht="14.25" customHeight="1"/>
    <row r="98" s="10" customFormat="1" ht="14.25" customHeight="1"/>
    <row r="99" ht="14.25" customHeight="1"/>
    <row r="100" s="10" customFormat="1" ht="14.25" customHeight="1"/>
    <row r="101" s="10" customFormat="1" ht="14.25" customHeight="1"/>
    <row r="102" s="10" customFormat="1" ht="14.25" customHeight="1"/>
    <row r="103" s="10" customFormat="1" ht="14.25" customHeight="1"/>
    <row r="104" ht="14.25" customHeight="1"/>
    <row r="105" s="10" customFormat="1" ht="14.25" customHeight="1"/>
    <row r="106" s="10" customFormat="1" ht="14.25" customHeight="1"/>
    <row r="107" s="10" customFormat="1" ht="14.25" customHeight="1"/>
    <row r="108" s="10" customFormat="1" ht="14.25" customHeight="1"/>
    <row r="109" s="10" customFormat="1" ht="14.25" customHeight="1"/>
    <row r="110" ht="14.25" customHeight="1"/>
    <row r="111" ht="14.25" customHeight="1"/>
    <row r="112" s="10" customFormat="1" ht="14.25" customHeight="1"/>
    <row r="113" s="10" customFormat="1" ht="14.25" customHeight="1"/>
    <row r="114" s="10" customFormat="1" ht="14.25" customHeight="1"/>
    <row r="115" s="10" customFormat="1" ht="14.25" customHeight="1"/>
    <row r="116" s="10" customFormat="1" ht="14.25" customHeight="1"/>
    <row r="117" s="10" customFormat="1" ht="14.25" customHeight="1"/>
    <row r="118" s="10" customFormat="1" ht="14.25" customHeight="1"/>
    <row r="119" s="10" customFormat="1" ht="14.25" customHeight="1"/>
    <row r="120" s="10" customFormat="1" ht="14.25" customHeight="1"/>
    <row r="121" s="10" customFormat="1" ht="14.25" customHeight="1"/>
    <row r="122" s="10" customFormat="1" ht="14.25" customHeight="1"/>
    <row r="123" s="10" customFormat="1" ht="14.25" customHeight="1"/>
    <row r="124" s="10" customFormat="1" ht="14.25" customHeight="1"/>
    <row r="125" s="10" customFormat="1" ht="14.25" customHeight="1"/>
    <row r="126" s="10" customFormat="1" ht="14.25" customHeight="1"/>
    <row r="127" s="10" customFormat="1" ht="14.25" customHeight="1"/>
    <row r="128" s="10" customFormat="1" ht="14.25" customHeight="1"/>
    <row r="129" s="10" customFormat="1" ht="14.25" customHeight="1"/>
    <row r="130" s="10" customFormat="1" ht="14.25" customHeight="1"/>
    <row r="131" s="10" customFormat="1" ht="14.25" customHeight="1"/>
    <row r="132" s="10" customFormat="1" ht="14.25" customHeight="1"/>
    <row r="133" s="10" customFormat="1" ht="14.25" customHeight="1"/>
    <row r="134" s="10" customFormat="1" ht="14.25" customHeight="1"/>
    <row r="135" ht="14.25" customHeight="1"/>
    <row r="136" s="10" customFormat="1" ht="14.25" customHeight="1"/>
    <row r="137" ht="14.25" customHeight="1"/>
    <row r="138" s="10" customFormat="1" ht="14.25" customHeight="1"/>
    <row r="139" s="10" customFormat="1" ht="14.25" customHeight="1"/>
    <row r="140" s="10" customFormat="1" ht="14.25" customHeight="1"/>
    <row r="141" s="10" customFormat="1" ht="14.25" customHeight="1"/>
    <row r="142" s="10" customFormat="1" ht="14.25" customHeight="1"/>
    <row r="143" s="10" customFormat="1" ht="14.25" customHeight="1"/>
    <row r="144" s="10" customFormat="1" ht="14.25" customHeight="1"/>
    <row r="145" s="10" customFormat="1" ht="14.25" customHeight="1"/>
    <row r="146" s="10" customFormat="1" ht="14.25" customHeight="1"/>
    <row r="147" s="10" customFormat="1" ht="14.25" customHeight="1"/>
    <row r="148" s="10" customFormat="1" ht="14.25" customHeight="1"/>
    <row r="149" s="10" customFormat="1" ht="14.25" customHeight="1"/>
    <row r="150" s="10" customFormat="1" ht="14.25" customHeight="1"/>
    <row r="151" s="10" customFormat="1" ht="14.25" customHeight="1"/>
    <row r="152" s="10" customFormat="1" ht="14.25" customHeight="1"/>
    <row r="153" s="10" customFormat="1" ht="14.25" customHeight="1"/>
    <row r="154" s="10" customFormat="1" ht="14.25" customHeight="1"/>
    <row r="155" s="10" customFormat="1" ht="14.25" customHeight="1"/>
    <row r="156" s="10" customFormat="1" ht="14.25" customHeight="1"/>
    <row r="157" ht="14.25" customHeight="1"/>
    <row r="158" ht="14.25" customHeight="1"/>
    <row r="159" ht="14.25" customHeight="1"/>
    <row r="160" ht="14.25" customHeight="1"/>
  </sheetData>
  <mergeCells count="5">
    <mergeCell ref="A1:P1"/>
    <mergeCell ref="A2:P2"/>
    <mergeCell ref="E10:H10"/>
    <mergeCell ref="J10:M10"/>
    <mergeCell ref="O10:R10"/>
  </mergeCells>
  <pageMargins left="0.15748031496062992" right="0.15748031496062992" top="0.35433070866141736" bottom="0.35433070866141736" header="0.31496062992125984" footer="0.31496062992125984"/>
  <pageSetup scale="45" orientation="landscape" r:id="rId1"/>
  <rowBreaks count="1" manualBreakCount="1">
    <brk id="5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0E994-4276-4199-BC9B-13EE8F5EC898}">
  <sheetPr>
    <tabColor rgb="FF9933FF"/>
    <pageSetUpPr fitToPage="1"/>
  </sheetPr>
  <dimension ref="A1:U77"/>
  <sheetViews>
    <sheetView zoomScale="60" zoomScaleNormal="60" zoomScaleSheetLayoutView="55" workbookViewId="0">
      <pane ySplit="11" topLeftCell="A12" activePane="bottomLeft" state="frozen"/>
      <selection activeCell="H6" sqref="H6"/>
      <selection pane="bottomLeft" activeCell="P3" sqref="P3"/>
    </sheetView>
  </sheetViews>
  <sheetFormatPr defaultRowHeight="21"/>
  <cols>
    <col min="1" max="1" width="55.5703125" style="10" customWidth="1"/>
    <col min="2" max="2" width="8.7109375" style="10" bestFit="1" customWidth="1"/>
    <col min="3" max="18" width="12.7109375" style="10" customWidth="1"/>
    <col min="19" max="20" width="0" style="10" hidden="1" customWidth="1"/>
    <col min="21" max="21" width="9" style="10" hidden="1" customWidth="1"/>
    <col min="22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21" s="4" customFormat="1">
      <c r="A1" s="362" t="s">
        <v>138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21" s="4" customFormat="1">
      <c r="A2" s="358" t="s">
        <v>352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6"/>
      <c r="Q3" s="26"/>
      <c r="R3" s="26"/>
    </row>
    <row r="4" spans="1:21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106" t="s">
        <v>176</v>
      </c>
      <c r="Q4" s="26"/>
      <c r="R4" s="26"/>
    </row>
    <row r="5" spans="1:21" s="4" customForma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372" t="s">
        <v>156</v>
      </c>
      <c r="Q5" s="372"/>
      <c r="R5" s="372"/>
    </row>
    <row r="6" spans="1:21" s="4" customFormat="1">
      <c r="A6" s="21" t="s">
        <v>334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21" s="4" customFormat="1">
      <c r="A7" s="363" t="s">
        <v>139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21" s="4" customFormat="1" ht="23.25" customHeight="1">
      <c r="A8" s="21" t="s">
        <v>152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21" s="4" customFormat="1">
      <c r="A9" s="363"/>
      <c r="B9" s="363"/>
      <c r="C9" s="363"/>
      <c r="D9" s="363"/>
      <c r="P9" s="28"/>
      <c r="Q9" s="28"/>
      <c r="R9" s="29" t="s">
        <v>25</v>
      </c>
    </row>
    <row r="10" spans="1:21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21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21" s="4" customFormat="1">
      <c r="A12" s="173" t="s">
        <v>40</v>
      </c>
      <c r="B12" s="92" t="s">
        <v>5</v>
      </c>
      <c r="C12" s="281">
        <v>0</v>
      </c>
      <c r="D12" s="281">
        <v>0</v>
      </c>
      <c r="E12" s="281">
        <v>0</v>
      </c>
      <c r="F12" s="281">
        <v>0</v>
      </c>
      <c r="G12" s="281">
        <v>0</v>
      </c>
      <c r="H12" s="281">
        <v>0</v>
      </c>
      <c r="I12" s="281">
        <v>0</v>
      </c>
      <c r="J12" s="281">
        <v>0</v>
      </c>
      <c r="K12" s="281">
        <v>0</v>
      </c>
      <c r="L12" s="281">
        <v>0</v>
      </c>
      <c r="M12" s="281">
        <v>0</v>
      </c>
      <c r="N12" s="281">
        <v>0</v>
      </c>
      <c r="O12" s="281">
        <v>0</v>
      </c>
      <c r="P12" s="281">
        <v>0</v>
      </c>
      <c r="Q12" s="281">
        <v>0</v>
      </c>
      <c r="R12" s="281">
        <v>0</v>
      </c>
      <c r="S12" s="90">
        <v>0</v>
      </c>
      <c r="T12" s="90">
        <v>0</v>
      </c>
      <c r="U12" s="90">
        <v>0</v>
      </c>
    </row>
    <row r="13" spans="1:21" s="4" customFormat="1">
      <c r="A13" s="173"/>
      <c r="B13" s="92" t="s">
        <v>6</v>
      </c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81"/>
    </row>
    <row r="14" spans="1:21" s="4" customFormat="1">
      <c r="A14" s="174" t="s">
        <v>73</v>
      </c>
      <c r="B14" s="94" t="s">
        <v>5</v>
      </c>
      <c r="C14" s="282" t="s">
        <v>107</v>
      </c>
      <c r="D14" s="282">
        <f>D16+D71</f>
        <v>0</v>
      </c>
      <c r="E14" s="282">
        <f>E16+E71</f>
        <v>0</v>
      </c>
      <c r="F14" s="282" t="s">
        <v>107</v>
      </c>
      <c r="G14" s="282" t="s">
        <v>107</v>
      </c>
      <c r="H14" s="282" t="s">
        <v>107</v>
      </c>
      <c r="I14" s="282" t="s">
        <v>107</v>
      </c>
      <c r="J14" s="282" t="s">
        <v>107</v>
      </c>
      <c r="K14" s="282" t="s">
        <v>107</v>
      </c>
      <c r="L14" s="282" t="s">
        <v>107</v>
      </c>
      <c r="M14" s="282" t="s">
        <v>107</v>
      </c>
      <c r="N14" s="282" t="s">
        <v>107</v>
      </c>
      <c r="O14" s="282" t="s">
        <v>107</v>
      </c>
      <c r="P14" s="282" t="s">
        <v>107</v>
      </c>
      <c r="Q14" s="282" t="s">
        <v>107</v>
      </c>
      <c r="R14" s="282" t="s">
        <v>107</v>
      </c>
      <c r="S14" s="81"/>
    </row>
    <row r="15" spans="1:21" s="4" customFormat="1">
      <c r="A15" s="175"/>
      <c r="B15" s="94" t="s">
        <v>6</v>
      </c>
      <c r="C15" s="282"/>
      <c r="D15" s="281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1"/>
      <c r="Q15" s="282"/>
      <c r="R15" s="282"/>
      <c r="S15" s="81"/>
    </row>
    <row r="16" spans="1:21" s="4" customFormat="1">
      <c r="A16" s="67"/>
      <c r="B16" s="78" t="s">
        <v>5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81"/>
    </row>
    <row r="17" spans="1:21" s="4" customFormat="1">
      <c r="A17" s="67"/>
      <c r="B17" s="78" t="s">
        <v>6</v>
      </c>
      <c r="C17" s="68"/>
      <c r="D17" s="69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68"/>
      <c r="R17" s="68"/>
      <c r="S17" s="81"/>
    </row>
    <row r="18" spans="1:21" s="4" customFormat="1">
      <c r="A18" s="174" t="s">
        <v>74</v>
      </c>
      <c r="B18" s="94" t="s">
        <v>5</v>
      </c>
      <c r="C18" s="282" t="s">
        <v>107</v>
      </c>
      <c r="D18" s="282" t="s">
        <v>107</v>
      </c>
      <c r="E18" s="282" t="s">
        <v>107</v>
      </c>
      <c r="F18" s="282" t="s">
        <v>107</v>
      </c>
      <c r="G18" s="282" t="s">
        <v>107</v>
      </c>
      <c r="H18" s="282" t="s">
        <v>107</v>
      </c>
      <c r="I18" s="282" t="s">
        <v>107</v>
      </c>
      <c r="J18" s="282" t="s">
        <v>107</v>
      </c>
      <c r="K18" s="282" t="s">
        <v>107</v>
      </c>
      <c r="L18" s="282" t="s">
        <v>107</v>
      </c>
      <c r="M18" s="282" t="s">
        <v>107</v>
      </c>
      <c r="N18" s="282" t="s">
        <v>107</v>
      </c>
      <c r="O18" s="282" t="s">
        <v>107</v>
      </c>
      <c r="P18" s="282" t="s">
        <v>107</v>
      </c>
      <c r="Q18" s="282" t="s">
        <v>107</v>
      </c>
      <c r="R18" s="282" t="s">
        <v>107</v>
      </c>
      <c r="S18" s="81"/>
    </row>
    <row r="19" spans="1:21" s="4" customFormat="1">
      <c r="A19" s="175"/>
      <c r="B19" s="94" t="s">
        <v>6</v>
      </c>
      <c r="C19" s="282"/>
      <c r="D19" s="281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1"/>
      <c r="Q19" s="282"/>
      <c r="R19" s="282"/>
      <c r="S19" s="81"/>
    </row>
    <row r="20" spans="1:21" s="4" customFormat="1">
      <c r="A20" s="67"/>
      <c r="B20" s="78" t="s">
        <v>5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81"/>
    </row>
    <row r="21" spans="1:21" s="4" customFormat="1">
      <c r="A21" s="67"/>
      <c r="B21" s="78" t="s">
        <v>6</v>
      </c>
      <c r="C21" s="68"/>
      <c r="D21" s="69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9"/>
      <c r="Q21" s="68"/>
      <c r="R21" s="68"/>
      <c r="S21" s="81"/>
    </row>
    <row r="22" spans="1:21" s="4" customFormat="1">
      <c r="A22" s="174" t="s">
        <v>75</v>
      </c>
      <c r="B22" s="94" t="s">
        <v>5</v>
      </c>
      <c r="C22" s="282" t="s">
        <v>107</v>
      </c>
      <c r="D22" s="282" t="s">
        <v>107</v>
      </c>
      <c r="E22" s="282" t="s">
        <v>107</v>
      </c>
      <c r="F22" s="282" t="s">
        <v>107</v>
      </c>
      <c r="G22" s="282" t="s">
        <v>107</v>
      </c>
      <c r="H22" s="282" t="s">
        <v>107</v>
      </c>
      <c r="I22" s="282" t="s">
        <v>107</v>
      </c>
      <c r="J22" s="282" t="s">
        <v>107</v>
      </c>
      <c r="K22" s="282" t="s">
        <v>107</v>
      </c>
      <c r="L22" s="282" t="s">
        <v>107</v>
      </c>
      <c r="M22" s="282" t="s">
        <v>107</v>
      </c>
      <c r="N22" s="282" t="s">
        <v>107</v>
      </c>
      <c r="O22" s="282" t="s">
        <v>107</v>
      </c>
      <c r="P22" s="282" t="s">
        <v>107</v>
      </c>
      <c r="Q22" s="282" t="s">
        <v>107</v>
      </c>
      <c r="R22" s="282" t="s">
        <v>107</v>
      </c>
      <c r="S22" s="81"/>
    </row>
    <row r="23" spans="1:21" s="4" customFormat="1">
      <c r="A23" s="175"/>
      <c r="B23" s="94" t="s">
        <v>6</v>
      </c>
      <c r="C23" s="282"/>
      <c r="D23" s="281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1"/>
      <c r="Q23" s="282"/>
      <c r="R23" s="282"/>
      <c r="S23" s="81"/>
    </row>
    <row r="24" spans="1:21" s="4" customFormat="1">
      <c r="A24" s="67"/>
      <c r="B24" s="78" t="s">
        <v>5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81"/>
    </row>
    <row r="25" spans="1:21" s="4" customFormat="1">
      <c r="A25" s="67"/>
      <c r="B25" s="78" t="s">
        <v>6</v>
      </c>
      <c r="C25" s="68"/>
      <c r="D25" s="69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9"/>
      <c r="Q25" s="68"/>
      <c r="R25" s="68"/>
      <c r="S25" s="81"/>
    </row>
    <row r="26" spans="1:21" s="4" customFormat="1">
      <c r="A26" s="174" t="s">
        <v>41</v>
      </c>
      <c r="B26" s="94" t="s">
        <v>5</v>
      </c>
      <c r="C26" s="282" t="s">
        <v>107</v>
      </c>
      <c r="D26" s="282" t="s">
        <v>107</v>
      </c>
      <c r="E26" s="282" t="s">
        <v>107</v>
      </c>
      <c r="F26" s="282" t="s">
        <v>107</v>
      </c>
      <c r="G26" s="282" t="s">
        <v>107</v>
      </c>
      <c r="H26" s="282" t="s">
        <v>107</v>
      </c>
      <c r="I26" s="282" t="s">
        <v>107</v>
      </c>
      <c r="J26" s="282" t="s">
        <v>107</v>
      </c>
      <c r="K26" s="282" t="s">
        <v>107</v>
      </c>
      <c r="L26" s="282" t="s">
        <v>107</v>
      </c>
      <c r="M26" s="282" t="s">
        <v>107</v>
      </c>
      <c r="N26" s="282" t="s">
        <v>107</v>
      </c>
      <c r="O26" s="282" t="s">
        <v>107</v>
      </c>
      <c r="P26" s="282" t="s">
        <v>107</v>
      </c>
      <c r="Q26" s="282" t="s">
        <v>107</v>
      </c>
      <c r="R26" s="282" t="s">
        <v>107</v>
      </c>
      <c r="S26" s="81"/>
    </row>
    <row r="27" spans="1:21" s="4" customFormat="1">
      <c r="A27" s="175"/>
      <c r="B27" s="94" t="s">
        <v>6</v>
      </c>
      <c r="C27" s="282"/>
      <c r="D27" s="281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1"/>
      <c r="Q27" s="282"/>
      <c r="R27" s="282"/>
      <c r="S27" s="81"/>
    </row>
    <row r="28" spans="1:21" s="4" customFormat="1">
      <c r="A28" s="67"/>
      <c r="B28" s="78" t="s">
        <v>5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v>0</v>
      </c>
      <c r="R28" s="68">
        <v>0</v>
      </c>
      <c r="S28" s="81"/>
    </row>
    <row r="29" spans="1:21" s="4" customFormat="1">
      <c r="A29" s="67"/>
      <c r="B29" s="78" t="s">
        <v>6</v>
      </c>
      <c r="C29" s="68"/>
      <c r="D29" s="69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81"/>
    </row>
    <row r="30" spans="1:21" s="4" customFormat="1">
      <c r="A30" s="224" t="s">
        <v>42</v>
      </c>
      <c r="B30" s="94" t="s">
        <v>5</v>
      </c>
      <c r="C30" s="286">
        <f>C32</f>
        <v>371500</v>
      </c>
      <c r="D30" s="281">
        <f>E30+F30+G30+H30</f>
        <v>137900</v>
      </c>
      <c r="E30" s="286">
        <f>+E32</f>
        <v>64300</v>
      </c>
      <c r="F30" s="281">
        <f>+F32</f>
        <v>24000</v>
      </c>
      <c r="G30" s="281">
        <f t="shared" ref="G30:U30" si="0">+G32</f>
        <v>24800</v>
      </c>
      <c r="H30" s="281">
        <f t="shared" si="0"/>
        <v>24800</v>
      </c>
      <c r="I30" s="281">
        <f t="shared" si="0"/>
        <v>116000</v>
      </c>
      <c r="J30" s="281">
        <f t="shared" si="0"/>
        <v>42400</v>
      </c>
      <c r="K30" s="281">
        <f t="shared" si="0"/>
        <v>24800</v>
      </c>
      <c r="L30" s="281">
        <f t="shared" si="0"/>
        <v>24000</v>
      </c>
      <c r="M30" s="281">
        <f t="shared" si="0"/>
        <v>24800</v>
      </c>
      <c r="N30" s="281">
        <f>+N32</f>
        <v>117600</v>
      </c>
      <c r="O30" s="281">
        <f t="shared" si="0"/>
        <v>44000</v>
      </c>
      <c r="P30" s="281">
        <f t="shared" si="0"/>
        <v>24800</v>
      </c>
      <c r="Q30" s="281">
        <f t="shared" si="0"/>
        <v>24800</v>
      </c>
      <c r="R30" s="281">
        <f t="shared" si="0"/>
        <v>24000</v>
      </c>
      <c r="S30" s="281">
        <f t="shared" si="0"/>
        <v>0</v>
      </c>
      <c r="T30" s="281">
        <f t="shared" si="0"/>
        <v>0</v>
      </c>
      <c r="U30" s="281">
        <f t="shared" si="0"/>
        <v>0</v>
      </c>
    </row>
    <row r="31" spans="1:21" s="4" customFormat="1">
      <c r="A31" s="224"/>
      <c r="B31" s="94" t="s">
        <v>6</v>
      </c>
      <c r="C31" s="296"/>
      <c r="D31" s="281"/>
      <c r="E31" s="296"/>
      <c r="F31" s="281"/>
      <c r="G31" s="296"/>
      <c r="H31" s="281"/>
      <c r="I31" s="281"/>
      <c r="J31" s="296"/>
      <c r="K31" s="296"/>
      <c r="L31" s="281"/>
      <c r="M31" s="281"/>
      <c r="N31" s="281"/>
      <c r="O31" s="296"/>
      <c r="P31" s="296"/>
      <c r="Q31" s="281"/>
      <c r="R31" s="281"/>
      <c r="S31" s="81"/>
    </row>
    <row r="32" spans="1:21" s="4" customFormat="1">
      <c r="A32" s="174" t="s">
        <v>43</v>
      </c>
      <c r="B32" s="94" t="s">
        <v>5</v>
      </c>
      <c r="C32" s="296">
        <f>C34+C42</f>
        <v>371500</v>
      </c>
      <c r="D32" s="281">
        <f>E32+F32+G32+H32</f>
        <v>137900</v>
      </c>
      <c r="E32" s="296">
        <f t="shared" ref="E32:O32" si="1">+E34+E42</f>
        <v>64300</v>
      </c>
      <c r="F32" s="296">
        <f t="shared" si="1"/>
        <v>24000</v>
      </c>
      <c r="G32" s="296">
        <f t="shared" si="1"/>
        <v>24800</v>
      </c>
      <c r="H32" s="296">
        <f t="shared" si="1"/>
        <v>24800</v>
      </c>
      <c r="I32" s="296">
        <f t="shared" si="1"/>
        <v>116000</v>
      </c>
      <c r="J32" s="296">
        <f t="shared" si="1"/>
        <v>42400</v>
      </c>
      <c r="K32" s="296">
        <f t="shared" si="1"/>
        <v>24800</v>
      </c>
      <c r="L32" s="296">
        <f t="shared" si="1"/>
        <v>24000</v>
      </c>
      <c r="M32" s="296">
        <f t="shared" si="1"/>
        <v>24800</v>
      </c>
      <c r="N32" s="296">
        <f t="shared" si="1"/>
        <v>117600</v>
      </c>
      <c r="O32" s="296">
        <f t="shared" si="1"/>
        <v>44000</v>
      </c>
      <c r="P32" s="296">
        <f t="shared" ref="P32:R32" si="2">+P34+P42</f>
        <v>24800</v>
      </c>
      <c r="Q32" s="296">
        <f t="shared" si="2"/>
        <v>24800</v>
      </c>
      <c r="R32" s="296">
        <f t="shared" si="2"/>
        <v>24000</v>
      </c>
      <c r="S32" s="282">
        <f t="shared" ref="S32:U32" si="3">+S34</f>
        <v>0</v>
      </c>
      <c r="T32" s="282">
        <f t="shared" si="3"/>
        <v>0</v>
      </c>
      <c r="U32" s="282">
        <f t="shared" si="3"/>
        <v>0</v>
      </c>
    </row>
    <row r="33" spans="1:19" s="4" customFormat="1">
      <c r="A33" s="174"/>
      <c r="B33" s="94" t="s">
        <v>6</v>
      </c>
      <c r="C33" s="296"/>
      <c r="D33" s="281"/>
      <c r="E33" s="296"/>
      <c r="F33" s="282"/>
      <c r="G33" s="296"/>
      <c r="H33" s="282"/>
      <c r="I33" s="282"/>
      <c r="J33" s="296"/>
      <c r="K33" s="296"/>
      <c r="L33" s="282"/>
      <c r="M33" s="282"/>
      <c r="N33" s="282"/>
      <c r="O33" s="296"/>
      <c r="P33" s="296"/>
      <c r="Q33" s="282"/>
      <c r="R33" s="282"/>
      <c r="S33" s="81"/>
    </row>
    <row r="34" spans="1:19" s="4" customFormat="1">
      <c r="A34" s="267" t="s">
        <v>44</v>
      </c>
      <c r="B34" s="94" t="s">
        <v>5</v>
      </c>
      <c r="C34" s="286">
        <f>C36</f>
        <v>292000</v>
      </c>
      <c r="D34" s="281">
        <f>E34+F34+G34+H34</f>
        <v>98400</v>
      </c>
      <c r="E34" s="286">
        <f t="shared" ref="E34" si="4">E36</f>
        <v>24800</v>
      </c>
      <c r="F34" s="282">
        <f>+F36</f>
        <v>24000</v>
      </c>
      <c r="G34" s="282">
        <f t="shared" ref="G34:R34" si="5">+G36</f>
        <v>24800</v>
      </c>
      <c r="H34" s="282">
        <f t="shared" si="5"/>
        <v>24800</v>
      </c>
      <c r="I34" s="282">
        <f t="shared" si="5"/>
        <v>96000</v>
      </c>
      <c r="J34" s="282">
        <f t="shared" si="5"/>
        <v>22400</v>
      </c>
      <c r="K34" s="282">
        <f t="shared" si="5"/>
        <v>24800</v>
      </c>
      <c r="L34" s="282">
        <f t="shared" si="5"/>
        <v>24000</v>
      </c>
      <c r="M34" s="282">
        <f t="shared" si="5"/>
        <v>24800</v>
      </c>
      <c r="N34" s="282">
        <f t="shared" si="5"/>
        <v>97600</v>
      </c>
      <c r="O34" s="282">
        <f t="shared" si="5"/>
        <v>24000</v>
      </c>
      <c r="P34" s="282">
        <f t="shared" si="5"/>
        <v>24800</v>
      </c>
      <c r="Q34" s="282">
        <f t="shared" si="5"/>
        <v>24800</v>
      </c>
      <c r="R34" s="282">
        <f t="shared" si="5"/>
        <v>24000</v>
      </c>
      <c r="S34" s="81"/>
    </row>
    <row r="35" spans="1:19" s="4" customFormat="1">
      <c r="A35" s="247"/>
      <c r="B35" s="94" t="s">
        <v>6</v>
      </c>
      <c r="C35" s="286"/>
      <c r="D35" s="281"/>
      <c r="E35" s="286"/>
      <c r="F35" s="282"/>
      <c r="G35" s="286"/>
      <c r="H35" s="282"/>
      <c r="I35" s="282"/>
      <c r="J35" s="286"/>
      <c r="K35" s="286"/>
      <c r="L35" s="282"/>
      <c r="M35" s="282"/>
      <c r="N35" s="282"/>
      <c r="O35" s="286"/>
      <c r="P35" s="286"/>
      <c r="Q35" s="282"/>
      <c r="R35" s="282"/>
      <c r="S35" s="81"/>
    </row>
    <row r="36" spans="1:19" s="4" customFormat="1">
      <c r="A36" s="67" t="s">
        <v>349</v>
      </c>
      <c r="B36" s="78" t="s">
        <v>5</v>
      </c>
      <c r="C36" s="290">
        <v>292000</v>
      </c>
      <c r="D36" s="69">
        <f>E36+F36+G36+H36</f>
        <v>98400</v>
      </c>
      <c r="E36" s="291">
        <v>24800</v>
      </c>
      <c r="F36" s="68">
        <v>24000</v>
      </c>
      <c r="G36" s="68">
        <v>24800</v>
      </c>
      <c r="H36" s="68">
        <v>24800</v>
      </c>
      <c r="I36" s="69">
        <f>J36+K36+L36+M36</f>
        <v>96000</v>
      </c>
      <c r="J36" s="291">
        <v>22400</v>
      </c>
      <c r="K36" s="68">
        <v>24800</v>
      </c>
      <c r="L36" s="68">
        <v>24000</v>
      </c>
      <c r="M36" s="68">
        <v>24800</v>
      </c>
      <c r="N36" s="69">
        <f>O36+P36+Q36+R36</f>
        <v>97600</v>
      </c>
      <c r="O36" s="291">
        <v>24000</v>
      </c>
      <c r="P36" s="68">
        <v>24800</v>
      </c>
      <c r="Q36" s="68">
        <v>24800</v>
      </c>
      <c r="R36" s="68">
        <v>24000</v>
      </c>
      <c r="S36" s="81"/>
    </row>
    <row r="37" spans="1:19" s="4" customFormat="1">
      <c r="A37" s="67"/>
      <c r="B37" s="78" t="s">
        <v>6</v>
      </c>
      <c r="C37" s="297"/>
      <c r="D37" s="69"/>
      <c r="E37" s="298"/>
      <c r="F37" s="68"/>
      <c r="G37" s="298"/>
      <c r="H37" s="68"/>
      <c r="I37" s="68"/>
      <c r="J37" s="298"/>
      <c r="K37" s="298"/>
      <c r="L37" s="68"/>
      <c r="M37" s="68"/>
      <c r="N37" s="68"/>
      <c r="O37" s="298"/>
      <c r="P37" s="298"/>
      <c r="Q37" s="68"/>
      <c r="R37" s="68"/>
      <c r="S37" s="81"/>
    </row>
    <row r="38" spans="1:19" s="4" customFormat="1">
      <c r="A38" s="55" t="s">
        <v>45</v>
      </c>
      <c r="B38" s="94" t="s">
        <v>5</v>
      </c>
      <c r="C38" s="281">
        <v>0</v>
      </c>
      <c r="D38" s="281">
        <v>0</v>
      </c>
      <c r="E38" s="281">
        <v>0</v>
      </c>
      <c r="F38" s="281">
        <v>0</v>
      </c>
      <c r="G38" s="281">
        <v>0</v>
      </c>
      <c r="H38" s="281">
        <v>0</v>
      </c>
      <c r="I38" s="281">
        <v>0</v>
      </c>
      <c r="J38" s="281">
        <v>0</v>
      </c>
      <c r="K38" s="281">
        <v>0</v>
      </c>
      <c r="L38" s="281">
        <v>0</v>
      </c>
      <c r="M38" s="281">
        <v>0</v>
      </c>
      <c r="N38" s="281">
        <v>0</v>
      </c>
      <c r="O38" s="281">
        <v>0</v>
      </c>
      <c r="P38" s="281">
        <v>0</v>
      </c>
      <c r="Q38" s="281">
        <v>0</v>
      </c>
      <c r="R38" s="281">
        <v>0</v>
      </c>
      <c r="S38" s="81"/>
    </row>
    <row r="39" spans="1:19" s="4" customFormat="1">
      <c r="A39" s="55"/>
      <c r="B39" s="94" t="s">
        <v>6</v>
      </c>
      <c r="C39" s="299"/>
      <c r="D39" s="281"/>
      <c r="E39" s="300"/>
      <c r="F39" s="282"/>
      <c r="G39" s="300"/>
      <c r="H39" s="282"/>
      <c r="I39" s="282"/>
      <c r="J39" s="300"/>
      <c r="K39" s="300"/>
      <c r="L39" s="282"/>
      <c r="M39" s="282"/>
      <c r="N39" s="282"/>
      <c r="O39" s="300"/>
      <c r="P39" s="300"/>
      <c r="Q39" s="282"/>
      <c r="R39" s="282"/>
      <c r="S39" s="81"/>
    </row>
    <row r="40" spans="1:19" s="4" customFormat="1">
      <c r="A40" s="244"/>
      <c r="B40" s="78" t="s">
        <v>5</v>
      </c>
      <c r="C40" s="68">
        <v>0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v>0</v>
      </c>
      <c r="R40" s="68">
        <v>0</v>
      </c>
      <c r="S40" s="81"/>
    </row>
    <row r="41" spans="1:19" s="4" customFormat="1">
      <c r="A41" s="244"/>
      <c r="B41" s="78" t="s">
        <v>6</v>
      </c>
      <c r="C41" s="297"/>
      <c r="D41" s="69"/>
      <c r="E41" s="298"/>
      <c r="F41" s="301"/>
      <c r="G41" s="298"/>
      <c r="H41" s="301"/>
      <c r="I41" s="68"/>
      <c r="J41" s="298"/>
      <c r="K41" s="298"/>
      <c r="L41" s="301"/>
      <c r="M41" s="301"/>
      <c r="N41" s="68"/>
      <c r="O41" s="298"/>
      <c r="P41" s="298"/>
      <c r="Q41" s="301"/>
      <c r="R41" s="301"/>
      <c r="S41" s="81"/>
    </row>
    <row r="42" spans="1:19" s="4" customFormat="1">
      <c r="A42" s="55" t="s">
        <v>46</v>
      </c>
      <c r="B42" s="94" t="s">
        <v>5</v>
      </c>
      <c r="C42" s="296">
        <f>C44+C46</f>
        <v>79500</v>
      </c>
      <c r="D42" s="281">
        <f>E42+F42+G42+H42</f>
        <v>39500</v>
      </c>
      <c r="E42" s="296">
        <f t="shared" ref="E42" si="6">E44+E46</f>
        <v>39500</v>
      </c>
      <c r="F42" s="281">
        <v>0</v>
      </c>
      <c r="G42" s="281">
        <v>0</v>
      </c>
      <c r="H42" s="281">
        <v>0</v>
      </c>
      <c r="I42" s="281">
        <f>J42+K42+L42+M42</f>
        <v>20000</v>
      </c>
      <c r="J42" s="296">
        <f t="shared" ref="J42" si="7">J44+J46</f>
        <v>20000</v>
      </c>
      <c r="K42" s="296">
        <v>0</v>
      </c>
      <c r="L42" s="296">
        <v>0</v>
      </c>
      <c r="M42" s="296">
        <v>0</v>
      </c>
      <c r="N42" s="281">
        <f>O42+P42+Q42+R42</f>
        <v>20000</v>
      </c>
      <c r="O42" s="296">
        <f t="shared" ref="O42" si="8">O44+O46</f>
        <v>20000</v>
      </c>
      <c r="P42" s="296">
        <v>0</v>
      </c>
      <c r="Q42" s="296">
        <v>0</v>
      </c>
      <c r="R42" s="296">
        <v>0</v>
      </c>
      <c r="S42" s="81"/>
    </row>
    <row r="43" spans="1:19" s="4" customFormat="1">
      <c r="A43" s="55"/>
      <c r="B43" s="94" t="s">
        <v>6</v>
      </c>
      <c r="C43" s="296"/>
      <c r="D43" s="281"/>
      <c r="E43" s="296"/>
      <c r="F43" s="282"/>
      <c r="G43" s="296"/>
      <c r="H43" s="282"/>
      <c r="I43" s="282"/>
      <c r="J43" s="296"/>
      <c r="K43" s="296"/>
      <c r="L43" s="282"/>
      <c r="M43" s="282"/>
      <c r="N43" s="282"/>
      <c r="O43" s="296"/>
      <c r="P43" s="296"/>
      <c r="Q43" s="282"/>
      <c r="R43" s="282"/>
      <c r="S43" s="81"/>
    </row>
    <row r="44" spans="1:19" s="4" customFormat="1">
      <c r="A44" s="82" t="s">
        <v>110</v>
      </c>
      <c r="B44" s="78" t="s">
        <v>5</v>
      </c>
      <c r="C44" s="294">
        <v>19500</v>
      </c>
      <c r="D44" s="69">
        <f>E44+F44+G44+H44</f>
        <v>19500</v>
      </c>
      <c r="E44" s="294">
        <v>19500</v>
      </c>
      <c r="F44" s="68">
        <v>0</v>
      </c>
      <c r="G44" s="68">
        <v>0</v>
      </c>
      <c r="H44" s="68">
        <v>0</v>
      </c>
      <c r="I44" s="69">
        <f>J44+K44+L44+M44</f>
        <v>0</v>
      </c>
      <c r="J44" s="290">
        <v>0</v>
      </c>
      <c r="K44" s="290">
        <v>0</v>
      </c>
      <c r="L44" s="290">
        <v>0</v>
      </c>
      <c r="M44" s="290">
        <v>0</v>
      </c>
      <c r="N44" s="290">
        <v>0</v>
      </c>
      <c r="O44" s="290">
        <v>0</v>
      </c>
      <c r="P44" s="290">
        <v>0</v>
      </c>
      <c r="Q44" s="290">
        <v>0</v>
      </c>
      <c r="R44" s="290">
        <v>0</v>
      </c>
      <c r="S44" s="81"/>
    </row>
    <row r="45" spans="1:19" s="4" customFormat="1">
      <c r="A45" s="82"/>
      <c r="B45" s="78" t="s">
        <v>6</v>
      </c>
      <c r="C45" s="294"/>
      <c r="D45" s="68"/>
      <c r="E45" s="294"/>
      <c r="F45" s="68"/>
      <c r="G45" s="294"/>
      <c r="H45" s="68"/>
      <c r="I45" s="68"/>
      <c r="J45" s="290"/>
      <c r="K45" s="290"/>
      <c r="L45" s="68"/>
      <c r="M45" s="68"/>
      <c r="N45" s="68"/>
      <c r="O45" s="290"/>
      <c r="P45" s="290"/>
      <c r="Q45" s="68"/>
      <c r="R45" s="68"/>
      <c r="S45" s="81"/>
    </row>
    <row r="46" spans="1:19" s="4" customFormat="1">
      <c r="A46" s="243" t="s">
        <v>350</v>
      </c>
      <c r="B46" s="78" t="s">
        <v>5</v>
      </c>
      <c r="C46" s="291">
        <v>60000</v>
      </c>
      <c r="D46" s="69">
        <f>E46+F46+G46+H46</f>
        <v>20000</v>
      </c>
      <c r="E46" s="291">
        <v>20000</v>
      </c>
      <c r="F46" s="68">
        <v>0</v>
      </c>
      <c r="G46" s="68">
        <v>0</v>
      </c>
      <c r="H46" s="68">
        <v>0</v>
      </c>
      <c r="I46" s="69">
        <f>J46+K46+L46+M46</f>
        <v>20000</v>
      </c>
      <c r="J46" s="291">
        <v>20000</v>
      </c>
      <c r="K46" s="291">
        <v>0</v>
      </c>
      <c r="L46" s="291">
        <v>0</v>
      </c>
      <c r="M46" s="291">
        <v>0</v>
      </c>
      <c r="N46" s="69">
        <f>O46+P46+Q46+R46</f>
        <v>20000</v>
      </c>
      <c r="O46" s="291">
        <v>20000</v>
      </c>
      <c r="P46" s="291">
        <v>0</v>
      </c>
      <c r="Q46" s="291">
        <v>0</v>
      </c>
      <c r="R46" s="291">
        <v>0</v>
      </c>
      <c r="S46" s="81"/>
    </row>
    <row r="47" spans="1:19" s="4" customFormat="1">
      <c r="A47" s="243"/>
      <c r="B47" s="78" t="s">
        <v>6</v>
      </c>
      <c r="C47" s="291"/>
      <c r="D47" s="69"/>
      <c r="E47" s="291"/>
      <c r="F47" s="68"/>
      <c r="G47" s="291"/>
      <c r="H47" s="68"/>
      <c r="I47" s="69"/>
      <c r="J47" s="291"/>
      <c r="K47" s="291"/>
      <c r="L47" s="68"/>
      <c r="M47" s="68"/>
      <c r="N47" s="69"/>
      <c r="O47" s="291"/>
      <c r="P47" s="291"/>
      <c r="Q47" s="68"/>
      <c r="R47" s="68"/>
      <c r="S47" s="81"/>
    </row>
    <row r="48" spans="1:19" s="4" customFormat="1">
      <c r="A48" s="54" t="s">
        <v>47</v>
      </c>
      <c r="B48" s="94" t="s">
        <v>5</v>
      </c>
      <c r="C48" s="295">
        <v>0</v>
      </c>
      <c r="D48" s="295">
        <v>0</v>
      </c>
      <c r="E48" s="295">
        <v>0</v>
      </c>
      <c r="F48" s="295">
        <v>0</v>
      </c>
      <c r="G48" s="295">
        <v>0</v>
      </c>
      <c r="H48" s="295">
        <v>0</v>
      </c>
      <c r="I48" s="295">
        <v>0</v>
      </c>
      <c r="J48" s="295">
        <v>0</v>
      </c>
      <c r="K48" s="295">
        <v>0</v>
      </c>
      <c r="L48" s="295">
        <v>0</v>
      </c>
      <c r="M48" s="295">
        <v>0</v>
      </c>
      <c r="N48" s="295">
        <v>0</v>
      </c>
      <c r="O48" s="295">
        <v>0</v>
      </c>
      <c r="P48" s="295">
        <v>0</v>
      </c>
      <c r="Q48" s="295">
        <v>0</v>
      </c>
      <c r="R48" s="295">
        <v>0</v>
      </c>
      <c r="S48" s="81"/>
    </row>
    <row r="49" spans="1:21" s="4" customFormat="1">
      <c r="A49" s="54"/>
      <c r="B49" s="94" t="s">
        <v>6</v>
      </c>
      <c r="C49" s="295"/>
      <c r="D49" s="281"/>
      <c r="E49" s="295"/>
      <c r="F49" s="282"/>
      <c r="G49" s="295"/>
      <c r="H49" s="282"/>
      <c r="I49" s="281"/>
      <c r="J49" s="295"/>
      <c r="K49" s="295"/>
      <c r="L49" s="282"/>
      <c r="M49" s="282"/>
      <c r="N49" s="281"/>
      <c r="O49" s="295"/>
      <c r="P49" s="295"/>
      <c r="Q49" s="282"/>
      <c r="R49" s="282"/>
      <c r="S49" s="81"/>
    </row>
    <row r="50" spans="1:21" s="4" customFormat="1">
      <c r="A50" s="246"/>
      <c r="B50" s="78" t="s">
        <v>5</v>
      </c>
      <c r="C50" s="291">
        <v>0</v>
      </c>
      <c r="D50" s="291">
        <v>0</v>
      </c>
      <c r="E50" s="291">
        <v>0</v>
      </c>
      <c r="F50" s="291">
        <v>0</v>
      </c>
      <c r="G50" s="291">
        <v>0</v>
      </c>
      <c r="H50" s="291">
        <v>0</v>
      </c>
      <c r="I50" s="291">
        <v>0</v>
      </c>
      <c r="J50" s="291">
        <v>0</v>
      </c>
      <c r="K50" s="291">
        <v>0</v>
      </c>
      <c r="L50" s="291">
        <v>0</v>
      </c>
      <c r="M50" s="291">
        <v>0</v>
      </c>
      <c r="N50" s="291">
        <v>0</v>
      </c>
      <c r="O50" s="291">
        <v>0</v>
      </c>
      <c r="P50" s="291">
        <v>0</v>
      </c>
      <c r="Q50" s="291">
        <v>0</v>
      </c>
      <c r="R50" s="291">
        <v>0</v>
      </c>
      <c r="S50" s="81"/>
    </row>
    <row r="51" spans="1:21" s="4" customFormat="1">
      <c r="A51" s="243"/>
      <c r="B51" s="78" t="s">
        <v>6</v>
      </c>
      <c r="C51" s="291"/>
      <c r="D51" s="69"/>
      <c r="E51" s="291"/>
      <c r="F51" s="68"/>
      <c r="G51" s="291"/>
      <c r="H51" s="68"/>
      <c r="I51" s="69"/>
      <c r="J51" s="291"/>
      <c r="K51" s="291"/>
      <c r="L51" s="68"/>
      <c r="M51" s="68"/>
      <c r="N51" s="69"/>
      <c r="O51" s="291"/>
      <c r="P51" s="291"/>
      <c r="Q51" s="68"/>
      <c r="R51" s="68"/>
      <c r="S51" s="81"/>
    </row>
    <row r="52" spans="1:21" s="4" customFormat="1">
      <c r="A52" s="113" t="s">
        <v>48</v>
      </c>
      <c r="B52" s="50" t="s">
        <v>5</v>
      </c>
      <c r="C52" s="288">
        <v>0</v>
      </c>
      <c r="D52" s="288">
        <v>0</v>
      </c>
      <c r="E52" s="288">
        <v>0</v>
      </c>
      <c r="F52" s="288">
        <v>0</v>
      </c>
      <c r="G52" s="288">
        <v>0</v>
      </c>
      <c r="H52" s="288">
        <v>0</v>
      </c>
      <c r="I52" s="288">
        <v>0</v>
      </c>
      <c r="J52" s="288">
        <v>0</v>
      </c>
      <c r="K52" s="288">
        <v>0</v>
      </c>
      <c r="L52" s="288">
        <v>0</v>
      </c>
      <c r="M52" s="288">
        <v>0</v>
      </c>
      <c r="N52" s="288">
        <v>0</v>
      </c>
      <c r="O52" s="288">
        <v>0</v>
      </c>
      <c r="P52" s="288">
        <v>0</v>
      </c>
      <c r="Q52" s="288">
        <v>0</v>
      </c>
      <c r="R52" s="288">
        <v>0</v>
      </c>
      <c r="S52" s="266">
        <v>0</v>
      </c>
      <c r="T52" s="266">
        <v>0</v>
      </c>
      <c r="U52" s="266">
        <v>0</v>
      </c>
    </row>
    <row r="53" spans="1:21" s="4" customFormat="1">
      <c r="A53" s="113"/>
      <c r="B53" s="50" t="s">
        <v>6</v>
      </c>
      <c r="C53" s="288"/>
      <c r="D53" s="71"/>
      <c r="E53" s="288"/>
      <c r="F53" s="70"/>
      <c r="G53" s="288"/>
      <c r="H53" s="70"/>
      <c r="I53" s="71"/>
      <c r="J53" s="288"/>
      <c r="K53" s="288"/>
      <c r="L53" s="70"/>
      <c r="M53" s="70"/>
      <c r="N53" s="71"/>
      <c r="O53" s="288"/>
      <c r="P53" s="288"/>
      <c r="Q53" s="70"/>
      <c r="R53" s="70"/>
      <c r="S53" s="81"/>
    </row>
    <row r="54" spans="1:21" s="4" customFormat="1">
      <c r="A54" s="51" t="s">
        <v>49</v>
      </c>
      <c r="B54" s="50" t="s">
        <v>5</v>
      </c>
      <c r="C54" s="288">
        <v>0</v>
      </c>
      <c r="D54" s="288">
        <v>0</v>
      </c>
      <c r="E54" s="288">
        <v>0</v>
      </c>
      <c r="F54" s="288">
        <v>0</v>
      </c>
      <c r="G54" s="288">
        <v>0</v>
      </c>
      <c r="H54" s="288">
        <v>0</v>
      </c>
      <c r="I54" s="288">
        <v>0</v>
      </c>
      <c r="J54" s="288">
        <v>0</v>
      </c>
      <c r="K54" s="288">
        <v>0</v>
      </c>
      <c r="L54" s="288">
        <v>0</v>
      </c>
      <c r="M54" s="288">
        <v>0</v>
      </c>
      <c r="N54" s="288">
        <v>0</v>
      </c>
      <c r="O54" s="288">
        <v>0</v>
      </c>
      <c r="P54" s="288">
        <v>0</v>
      </c>
      <c r="Q54" s="288">
        <v>0</v>
      </c>
      <c r="R54" s="288">
        <v>0</v>
      </c>
      <c r="S54" s="81"/>
    </row>
    <row r="55" spans="1:21" s="4" customFormat="1">
      <c r="A55" s="51"/>
      <c r="B55" s="50" t="s">
        <v>6</v>
      </c>
      <c r="C55" s="288"/>
      <c r="D55" s="71"/>
      <c r="E55" s="288"/>
      <c r="F55" s="70"/>
      <c r="G55" s="288"/>
      <c r="H55" s="70"/>
      <c r="I55" s="71"/>
      <c r="J55" s="288"/>
      <c r="K55" s="288"/>
      <c r="L55" s="70"/>
      <c r="M55" s="70"/>
      <c r="N55" s="71"/>
      <c r="O55" s="288"/>
      <c r="P55" s="288"/>
      <c r="Q55" s="70"/>
      <c r="R55" s="70"/>
      <c r="S55" s="81"/>
    </row>
    <row r="56" spans="1:21" s="4" customFormat="1">
      <c r="A56" s="41"/>
      <c r="B56" s="49" t="s">
        <v>5</v>
      </c>
      <c r="C56" s="291">
        <v>0</v>
      </c>
      <c r="D56" s="291">
        <v>0</v>
      </c>
      <c r="E56" s="291">
        <v>0</v>
      </c>
      <c r="F56" s="291">
        <v>0</v>
      </c>
      <c r="G56" s="291">
        <v>0</v>
      </c>
      <c r="H56" s="291">
        <v>0</v>
      </c>
      <c r="I56" s="291">
        <v>0</v>
      </c>
      <c r="J56" s="291">
        <v>0</v>
      </c>
      <c r="K56" s="291">
        <v>0</v>
      </c>
      <c r="L56" s="291">
        <v>0</v>
      </c>
      <c r="M56" s="291">
        <v>0</v>
      </c>
      <c r="N56" s="291">
        <v>0</v>
      </c>
      <c r="O56" s="291">
        <v>0</v>
      </c>
      <c r="P56" s="291">
        <v>0</v>
      </c>
      <c r="Q56" s="291">
        <v>0</v>
      </c>
      <c r="R56" s="291">
        <v>0</v>
      </c>
      <c r="S56" s="81"/>
    </row>
    <row r="57" spans="1:21" s="4" customFormat="1">
      <c r="A57" s="39"/>
      <c r="B57" s="49" t="s">
        <v>6</v>
      </c>
      <c r="C57" s="291"/>
      <c r="D57" s="69"/>
      <c r="E57" s="291"/>
      <c r="F57" s="68"/>
      <c r="G57" s="291"/>
      <c r="H57" s="68"/>
      <c r="I57" s="69"/>
      <c r="J57" s="291"/>
      <c r="K57" s="291"/>
      <c r="L57" s="68"/>
      <c r="M57" s="68"/>
      <c r="N57" s="69"/>
      <c r="O57" s="291"/>
      <c r="P57" s="291"/>
      <c r="Q57" s="68"/>
      <c r="R57" s="68"/>
      <c r="S57" s="81"/>
    </row>
    <row r="58" spans="1:21" s="4" customFormat="1">
      <c r="A58" s="51" t="s">
        <v>50</v>
      </c>
      <c r="B58" s="52" t="s">
        <v>5</v>
      </c>
      <c r="C58" s="288">
        <v>0</v>
      </c>
      <c r="D58" s="288">
        <v>0</v>
      </c>
      <c r="E58" s="288">
        <v>0</v>
      </c>
      <c r="F58" s="288">
        <v>0</v>
      </c>
      <c r="G58" s="288">
        <v>0</v>
      </c>
      <c r="H58" s="288">
        <v>0</v>
      </c>
      <c r="I58" s="288">
        <v>0</v>
      </c>
      <c r="J58" s="288">
        <v>0</v>
      </c>
      <c r="K58" s="288">
        <v>0</v>
      </c>
      <c r="L58" s="288">
        <v>0</v>
      </c>
      <c r="M58" s="288">
        <v>0</v>
      </c>
      <c r="N58" s="288">
        <v>0</v>
      </c>
      <c r="O58" s="288">
        <v>0</v>
      </c>
      <c r="P58" s="288">
        <v>0</v>
      </c>
      <c r="Q58" s="288">
        <v>0</v>
      </c>
      <c r="R58" s="288">
        <v>0</v>
      </c>
      <c r="S58" s="81"/>
    </row>
    <row r="59" spans="1:21" s="4" customFormat="1">
      <c r="A59" s="51"/>
      <c r="B59" s="52" t="s">
        <v>6</v>
      </c>
      <c r="C59" s="288"/>
      <c r="D59" s="71"/>
      <c r="E59" s="288"/>
      <c r="F59" s="70"/>
      <c r="G59" s="288"/>
      <c r="H59" s="70"/>
      <c r="I59" s="71"/>
      <c r="J59" s="288"/>
      <c r="K59" s="288"/>
      <c r="L59" s="70"/>
      <c r="M59" s="70"/>
      <c r="N59" s="71"/>
      <c r="O59" s="288"/>
      <c r="P59" s="288"/>
      <c r="Q59" s="70"/>
      <c r="R59" s="70"/>
      <c r="S59" s="81"/>
    </row>
    <row r="60" spans="1:21" s="4" customFormat="1">
      <c r="A60" s="39"/>
      <c r="B60" s="49" t="s">
        <v>5</v>
      </c>
      <c r="C60" s="291">
        <v>0</v>
      </c>
      <c r="D60" s="291">
        <v>0</v>
      </c>
      <c r="E60" s="291">
        <v>0</v>
      </c>
      <c r="F60" s="291">
        <v>0</v>
      </c>
      <c r="G60" s="291">
        <v>0</v>
      </c>
      <c r="H60" s="291">
        <v>0</v>
      </c>
      <c r="I60" s="291">
        <v>0</v>
      </c>
      <c r="J60" s="291">
        <v>0</v>
      </c>
      <c r="K60" s="291">
        <v>0</v>
      </c>
      <c r="L60" s="291">
        <v>0</v>
      </c>
      <c r="M60" s="291">
        <v>0</v>
      </c>
      <c r="N60" s="291">
        <v>0</v>
      </c>
      <c r="O60" s="291">
        <v>0</v>
      </c>
      <c r="P60" s="291">
        <v>0</v>
      </c>
      <c r="Q60" s="291">
        <v>0</v>
      </c>
      <c r="R60" s="291">
        <v>0</v>
      </c>
      <c r="S60" s="93">
        <v>0</v>
      </c>
      <c r="T60" s="93">
        <v>0</v>
      </c>
      <c r="U60" s="93">
        <v>0</v>
      </c>
    </row>
    <row r="61" spans="1:21" s="4" customFormat="1">
      <c r="A61" s="39"/>
      <c r="B61" s="49" t="s">
        <v>6</v>
      </c>
      <c r="C61" s="291"/>
      <c r="D61" s="69"/>
      <c r="E61" s="291"/>
      <c r="F61" s="68"/>
      <c r="G61" s="291"/>
      <c r="H61" s="68"/>
      <c r="I61" s="69"/>
      <c r="J61" s="291"/>
      <c r="K61" s="291"/>
      <c r="L61" s="68"/>
      <c r="M61" s="68"/>
      <c r="N61" s="69"/>
      <c r="O61" s="291"/>
      <c r="P61" s="291"/>
      <c r="Q61" s="68"/>
      <c r="R61" s="68"/>
      <c r="S61" s="81"/>
    </row>
    <row r="62" spans="1:21" s="4" customFormat="1">
      <c r="A62" s="245" t="s">
        <v>153</v>
      </c>
      <c r="B62" s="94" t="s">
        <v>5</v>
      </c>
      <c r="C62" s="295">
        <v>0</v>
      </c>
      <c r="D62" s="282">
        <v>0</v>
      </c>
      <c r="E62" s="295">
        <v>0</v>
      </c>
      <c r="F62" s="282">
        <v>0</v>
      </c>
      <c r="G62" s="295">
        <v>0</v>
      </c>
      <c r="H62" s="282">
        <v>0</v>
      </c>
      <c r="I62" s="282">
        <f>SUM(J62:M62)</f>
        <v>0</v>
      </c>
      <c r="J62" s="295">
        <v>0</v>
      </c>
      <c r="K62" s="295">
        <v>0</v>
      </c>
      <c r="L62" s="282">
        <v>0</v>
      </c>
      <c r="M62" s="282">
        <v>0</v>
      </c>
      <c r="N62" s="282">
        <v>0</v>
      </c>
      <c r="O62" s="295">
        <v>0</v>
      </c>
      <c r="P62" s="295">
        <v>0</v>
      </c>
      <c r="Q62" s="282">
        <v>0</v>
      </c>
      <c r="R62" s="282">
        <v>0</v>
      </c>
      <c r="S62" s="81"/>
    </row>
    <row r="63" spans="1:21" s="4" customFormat="1">
      <c r="A63" s="245"/>
      <c r="B63" s="94" t="s">
        <v>6</v>
      </c>
      <c r="C63" s="295"/>
      <c r="D63" s="282"/>
      <c r="E63" s="295"/>
      <c r="F63" s="282"/>
      <c r="G63" s="295"/>
      <c r="H63" s="282"/>
      <c r="I63" s="282"/>
      <c r="J63" s="295"/>
      <c r="K63" s="295"/>
      <c r="L63" s="282"/>
      <c r="M63" s="282"/>
      <c r="N63" s="282"/>
      <c r="O63" s="295"/>
      <c r="P63" s="295"/>
      <c r="Q63" s="282"/>
      <c r="R63" s="282"/>
      <c r="S63" s="81"/>
    </row>
    <row r="64" spans="1:21" s="4" customFormat="1">
      <c r="B64" s="78" t="s">
        <v>5</v>
      </c>
      <c r="C64" s="291">
        <v>0</v>
      </c>
      <c r="D64" s="68">
        <v>0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R64" s="68">
        <v>0</v>
      </c>
      <c r="S64" s="81"/>
    </row>
    <row r="65" spans="1:21" s="4" customFormat="1">
      <c r="A65" s="246"/>
      <c r="B65" s="78" t="s">
        <v>6</v>
      </c>
      <c r="C65" s="291"/>
      <c r="D65" s="68"/>
      <c r="E65" s="291"/>
      <c r="F65" s="68"/>
      <c r="G65" s="291"/>
      <c r="H65" s="68"/>
      <c r="I65" s="68"/>
      <c r="J65" s="291"/>
      <c r="K65" s="291"/>
      <c r="L65" s="68"/>
      <c r="M65" s="68"/>
      <c r="N65" s="68"/>
      <c r="O65" s="291"/>
      <c r="P65" s="291"/>
      <c r="Q65" s="68"/>
      <c r="R65" s="68"/>
      <c r="S65" s="81"/>
    </row>
    <row r="66" spans="1:21" s="4" customFormat="1">
      <c r="A66" s="242" t="s">
        <v>154</v>
      </c>
      <c r="B66" s="94" t="s">
        <v>5</v>
      </c>
      <c r="C66" s="286">
        <f>C68</f>
        <v>86000</v>
      </c>
      <c r="D66" s="281">
        <f>+D68</f>
        <v>86000</v>
      </c>
      <c r="E66" s="281">
        <f>+E68</f>
        <v>86000</v>
      </c>
      <c r="F66" s="281">
        <v>0</v>
      </c>
      <c r="G66" s="281">
        <v>0</v>
      </c>
      <c r="H66" s="281">
        <v>0</v>
      </c>
      <c r="I66" s="281">
        <f>+I68</f>
        <v>0</v>
      </c>
      <c r="J66" s="282">
        <f>+J68</f>
        <v>0</v>
      </c>
      <c r="K66" s="286">
        <v>0</v>
      </c>
      <c r="L66" s="282">
        <v>0</v>
      </c>
      <c r="M66" s="282">
        <v>0</v>
      </c>
      <c r="N66" s="281">
        <f>O66+P66+Q66+R66</f>
        <v>0</v>
      </c>
      <c r="O66" s="286">
        <f t="shared" ref="O66" si="9">O68</f>
        <v>0</v>
      </c>
      <c r="P66" s="286">
        <v>0</v>
      </c>
      <c r="Q66" s="282">
        <v>0</v>
      </c>
      <c r="R66" s="282">
        <v>0</v>
      </c>
      <c r="S66" s="81"/>
    </row>
    <row r="67" spans="1:21" s="4" customFormat="1">
      <c r="A67" s="242"/>
      <c r="B67" s="94" t="s">
        <v>6</v>
      </c>
      <c r="C67" s="286"/>
      <c r="D67" s="281"/>
      <c r="E67" s="286"/>
      <c r="F67" s="282"/>
      <c r="G67" s="286"/>
      <c r="H67" s="282"/>
      <c r="I67" s="282"/>
      <c r="J67" s="282"/>
      <c r="K67" s="286"/>
      <c r="L67" s="282"/>
      <c r="M67" s="282"/>
      <c r="N67" s="282"/>
      <c r="O67" s="286"/>
      <c r="P67" s="286"/>
      <c r="Q67" s="282"/>
      <c r="R67" s="282"/>
      <c r="S67" s="81"/>
    </row>
    <row r="68" spans="1:21" s="4" customFormat="1" ht="42">
      <c r="A68" s="41" t="s">
        <v>351</v>
      </c>
      <c r="B68" s="78" t="s">
        <v>5</v>
      </c>
      <c r="C68" s="291">
        <v>86000</v>
      </c>
      <c r="D68" s="302">
        <f>+E68+F68+G68+H68</f>
        <v>86000</v>
      </c>
      <c r="E68" s="302">
        <v>86000</v>
      </c>
      <c r="F68" s="302">
        <v>0</v>
      </c>
      <c r="G68" s="302">
        <v>0</v>
      </c>
      <c r="H68" s="302">
        <v>0</v>
      </c>
      <c r="I68" s="302">
        <f>J68+K68+L68+M68</f>
        <v>0</v>
      </c>
      <c r="J68" s="303">
        <v>0</v>
      </c>
      <c r="K68" s="304">
        <v>0</v>
      </c>
      <c r="L68" s="304">
        <v>0</v>
      </c>
      <c r="M68" s="304">
        <v>0</v>
      </c>
      <c r="N68" s="304">
        <v>0</v>
      </c>
      <c r="O68" s="304">
        <v>0</v>
      </c>
      <c r="P68" s="304">
        <v>0</v>
      </c>
      <c r="Q68" s="304">
        <v>0</v>
      </c>
      <c r="R68" s="304">
        <v>0</v>
      </c>
      <c r="S68" s="275">
        <v>0</v>
      </c>
      <c r="T68" s="275">
        <v>0</v>
      </c>
      <c r="U68" s="275">
        <v>0</v>
      </c>
    </row>
    <row r="69" spans="1:21" s="4" customFormat="1">
      <c r="A69" s="243"/>
      <c r="B69" s="78" t="s">
        <v>6</v>
      </c>
      <c r="C69" s="291"/>
      <c r="D69" s="68"/>
      <c r="E69" s="68"/>
      <c r="F69" s="68"/>
      <c r="G69" s="291"/>
      <c r="H69" s="68"/>
      <c r="I69" s="68"/>
      <c r="J69" s="68"/>
      <c r="K69" s="290"/>
      <c r="L69" s="68"/>
      <c r="M69" s="68"/>
      <c r="N69" s="68"/>
      <c r="O69" s="68"/>
      <c r="P69" s="290"/>
      <c r="Q69" s="68"/>
      <c r="R69" s="68"/>
      <c r="S69" s="81"/>
    </row>
    <row r="70" spans="1:21" s="4" customFormat="1">
      <c r="A70" s="178" t="s">
        <v>53</v>
      </c>
      <c r="B70" s="92" t="s">
        <v>5</v>
      </c>
      <c r="C70" s="305">
        <f t="shared" ref="C70:R70" si="10">C12+C30+C52+C62+C66</f>
        <v>457500</v>
      </c>
      <c r="D70" s="305">
        <f t="shared" si="10"/>
        <v>223900</v>
      </c>
      <c r="E70" s="305">
        <f t="shared" si="10"/>
        <v>150300</v>
      </c>
      <c r="F70" s="305">
        <f t="shared" si="10"/>
        <v>24000</v>
      </c>
      <c r="G70" s="305">
        <f t="shared" si="10"/>
        <v>24800</v>
      </c>
      <c r="H70" s="305">
        <f t="shared" si="10"/>
        <v>24800</v>
      </c>
      <c r="I70" s="305">
        <f t="shared" si="10"/>
        <v>116000</v>
      </c>
      <c r="J70" s="305">
        <f t="shared" si="10"/>
        <v>42400</v>
      </c>
      <c r="K70" s="305">
        <f t="shared" si="10"/>
        <v>24800</v>
      </c>
      <c r="L70" s="305">
        <f t="shared" si="10"/>
        <v>24000</v>
      </c>
      <c r="M70" s="305">
        <f t="shared" si="10"/>
        <v>24800</v>
      </c>
      <c r="N70" s="305">
        <f t="shared" si="10"/>
        <v>117600</v>
      </c>
      <c r="O70" s="305">
        <f t="shared" si="10"/>
        <v>44000</v>
      </c>
      <c r="P70" s="305">
        <f t="shared" si="10"/>
        <v>24800</v>
      </c>
      <c r="Q70" s="305">
        <f t="shared" si="10"/>
        <v>24800</v>
      </c>
      <c r="R70" s="305">
        <f t="shared" si="10"/>
        <v>24000</v>
      </c>
      <c r="S70" s="81"/>
    </row>
    <row r="71" spans="1:21" s="4" customFormat="1">
      <c r="A71" s="178"/>
      <c r="B71" s="92" t="s">
        <v>6</v>
      </c>
      <c r="C71" s="281"/>
      <c r="D71" s="281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81"/>
    </row>
    <row r="72" spans="1:21" s="4" customFormat="1">
      <c r="A72" s="98"/>
      <c r="B72" s="99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81"/>
    </row>
    <row r="73" spans="1:21" s="4" customFormat="1">
      <c r="A73" s="98"/>
      <c r="B73" s="99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</row>
    <row r="74" spans="1:21" s="4" customFormat="1" ht="35.1" customHeight="1">
      <c r="A74" s="21" t="s">
        <v>54</v>
      </c>
      <c r="B74" s="8"/>
      <c r="C74" s="8"/>
      <c r="I74" s="23" t="s">
        <v>55</v>
      </c>
      <c r="K74" s="23"/>
    </row>
    <row r="75" spans="1:21">
      <c r="A75" s="45" t="s">
        <v>56</v>
      </c>
      <c r="H75" s="46"/>
      <c r="K75" s="47" t="s">
        <v>57</v>
      </c>
    </row>
    <row r="76" spans="1:21">
      <c r="A76" s="24" t="s">
        <v>58</v>
      </c>
      <c r="I76" s="25" t="s">
        <v>58</v>
      </c>
    </row>
    <row r="77" spans="1:21">
      <c r="A77" s="24" t="s">
        <v>59</v>
      </c>
      <c r="I77" s="27" t="s">
        <v>59</v>
      </c>
    </row>
  </sheetData>
  <mergeCells count="11">
    <mergeCell ref="A9:D9"/>
    <mergeCell ref="A1:P1"/>
    <mergeCell ref="A2:P2"/>
    <mergeCell ref="P5:R5"/>
    <mergeCell ref="A7:D7"/>
    <mergeCell ref="F7:G7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6098A-7229-4ECF-BFB8-843830D5C5D8}">
  <sheetPr>
    <tabColor rgb="FF9933FF"/>
    <pageSetUpPr fitToPage="1"/>
  </sheetPr>
  <dimension ref="A1:U84"/>
  <sheetViews>
    <sheetView zoomScale="60" zoomScaleNormal="60" workbookViewId="0">
      <pane ySplit="11" topLeftCell="A12" activePane="bottomLeft" state="frozen"/>
      <selection activeCell="H6" sqref="H6"/>
      <selection pane="bottomLeft" activeCell="H6" sqref="H6"/>
    </sheetView>
  </sheetViews>
  <sheetFormatPr defaultRowHeight="21"/>
  <cols>
    <col min="1" max="1" width="50.42578125" style="10" customWidth="1"/>
    <col min="2" max="2" width="8.7109375" style="10" bestFit="1" customWidth="1"/>
    <col min="3" max="3" width="15.7109375" style="10" bestFit="1" customWidth="1"/>
    <col min="4" max="4" width="17.28515625" style="10" customWidth="1"/>
    <col min="5" max="5" width="15.7109375" style="10" customWidth="1"/>
    <col min="6" max="13" width="14.7109375" style="10" customWidth="1"/>
    <col min="14" max="14" width="16.7109375" style="10" customWidth="1"/>
    <col min="15" max="18" width="14.7109375" style="10" customWidth="1"/>
    <col min="19" max="21" width="0" style="10" hidden="1" customWidth="1"/>
    <col min="22" max="241" width="9.140625" style="10"/>
    <col min="242" max="242" width="54" style="10" customWidth="1"/>
    <col min="243" max="252" width="12" style="10" customWidth="1"/>
    <col min="253" max="253" width="0" style="10" hidden="1" customWidth="1"/>
    <col min="254" max="254" width="9.140625" style="10"/>
    <col min="255" max="256" width="0" style="10" hidden="1" customWidth="1"/>
    <col min="257" max="497" width="9.140625" style="10"/>
    <col min="498" max="498" width="54" style="10" customWidth="1"/>
    <col min="499" max="508" width="12" style="10" customWidth="1"/>
    <col min="509" max="509" width="0" style="10" hidden="1" customWidth="1"/>
    <col min="510" max="510" width="9.140625" style="10"/>
    <col min="511" max="512" width="0" style="10" hidden="1" customWidth="1"/>
    <col min="513" max="753" width="9.140625" style="10"/>
    <col min="754" max="754" width="54" style="10" customWidth="1"/>
    <col min="755" max="764" width="12" style="10" customWidth="1"/>
    <col min="765" max="765" width="0" style="10" hidden="1" customWidth="1"/>
    <col min="766" max="766" width="9.140625" style="10"/>
    <col min="767" max="768" width="0" style="10" hidden="1" customWidth="1"/>
    <col min="769" max="1009" width="9.140625" style="10"/>
    <col min="1010" max="1010" width="54" style="10" customWidth="1"/>
    <col min="1011" max="1020" width="12" style="10" customWidth="1"/>
    <col min="1021" max="1021" width="0" style="10" hidden="1" customWidth="1"/>
    <col min="1022" max="1022" width="9.140625" style="10"/>
    <col min="1023" max="1024" width="0" style="10" hidden="1" customWidth="1"/>
    <col min="1025" max="1265" width="9.140625" style="10"/>
    <col min="1266" max="1266" width="54" style="10" customWidth="1"/>
    <col min="1267" max="1276" width="12" style="10" customWidth="1"/>
    <col min="1277" max="1277" width="0" style="10" hidden="1" customWidth="1"/>
    <col min="1278" max="1278" width="9.140625" style="10"/>
    <col min="1279" max="1280" width="0" style="10" hidden="1" customWidth="1"/>
    <col min="1281" max="1521" width="9.140625" style="10"/>
    <col min="1522" max="1522" width="54" style="10" customWidth="1"/>
    <col min="1523" max="1532" width="12" style="10" customWidth="1"/>
    <col min="1533" max="1533" width="0" style="10" hidden="1" customWidth="1"/>
    <col min="1534" max="1534" width="9.140625" style="10"/>
    <col min="1535" max="1536" width="0" style="10" hidden="1" customWidth="1"/>
    <col min="1537" max="1777" width="9.140625" style="10"/>
    <col min="1778" max="1778" width="54" style="10" customWidth="1"/>
    <col min="1779" max="1788" width="12" style="10" customWidth="1"/>
    <col min="1789" max="1789" width="0" style="10" hidden="1" customWidth="1"/>
    <col min="1790" max="1790" width="9.140625" style="10"/>
    <col min="1791" max="1792" width="0" style="10" hidden="1" customWidth="1"/>
    <col min="1793" max="2033" width="9.140625" style="10"/>
    <col min="2034" max="2034" width="54" style="10" customWidth="1"/>
    <col min="2035" max="2044" width="12" style="10" customWidth="1"/>
    <col min="2045" max="2045" width="0" style="10" hidden="1" customWidth="1"/>
    <col min="2046" max="2046" width="9.140625" style="10"/>
    <col min="2047" max="2048" width="0" style="10" hidden="1" customWidth="1"/>
    <col min="2049" max="2289" width="9.140625" style="10"/>
    <col min="2290" max="2290" width="54" style="10" customWidth="1"/>
    <col min="2291" max="2300" width="12" style="10" customWidth="1"/>
    <col min="2301" max="2301" width="0" style="10" hidden="1" customWidth="1"/>
    <col min="2302" max="2302" width="9.140625" style="10"/>
    <col min="2303" max="2304" width="0" style="10" hidden="1" customWidth="1"/>
    <col min="2305" max="2545" width="9.140625" style="10"/>
    <col min="2546" max="2546" width="54" style="10" customWidth="1"/>
    <col min="2547" max="2556" width="12" style="10" customWidth="1"/>
    <col min="2557" max="2557" width="0" style="10" hidden="1" customWidth="1"/>
    <col min="2558" max="2558" width="9.140625" style="10"/>
    <col min="2559" max="2560" width="0" style="10" hidden="1" customWidth="1"/>
    <col min="2561" max="2801" width="9.140625" style="10"/>
    <col min="2802" max="2802" width="54" style="10" customWidth="1"/>
    <col min="2803" max="2812" width="12" style="10" customWidth="1"/>
    <col min="2813" max="2813" width="0" style="10" hidden="1" customWidth="1"/>
    <col min="2814" max="2814" width="9.140625" style="10"/>
    <col min="2815" max="2816" width="0" style="10" hidden="1" customWidth="1"/>
    <col min="2817" max="3057" width="9.140625" style="10"/>
    <col min="3058" max="3058" width="54" style="10" customWidth="1"/>
    <col min="3059" max="3068" width="12" style="10" customWidth="1"/>
    <col min="3069" max="3069" width="0" style="10" hidden="1" customWidth="1"/>
    <col min="3070" max="3070" width="9.140625" style="10"/>
    <col min="3071" max="3072" width="0" style="10" hidden="1" customWidth="1"/>
    <col min="3073" max="3313" width="9.140625" style="10"/>
    <col min="3314" max="3314" width="54" style="10" customWidth="1"/>
    <col min="3315" max="3324" width="12" style="10" customWidth="1"/>
    <col min="3325" max="3325" width="0" style="10" hidden="1" customWidth="1"/>
    <col min="3326" max="3326" width="9.140625" style="10"/>
    <col min="3327" max="3328" width="0" style="10" hidden="1" customWidth="1"/>
    <col min="3329" max="3569" width="9.140625" style="10"/>
    <col min="3570" max="3570" width="54" style="10" customWidth="1"/>
    <col min="3571" max="3580" width="12" style="10" customWidth="1"/>
    <col min="3581" max="3581" width="0" style="10" hidden="1" customWidth="1"/>
    <col min="3582" max="3582" width="9.140625" style="10"/>
    <col min="3583" max="3584" width="0" style="10" hidden="1" customWidth="1"/>
    <col min="3585" max="3825" width="9.140625" style="10"/>
    <col min="3826" max="3826" width="54" style="10" customWidth="1"/>
    <col min="3827" max="3836" width="12" style="10" customWidth="1"/>
    <col min="3837" max="3837" width="0" style="10" hidden="1" customWidth="1"/>
    <col min="3838" max="3838" width="9.140625" style="10"/>
    <col min="3839" max="3840" width="0" style="10" hidden="1" customWidth="1"/>
    <col min="3841" max="4081" width="9.140625" style="10"/>
    <col min="4082" max="4082" width="54" style="10" customWidth="1"/>
    <col min="4083" max="4092" width="12" style="10" customWidth="1"/>
    <col min="4093" max="4093" width="0" style="10" hidden="1" customWidth="1"/>
    <col min="4094" max="4094" width="9.140625" style="10"/>
    <col min="4095" max="4096" width="0" style="10" hidden="1" customWidth="1"/>
    <col min="4097" max="4337" width="9.140625" style="10"/>
    <col min="4338" max="4338" width="54" style="10" customWidth="1"/>
    <col min="4339" max="4348" width="12" style="10" customWidth="1"/>
    <col min="4349" max="4349" width="0" style="10" hidden="1" customWidth="1"/>
    <col min="4350" max="4350" width="9.140625" style="10"/>
    <col min="4351" max="4352" width="0" style="10" hidden="1" customWidth="1"/>
    <col min="4353" max="4593" width="9.140625" style="10"/>
    <col min="4594" max="4594" width="54" style="10" customWidth="1"/>
    <col min="4595" max="4604" width="12" style="10" customWidth="1"/>
    <col min="4605" max="4605" width="0" style="10" hidden="1" customWidth="1"/>
    <col min="4606" max="4606" width="9.140625" style="10"/>
    <col min="4607" max="4608" width="0" style="10" hidden="1" customWidth="1"/>
    <col min="4609" max="4849" width="9.140625" style="10"/>
    <col min="4850" max="4850" width="54" style="10" customWidth="1"/>
    <col min="4851" max="4860" width="12" style="10" customWidth="1"/>
    <col min="4861" max="4861" width="0" style="10" hidden="1" customWidth="1"/>
    <col min="4862" max="4862" width="9.140625" style="10"/>
    <col min="4863" max="4864" width="0" style="10" hidden="1" customWidth="1"/>
    <col min="4865" max="5105" width="9.140625" style="10"/>
    <col min="5106" max="5106" width="54" style="10" customWidth="1"/>
    <col min="5107" max="5116" width="12" style="10" customWidth="1"/>
    <col min="5117" max="5117" width="0" style="10" hidden="1" customWidth="1"/>
    <col min="5118" max="5118" width="9.140625" style="10"/>
    <col min="5119" max="5120" width="0" style="10" hidden="1" customWidth="1"/>
    <col min="5121" max="5361" width="9.140625" style="10"/>
    <col min="5362" max="5362" width="54" style="10" customWidth="1"/>
    <col min="5363" max="5372" width="12" style="10" customWidth="1"/>
    <col min="5373" max="5373" width="0" style="10" hidden="1" customWidth="1"/>
    <col min="5374" max="5374" width="9.140625" style="10"/>
    <col min="5375" max="5376" width="0" style="10" hidden="1" customWidth="1"/>
    <col min="5377" max="5617" width="9.140625" style="10"/>
    <col min="5618" max="5618" width="54" style="10" customWidth="1"/>
    <col min="5619" max="5628" width="12" style="10" customWidth="1"/>
    <col min="5629" max="5629" width="0" style="10" hidden="1" customWidth="1"/>
    <col min="5630" max="5630" width="9.140625" style="10"/>
    <col min="5631" max="5632" width="0" style="10" hidden="1" customWidth="1"/>
    <col min="5633" max="5873" width="9.140625" style="10"/>
    <col min="5874" max="5874" width="54" style="10" customWidth="1"/>
    <col min="5875" max="5884" width="12" style="10" customWidth="1"/>
    <col min="5885" max="5885" width="0" style="10" hidden="1" customWidth="1"/>
    <col min="5886" max="5886" width="9.140625" style="10"/>
    <col min="5887" max="5888" width="0" style="10" hidden="1" customWidth="1"/>
    <col min="5889" max="6129" width="9.140625" style="10"/>
    <col min="6130" max="6130" width="54" style="10" customWidth="1"/>
    <col min="6131" max="6140" width="12" style="10" customWidth="1"/>
    <col min="6141" max="6141" width="0" style="10" hidden="1" customWidth="1"/>
    <col min="6142" max="6142" width="9.140625" style="10"/>
    <col min="6143" max="6144" width="0" style="10" hidden="1" customWidth="1"/>
    <col min="6145" max="6385" width="9.140625" style="10"/>
    <col min="6386" max="6386" width="54" style="10" customWidth="1"/>
    <col min="6387" max="6396" width="12" style="10" customWidth="1"/>
    <col min="6397" max="6397" width="0" style="10" hidden="1" customWidth="1"/>
    <col min="6398" max="6398" width="9.140625" style="10"/>
    <col min="6399" max="6400" width="0" style="10" hidden="1" customWidth="1"/>
    <col min="6401" max="6641" width="9.140625" style="10"/>
    <col min="6642" max="6642" width="54" style="10" customWidth="1"/>
    <col min="6643" max="6652" width="12" style="10" customWidth="1"/>
    <col min="6653" max="6653" width="0" style="10" hidden="1" customWidth="1"/>
    <col min="6654" max="6654" width="9.140625" style="10"/>
    <col min="6655" max="6656" width="0" style="10" hidden="1" customWidth="1"/>
    <col min="6657" max="6897" width="9.140625" style="10"/>
    <col min="6898" max="6898" width="54" style="10" customWidth="1"/>
    <col min="6899" max="6908" width="12" style="10" customWidth="1"/>
    <col min="6909" max="6909" width="0" style="10" hidden="1" customWidth="1"/>
    <col min="6910" max="6910" width="9.140625" style="10"/>
    <col min="6911" max="6912" width="0" style="10" hidden="1" customWidth="1"/>
    <col min="6913" max="7153" width="9.140625" style="10"/>
    <col min="7154" max="7154" width="54" style="10" customWidth="1"/>
    <col min="7155" max="7164" width="12" style="10" customWidth="1"/>
    <col min="7165" max="7165" width="0" style="10" hidden="1" customWidth="1"/>
    <col min="7166" max="7166" width="9.140625" style="10"/>
    <col min="7167" max="7168" width="0" style="10" hidden="1" customWidth="1"/>
    <col min="7169" max="7409" width="9.140625" style="10"/>
    <col min="7410" max="7410" width="54" style="10" customWidth="1"/>
    <col min="7411" max="7420" width="12" style="10" customWidth="1"/>
    <col min="7421" max="7421" width="0" style="10" hidden="1" customWidth="1"/>
    <col min="7422" max="7422" width="9.140625" style="10"/>
    <col min="7423" max="7424" width="0" style="10" hidden="1" customWidth="1"/>
    <col min="7425" max="7665" width="9.140625" style="10"/>
    <col min="7666" max="7666" width="54" style="10" customWidth="1"/>
    <col min="7667" max="7676" width="12" style="10" customWidth="1"/>
    <col min="7677" max="7677" width="0" style="10" hidden="1" customWidth="1"/>
    <col min="7678" max="7678" width="9.140625" style="10"/>
    <col min="7679" max="7680" width="0" style="10" hidden="1" customWidth="1"/>
    <col min="7681" max="7921" width="9.140625" style="10"/>
    <col min="7922" max="7922" width="54" style="10" customWidth="1"/>
    <col min="7923" max="7932" width="12" style="10" customWidth="1"/>
    <col min="7933" max="7933" width="0" style="10" hidden="1" customWidth="1"/>
    <col min="7934" max="7934" width="9.140625" style="10"/>
    <col min="7935" max="7936" width="0" style="10" hidden="1" customWidth="1"/>
    <col min="7937" max="8177" width="9.140625" style="10"/>
    <col min="8178" max="8178" width="54" style="10" customWidth="1"/>
    <col min="8179" max="8188" width="12" style="10" customWidth="1"/>
    <col min="8189" max="8189" width="0" style="10" hidden="1" customWidth="1"/>
    <col min="8190" max="8190" width="9.140625" style="10"/>
    <col min="8191" max="8192" width="0" style="10" hidden="1" customWidth="1"/>
    <col min="8193" max="8433" width="9.140625" style="10"/>
    <col min="8434" max="8434" width="54" style="10" customWidth="1"/>
    <col min="8435" max="8444" width="12" style="10" customWidth="1"/>
    <col min="8445" max="8445" width="0" style="10" hidden="1" customWidth="1"/>
    <col min="8446" max="8446" width="9.140625" style="10"/>
    <col min="8447" max="8448" width="0" style="10" hidden="1" customWidth="1"/>
    <col min="8449" max="8689" width="9.140625" style="10"/>
    <col min="8690" max="8690" width="54" style="10" customWidth="1"/>
    <col min="8691" max="8700" width="12" style="10" customWidth="1"/>
    <col min="8701" max="8701" width="0" style="10" hidden="1" customWidth="1"/>
    <col min="8702" max="8702" width="9.140625" style="10"/>
    <col min="8703" max="8704" width="0" style="10" hidden="1" customWidth="1"/>
    <col min="8705" max="8945" width="9.140625" style="10"/>
    <col min="8946" max="8946" width="54" style="10" customWidth="1"/>
    <col min="8947" max="8956" width="12" style="10" customWidth="1"/>
    <col min="8957" max="8957" width="0" style="10" hidden="1" customWidth="1"/>
    <col min="8958" max="8958" width="9.140625" style="10"/>
    <col min="8959" max="8960" width="0" style="10" hidden="1" customWidth="1"/>
    <col min="8961" max="9201" width="9.140625" style="10"/>
    <col min="9202" max="9202" width="54" style="10" customWidth="1"/>
    <col min="9203" max="9212" width="12" style="10" customWidth="1"/>
    <col min="9213" max="9213" width="0" style="10" hidden="1" customWidth="1"/>
    <col min="9214" max="9214" width="9.140625" style="10"/>
    <col min="9215" max="9216" width="0" style="10" hidden="1" customWidth="1"/>
    <col min="9217" max="9457" width="9.140625" style="10"/>
    <col min="9458" max="9458" width="54" style="10" customWidth="1"/>
    <col min="9459" max="9468" width="12" style="10" customWidth="1"/>
    <col min="9469" max="9469" width="0" style="10" hidden="1" customWidth="1"/>
    <col min="9470" max="9470" width="9.140625" style="10"/>
    <col min="9471" max="9472" width="0" style="10" hidden="1" customWidth="1"/>
    <col min="9473" max="9713" width="9.140625" style="10"/>
    <col min="9714" max="9714" width="54" style="10" customWidth="1"/>
    <col min="9715" max="9724" width="12" style="10" customWidth="1"/>
    <col min="9725" max="9725" width="0" style="10" hidden="1" customWidth="1"/>
    <col min="9726" max="9726" width="9.140625" style="10"/>
    <col min="9727" max="9728" width="0" style="10" hidden="1" customWidth="1"/>
    <col min="9729" max="9969" width="9.140625" style="10"/>
    <col min="9970" max="9970" width="54" style="10" customWidth="1"/>
    <col min="9971" max="9980" width="12" style="10" customWidth="1"/>
    <col min="9981" max="9981" width="0" style="10" hidden="1" customWidth="1"/>
    <col min="9982" max="9982" width="9.140625" style="10"/>
    <col min="9983" max="9984" width="0" style="10" hidden="1" customWidth="1"/>
    <col min="9985" max="10225" width="9.140625" style="10"/>
    <col min="10226" max="10226" width="54" style="10" customWidth="1"/>
    <col min="10227" max="10236" width="12" style="10" customWidth="1"/>
    <col min="10237" max="10237" width="0" style="10" hidden="1" customWidth="1"/>
    <col min="10238" max="10238" width="9.140625" style="10"/>
    <col min="10239" max="10240" width="0" style="10" hidden="1" customWidth="1"/>
    <col min="10241" max="10481" width="9.140625" style="10"/>
    <col min="10482" max="10482" width="54" style="10" customWidth="1"/>
    <col min="10483" max="10492" width="12" style="10" customWidth="1"/>
    <col min="10493" max="10493" width="0" style="10" hidden="1" customWidth="1"/>
    <col min="10494" max="10494" width="9.140625" style="10"/>
    <col min="10495" max="10496" width="0" style="10" hidden="1" customWidth="1"/>
    <col min="10497" max="10737" width="9.140625" style="10"/>
    <col min="10738" max="10738" width="54" style="10" customWidth="1"/>
    <col min="10739" max="10748" width="12" style="10" customWidth="1"/>
    <col min="10749" max="10749" width="0" style="10" hidden="1" customWidth="1"/>
    <col min="10750" max="10750" width="9.140625" style="10"/>
    <col min="10751" max="10752" width="0" style="10" hidden="1" customWidth="1"/>
    <col min="10753" max="10993" width="9.140625" style="10"/>
    <col min="10994" max="10994" width="54" style="10" customWidth="1"/>
    <col min="10995" max="11004" width="12" style="10" customWidth="1"/>
    <col min="11005" max="11005" width="0" style="10" hidden="1" customWidth="1"/>
    <col min="11006" max="11006" width="9.140625" style="10"/>
    <col min="11007" max="11008" width="0" style="10" hidden="1" customWidth="1"/>
    <col min="11009" max="11249" width="9.140625" style="10"/>
    <col min="11250" max="11250" width="54" style="10" customWidth="1"/>
    <col min="11251" max="11260" width="12" style="10" customWidth="1"/>
    <col min="11261" max="11261" width="0" style="10" hidden="1" customWidth="1"/>
    <col min="11262" max="11262" width="9.140625" style="10"/>
    <col min="11263" max="11264" width="0" style="10" hidden="1" customWidth="1"/>
    <col min="11265" max="11505" width="9.140625" style="10"/>
    <col min="11506" max="11506" width="54" style="10" customWidth="1"/>
    <col min="11507" max="11516" width="12" style="10" customWidth="1"/>
    <col min="11517" max="11517" width="0" style="10" hidden="1" customWidth="1"/>
    <col min="11518" max="11518" width="9.140625" style="10"/>
    <col min="11519" max="11520" width="0" style="10" hidden="1" customWidth="1"/>
    <col min="11521" max="11761" width="9.140625" style="10"/>
    <col min="11762" max="11762" width="54" style="10" customWidth="1"/>
    <col min="11763" max="11772" width="12" style="10" customWidth="1"/>
    <col min="11773" max="11773" width="0" style="10" hidden="1" customWidth="1"/>
    <col min="11774" max="11774" width="9.140625" style="10"/>
    <col min="11775" max="11776" width="0" style="10" hidden="1" customWidth="1"/>
    <col min="11777" max="12017" width="9.140625" style="10"/>
    <col min="12018" max="12018" width="54" style="10" customWidth="1"/>
    <col min="12019" max="12028" width="12" style="10" customWidth="1"/>
    <col min="12029" max="12029" width="0" style="10" hidden="1" customWidth="1"/>
    <col min="12030" max="12030" width="9.140625" style="10"/>
    <col min="12031" max="12032" width="0" style="10" hidden="1" customWidth="1"/>
    <col min="12033" max="12273" width="9.140625" style="10"/>
    <col min="12274" max="12274" width="54" style="10" customWidth="1"/>
    <col min="12275" max="12284" width="12" style="10" customWidth="1"/>
    <col min="12285" max="12285" width="0" style="10" hidden="1" customWidth="1"/>
    <col min="12286" max="12286" width="9.140625" style="10"/>
    <col min="12287" max="12288" width="0" style="10" hidden="1" customWidth="1"/>
    <col min="12289" max="12529" width="9.140625" style="10"/>
    <col min="12530" max="12530" width="54" style="10" customWidth="1"/>
    <col min="12531" max="12540" width="12" style="10" customWidth="1"/>
    <col min="12541" max="12541" width="0" style="10" hidden="1" customWidth="1"/>
    <col min="12542" max="12542" width="9.140625" style="10"/>
    <col min="12543" max="12544" width="0" style="10" hidden="1" customWidth="1"/>
    <col min="12545" max="12785" width="9.140625" style="10"/>
    <col min="12786" max="12786" width="54" style="10" customWidth="1"/>
    <col min="12787" max="12796" width="12" style="10" customWidth="1"/>
    <col min="12797" max="12797" width="0" style="10" hidden="1" customWidth="1"/>
    <col min="12798" max="12798" width="9.140625" style="10"/>
    <col min="12799" max="12800" width="0" style="10" hidden="1" customWidth="1"/>
    <col min="12801" max="13041" width="9.140625" style="10"/>
    <col min="13042" max="13042" width="54" style="10" customWidth="1"/>
    <col min="13043" max="13052" width="12" style="10" customWidth="1"/>
    <col min="13053" max="13053" width="0" style="10" hidden="1" customWidth="1"/>
    <col min="13054" max="13054" width="9.140625" style="10"/>
    <col min="13055" max="13056" width="0" style="10" hidden="1" customWidth="1"/>
    <col min="13057" max="13297" width="9.140625" style="10"/>
    <col min="13298" max="13298" width="54" style="10" customWidth="1"/>
    <col min="13299" max="13308" width="12" style="10" customWidth="1"/>
    <col min="13309" max="13309" width="0" style="10" hidden="1" customWidth="1"/>
    <col min="13310" max="13310" width="9.140625" style="10"/>
    <col min="13311" max="13312" width="0" style="10" hidden="1" customWidth="1"/>
    <col min="13313" max="13553" width="9.140625" style="10"/>
    <col min="13554" max="13554" width="54" style="10" customWidth="1"/>
    <col min="13555" max="13564" width="12" style="10" customWidth="1"/>
    <col min="13565" max="13565" width="0" style="10" hidden="1" customWidth="1"/>
    <col min="13566" max="13566" width="9.140625" style="10"/>
    <col min="13567" max="13568" width="0" style="10" hidden="1" customWidth="1"/>
    <col min="13569" max="13809" width="9.140625" style="10"/>
    <col min="13810" max="13810" width="54" style="10" customWidth="1"/>
    <col min="13811" max="13820" width="12" style="10" customWidth="1"/>
    <col min="13821" max="13821" width="0" style="10" hidden="1" customWidth="1"/>
    <col min="13822" max="13822" width="9.140625" style="10"/>
    <col min="13823" max="13824" width="0" style="10" hidden="1" customWidth="1"/>
    <col min="13825" max="14065" width="9.140625" style="10"/>
    <col min="14066" max="14066" width="54" style="10" customWidth="1"/>
    <col min="14067" max="14076" width="12" style="10" customWidth="1"/>
    <col min="14077" max="14077" width="0" style="10" hidden="1" customWidth="1"/>
    <col min="14078" max="14078" width="9.140625" style="10"/>
    <col min="14079" max="14080" width="0" style="10" hidden="1" customWidth="1"/>
    <col min="14081" max="14321" width="9.140625" style="10"/>
    <col min="14322" max="14322" width="54" style="10" customWidth="1"/>
    <col min="14323" max="14332" width="12" style="10" customWidth="1"/>
    <col min="14333" max="14333" width="0" style="10" hidden="1" customWidth="1"/>
    <col min="14334" max="14334" width="9.140625" style="10"/>
    <col min="14335" max="14336" width="0" style="10" hidden="1" customWidth="1"/>
    <col min="14337" max="14577" width="9.140625" style="10"/>
    <col min="14578" max="14578" width="54" style="10" customWidth="1"/>
    <col min="14579" max="14588" width="12" style="10" customWidth="1"/>
    <col min="14589" max="14589" width="0" style="10" hidden="1" customWidth="1"/>
    <col min="14590" max="14590" width="9.140625" style="10"/>
    <col min="14591" max="14592" width="0" style="10" hidden="1" customWidth="1"/>
    <col min="14593" max="14833" width="9.140625" style="10"/>
    <col min="14834" max="14834" width="54" style="10" customWidth="1"/>
    <col min="14835" max="14844" width="12" style="10" customWidth="1"/>
    <col min="14845" max="14845" width="0" style="10" hidden="1" customWidth="1"/>
    <col min="14846" max="14846" width="9.140625" style="10"/>
    <col min="14847" max="14848" width="0" style="10" hidden="1" customWidth="1"/>
    <col min="14849" max="15089" width="9.140625" style="10"/>
    <col min="15090" max="15090" width="54" style="10" customWidth="1"/>
    <col min="15091" max="15100" width="12" style="10" customWidth="1"/>
    <col min="15101" max="15101" width="0" style="10" hidden="1" customWidth="1"/>
    <col min="15102" max="15102" width="9.140625" style="10"/>
    <col min="15103" max="15104" width="0" style="10" hidden="1" customWidth="1"/>
    <col min="15105" max="15345" width="9.140625" style="10"/>
    <col min="15346" max="15346" width="54" style="10" customWidth="1"/>
    <col min="15347" max="15356" width="12" style="10" customWidth="1"/>
    <col min="15357" max="15357" width="0" style="10" hidden="1" customWidth="1"/>
    <col min="15358" max="15358" width="9.140625" style="10"/>
    <col min="15359" max="15360" width="0" style="10" hidden="1" customWidth="1"/>
    <col min="15361" max="15601" width="9.140625" style="10"/>
    <col min="15602" max="15602" width="54" style="10" customWidth="1"/>
    <col min="15603" max="15612" width="12" style="10" customWidth="1"/>
    <col min="15613" max="15613" width="0" style="10" hidden="1" customWidth="1"/>
    <col min="15614" max="15614" width="9.140625" style="10"/>
    <col min="15615" max="15616" width="0" style="10" hidden="1" customWidth="1"/>
    <col min="15617" max="15857" width="9.140625" style="10"/>
    <col min="15858" max="15858" width="54" style="10" customWidth="1"/>
    <col min="15859" max="15868" width="12" style="10" customWidth="1"/>
    <col min="15869" max="15869" width="0" style="10" hidden="1" customWidth="1"/>
    <col min="15870" max="15870" width="9.140625" style="10"/>
    <col min="15871" max="15872" width="0" style="10" hidden="1" customWidth="1"/>
    <col min="15873" max="16113" width="9.140625" style="10"/>
    <col min="16114" max="16114" width="54" style="10" customWidth="1"/>
    <col min="16115" max="16124" width="12" style="10" customWidth="1"/>
    <col min="16125" max="16125" width="0" style="10" hidden="1" customWidth="1"/>
    <col min="16126" max="16126" width="9.140625" style="10"/>
    <col min="16127" max="16128" width="0" style="10" hidden="1" customWidth="1"/>
    <col min="16129" max="16381" width="9.140625" style="10"/>
    <col min="16382" max="16384" width="9" style="10" customWidth="1"/>
  </cols>
  <sheetData>
    <row r="1" spans="1:21" s="4" customFormat="1">
      <c r="A1" s="362" t="s">
        <v>184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21" s="4" customFormat="1">
      <c r="A2" s="358" t="s">
        <v>102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6"/>
      <c r="Q3" s="26"/>
      <c r="R3" s="26"/>
    </row>
    <row r="4" spans="1:21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373" t="s">
        <v>176</v>
      </c>
      <c r="Q4" s="372"/>
      <c r="R4" s="372"/>
    </row>
    <row r="5" spans="1:21" s="4" customForma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372" t="s">
        <v>185</v>
      </c>
      <c r="Q5" s="372"/>
      <c r="R5" s="372"/>
    </row>
    <row r="6" spans="1:21" s="4" customFormat="1">
      <c r="A6" s="21" t="s">
        <v>334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21" s="4" customFormat="1">
      <c r="A7" s="363" t="s">
        <v>139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21" s="4" customFormat="1" ht="23.25" customHeight="1">
      <c r="A8" s="21" t="s">
        <v>186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21" s="4" customFormat="1">
      <c r="A9" s="363"/>
      <c r="B9" s="363"/>
      <c r="C9" s="363"/>
      <c r="D9" s="363"/>
      <c r="P9" s="28"/>
      <c r="Q9" s="28"/>
      <c r="R9" s="29" t="s">
        <v>25</v>
      </c>
    </row>
    <row r="10" spans="1:21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21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21" s="4" customFormat="1" ht="23.25">
      <c r="A12" s="111" t="s">
        <v>40</v>
      </c>
      <c r="B12" s="48" t="s">
        <v>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36">
        <v>0</v>
      </c>
      <c r="T12" s="36">
        <v>0</v>
      </c>
      <c r="U12" s="36">
        <v>0</v>
      </c>
    </row>
    <row r="13" spans="1:21" s="4" customFormat="1">
      <c r="A13" s="35"/>
      <c r="B13" s="48" t="s">
        <v>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21" s="4" customFormat="1">
      <c r="A14" s="51" t="s">
        <v>73</v>
      </c>
      <c r="B14" s="50" t="s">
        <v>5</v>
      </c>
      <c r="C14" s="70">
        <v>0</v>
      </c>
      <c r="D14" s="70">
        <f>D16+D72</f>
        <v>0</v>
      </c>
      <c r="E14" s="70">
        <f>E16+E72</f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</row>
    <row r="15" spans="1:21" s="4" customFormat="1">
      <c r="A15" s="54"/>
      <c r="B15" s="50" t="s">
        <v>6</v>
      </c>
      <c r="C15" s="70"/>
      <c r="D15" s="71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0"/>
      <c r="R15" s="70"/>
    </row>
    <row r="16" spans="1:21" s="4" customFormat="1">
      <c r="A16" s="39"/>
      <c r="B16" s="87" t="s">
        <v>5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</row>
    <row r="17" spans="1:21" s="4" customFormat="1">
      <c r="A17" s="39"/>
      <c r="B17" s="87" t="s">
        <v>6</v>
      </c>
      <c r="C17" s="73"/>
      <c r="D17" s="74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4"/>
      <c r="Q17" s="73"/>
      <c r="R17" s="73"/>
    </row>
    <row r="18" spans="1:21" s="4" customFormat="1">
      <c r="A18" s="51" t="s">
        <v>74</v>
      </c>
      <c r="B18" s="50" t="s">
        <v>5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</row>
    <row r="19" spans="1:21" s="4" customFormat="1">
      <c r="A19" s="54"/>
      <c r="B19" s="50" t="s">
        <v>6</v>
      </c>
      <c r="C19" s="70"/>
      <c r="D19" s="71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0"/>
      <c r="R19" s="70"/>
    </row>
    <row r="20" spans="1:21" s="4" customFormat="1">
      <c r="A20" s="39"/>
      <c r="B20" s="87" t="s">
        <v>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37">
        <v>0</v>
      </c>
      <c r="T20" s="37">
        <v>0</v>
      </c>
      <c r="U20" s="37">
        <v>0</v>
      </c>
    </row>
    <row r="21" spans="1:21" s="4" customFormat="1">
      <c r="A21" s="39"/>
      <c r="B21" s="87" t="s">
        <v>6</v>
      </c>
      <c r="C21" s="73"/>
      <c r="D21" s="74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4"/>
      <c r="Q21" s="73"/>
      <c r="R21" s="73"/>
    </row>
    <row r="22" spans="1:21" s="4" customFormat="1">
      <c r="A22" s="51" t="s">
        <v>75</v>
      </c>
      <c r="B22" s="50" t="s">
        <v>5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</row>
    <row r="23" spans="1:21" s="4" customFormat="1">
      <c r="A23" s="54"/>
      <c r="B23" s="50" t="s">
        <v>6</v>
      </c>
      <c r="C23" s="70"/>
      <c r="D23" s="71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0"/>
      <c r="R23" s="70"/>
    </row>
    <row r="24" spans="1:21" s="4" customFormat="1">
      <c r="A24" s="39"/>
      <c r="B24" s="87" t="s">
        <v>5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</row>
    <row r="25" spans="1:21" s="4" customFormat="1">
      <c r="A25" s="39"/>
      <c r="B25" s="87" t="s">
        <v>6</v>
      </c>
      <c r="C25" s="73"/>
      <c r="D25" s="74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4"/>
      <c r="Q25" s="73"/>
      <c r="R25" s="73"/>
    </row>
    <row r="26" spans="1:21" s="4" customFormat="1">
      <c r="A26" s="51" t="s">
        <v>41</v>
      </c>
      <c r="B26" s="50" t="s">
        <v>5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0</v>
      </c>
    </row>
    <row r="27" spans="1:21" s="4" customFormat="1">
      <c r="A27" s="54"/>
      <c r="B27" s="50" t="s">
        <v>6</v>
      </c>
      <c r="C27" s="70"/>
      <c r="D27" s="71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0"/>
      <c r="R27" s="70"/>
    </row>
    <row r="28" spans="1:21" s="4" customFormat="1">
      <c r="A28" s="39"/>
      <c r="B28" s="87" t="s">
        <v>5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</row>
    <row r="29" spans="1:21" s="4" customFormat="1">
      <c r="A29" s="39"/>
      <c r="B29" s="87" t="s">
        <v>6</v>
      </c>
      <c r="C29" s="73"/>
      <c r="D29" s="74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4"/>
      <c r="Q29" s="73"/>
      <c r="R29" s="73"/>
    </row>
    <row r="30" spans="1:21" s="4" customFormat="1" ht="23.25">
      <c r="A30" s="112" t="s">
        <v>42</v>
      </c>
      <c r="B30" s="48" t="s">
        <v>5</v>
      </c>
      <c r="C30" s="306">
        <v>1817700</v>
      </c>
      <c r="D30" s="306">
        <f>SUM(D32+D56)</f>
        <v>1223700</v>
      </c>
      <c r="E30" s="306">
        <f t="shared" ref="E30:R30" si="0">SUM(E32+E56)</f>
        <v>1030600</v>
      </c>
      <c r="F30" s="306">
        <f t="shared" si="0"/>
        <v>82980</v>
      </c>
      <c r="G30" s="306">
        <f t="shared" si="0"/>
        <v>55900</v>
      </c>
      <c r="H30" s="306">
        <f t="shared" si="0"/>
        <v>54220</v>
      </c>
      <c r="I30" s="306">
        <f t="shared" si="0"/>
        <v>282820</v>
      </c>
      <c r="J30" s="306">
        <f t="shared" si="0"/>
        <v>58000</v>
      </c>
      <c r="K30" s="306">
        <f t="shared" si="0"/>
        <v>47920</v>
      </c>
      <c r="L30" s="306">
        <f t="shared" si="0"/>
        <v>52080</v>
      </c>
      <c r="M30" s="306">
        <f t="shared" si="0"/>
        <v>124820</v>
      </c>
      <c r="N30" s="306">
        <f t="shared" si="0"/>
        <v>311180</v>
      </c>
      <c r="O30" s="306">
        <f t="shared" si="0"/>
        <v>81300</v>
      </c>
      <c r="P30" s="306">
        <f t="shared" si="0"/>
        <v>51660</v>
      </c>
      <c r="Q30" s="306">
        <f t="shared" si="0"/>
        <v>54220</v>
      </c>
      <c r="R30" s="306">
        <f t="shared" si="0"/>
        <v>124000</v>
      </c>
    </row>
    <row r="31" spans="1:21" s="4" customFormat="1">
      <c r="A31" s="40"/>
      <c r="B31" s="48" t="s">
        <v>6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21" s="4" customFormat="1" ht="23.25">
      <c r="A32" s="268" t="s">
        <v>43</v>
      </c>
      <c r="B32" s="50" t="s">
        <v>5</v>
      </c>
      <c r="C32" s="307">
        <v>1757700</v>
      </c>
      <c r="D32" s="308">
        <f>SUM(D34+D38+D46)</f>
        <v>1163700</v>
      </c>
      <c r="E32" s="308">
        <f t="shared" ref="E32:R32" si="1">SUM(E34+E38+E46)</f>
        <v>970600</v>
      </c>
      <c r="F32" s="308">
        <f t="shared" si="1"/>
        <v>82980</v>
      </c>
      <c r="G32" s="308">
        <f t="shared" si="1"/>
        <v>55900</v>
      </c>
      <c r="H32" s="308">
        <f t="shared" si="1"/>
        <v>54220</v>
      </c>
      <c r="I32" s="308">
        <f t="shared" si="1"/>
        <v>282820</v>
      </c>
      <c r="J32" s="308">
        <f t="shared" si="1"/>
        <v>58000</v>
      </c>
      <c r="K32" s="308">
        <f t="shared" si="1"/>
        <v>47920</v>
      </c>
      <c r="L32" s="308">
        <f t="shared" si="1"/>
        <v>52080</v>
      </c>
      <c r="M32" s="308">
        <f t="shared" si="1"/>
        <v>124820</v>
      </c>
      <c r="N32" s="308">
        <f t="shared" si="1"/>
        <v>311180</v>
      </c>
      <c r="O32" s="308">
        <f t="shared" si="1"/>
        <v>81300</v>
      </c>
      <c r="P32" s="308">
        <f t="shared" si="1"/>
        <v>51660</v>
      </c>
      <c r="Q32" s="308">
        <f t="shared" si="1"/>
        <v>54220</v>
      </c>
      <c r="R32" s="308">
        <f t="shared" si="1"/>
        <v>124000</v>
      </c>
    </row>
    <row r="33" spans="1:18" s="4" customFormat="1">
      <c r="A33" s="51"/>
      <c r="B33" s="50" t="s">
        <v>6</v>
      </c>
      <c r="C33" s="71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1"/>
      <c r="Q33" s="70"/>
      <c r="R33" s="70"/>
    </row>
    <row r="34" spans="1:18" s="4" customFormat="1" ht="23.25">
      <c r="A34" s="269" t="s">
        <v>44</v>
      </c>
      <c r="B34" s="50" t="s">
        <v>5</v>
      </c>
      <c r="C34" s="307">
        <v>645400</v>
      </c>
      <c r="D34" s="308">
        <f t="shared" ref="D34:R34" si="2">SUM(D36)</f>
        <v>163500</v>
      </c>
      <c r="E34" s="308">
        <f t="shared" si="2"/>
        <v>0</v>
      </c>
      <c r="F34" s="308">
        <f t="shared" si="2"/>
        <v>53380</v>
      </c>
      <c r="G34" s="308">
        <f t="shared" si="2"/>
        <v>55900</v>
      </c>
      <c r="H34" s="308">
        <f t="shared" si="2"/>
        <v>54220</v>
      </c>
      <c r="I34" s="308">
        <f t="shared" si="2"/>
        <v>212720</v>
      </c>
      <c r="J34" s="308">
        <f t="shared" si="2"/>
        <v>58000</v>
      </c>
      <c r="K34" s="308">
        <f t="shared" si="2"/>
        <v>47920</v>
      </c>
      <c r="L34" s="308">
        <f t="shared" si="2"/>
        <v>52080</v>
      </c>
      <c r="M34" s="308">
        <f t="shared" si="2"/>
        <v>54720</v>
      </c>
      <c r="N34" s="308">
        <f t="shared" si="2"/>
        <v>269180</v>
      </c>
      <c r="O34" s="308">
        <f t="shared" si="2"/>
        <v>59300</v>
      </c>
      <c r="P34" s="308">
        <f t="shared" si="2"/>
        <v>51660</v>
      </c>
      <c r="Q34" s="308">
        <f t="shared" si="2"/>
        <v>54220</v>
      </c>
      <c r="R34" s="308">
        <f t="shared" si="2"/>
        <v>104000</v>
      </c>
    </row>
    <row r="35" spans="1:18" s="4" customFormat="1">
      <c r="A35" s="55"/>
      <c r="B35" s="50" t="s">
        <v>6</v>
      </c>
      <c r="C35" s="71"/>
      <c r="D35" s="71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70"/>
      <c r="R35" s="70"/>
    </row>
    <row r="36" spans="1:18" s="4" customFormat="1" ht="28.5" customHeight="1">
      <c r="A36" s="270" t="s">
        <v>106</v>
      </c>
      <c r="B36" s="177" t="s">
        <v>5</v>
      </c>
      <c r="C36" s="309">
        <v>645400</v>
      </c>
      <c r="D36" s="310">
        <f>SUM(E36:H36)</f>
        <v>163500</v>
      </c>
      <c r="E36" s="310">
        <v>0</v>
      </c>
      <c r="F36" s="310">
        <v>53380</v>
      </c>
      <c r="G36" s="310">
        <v>55900</v>
      </c>
      <c r="H36" s="310">
        <v>54220</v>
      </c>
      <c r="I36" s="310">
        <f>SUM(J36:M36)</f>
        <v>212720</v>
      </c>
      <c r="J36" s="310">
        <v>58000</v>
      </c>
      <c r="K36" s="310">
        <v>47920</v>
      </c>
      <c r="L36" s="310">
        <v>52080</v>
      </c>
      <c r="M36" s="310">
        <v>54720</v>
      </c>
      <c r="N36" s="310">
        <f>SUM(O36:R36)</f>
        <v>269180</v>
      </c>
      <c r="O36" s="310">
        <v>59300</v>
      </c>
      <c r="P36" s="310">
        <v>51660</v>
      </c>
      <c r="Q36" s="310">
        <v>54220</v>
      </c>
      <c r="R36" s="310">
        <v>104000</v>
      </c>
    </row>
    <row r="37" spans="1:18" s="4" customFormat="1">
      <c r="A37" s="39"/>
      <c r="B37" s="87" t="s">
        <v>6</v>
      </c>
      <c r="C37" s="74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</row>
    <row r="38" spans="1:18" s="4" customFormat="1" ht="25.5" customHeight="1">
      <c r="A38" s="269" t="s">
        <v>45</v>
      </c>
      <c r="B38" s="50" t="s">
        <v>5</v>
      </c>
      <c r="C38" s="307">
        <v>1018500</v>
      </c>
      <c r="D38" s="308">
        <f>SUM(D44)</f>
        <v>968400</v>
      </c>
      <c r="E38" s="308">
        <f>SUM(E44)</f>
        <v>968400</v>
      </c>
      <c r="F38" s="70">
        <v>0</v>
      </c>
      <c r="G38" s="70">
        <v>0</v>
      </c>
      <c r="H38" s="70">
        <v>0</v>
      </c>
      <c r="I38" s="308">
        <f>SUM(I40+I42)</f>
        <v>28100</v>
      </c>
      <c r="J38" s="308">
        <v>0</v>
      </c>
      <c r="K38" s="308">
        <v>0</v>
      </c>
      <c r="L38" s="308">
        <v>0</v>
      </c>
      <c r="M38" s="308">
        <f>SUM(M40+M42)</f>
        <v>28100</v>
      </c>
      <c r="N38" s="308">
        <f>SUM(N42)</f>
        <v>22000</v>
      </c>
      <c r="O38" s="308">
        <f>SUM(O42)</f>
        <v>22000</v>
      </c>
      <c r="P38" s="307">
        <v>0</v>
      </c>
      <c r="Q38" s="308">
        <v>0</v>
      </c>
      <c r="R38" s="308">
        <v>0</v>
      </c>
    </row>
    <row r="39" spans="1:18" s="4" customFormat="1" ht="22.5" customHeight="1">
      <c r="A39" s="55"/>
      <c r="B39" s="50" t="s">
        <v>6</v>
      </c>
      <c r="C39" s="71"/>
      <c r="D39" s="71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70"/>
      <c r="R39" s="70"/>
    </row>
    <row r="40" spans="1:18" s="4" customFormat="1" ht="23.25">
      <c r="A40" s="270" t="s">
        <v>108</v>
      </c>
      <c r="B40" s="177" t="s">
        <v>5</v>
      </c>
      <c r="C40" s="309">
        <v>18100</v>
      </c>
      <c r="D40" s="309">
        <f>SUM(E40:H40)</f>
        <v>0</v>
      </c>
      <c r="E40" s="310">
        <v>0</v>
      </c>
      <c r="F40" s="310">
        <v>0</v>
      </c>
      <c r="G40" s="310">
        <v>0</v>
      </c>
      <c r="H40" s="310">
        <v>0</v>
      </c>
      <c r="I40" s="310">
        <f>SUM(J40:M40)</f>
        <v>18100</v>
      </c>
      <c r="J40" s="310">
        <v>0</v>
      </c>
      <c r="K40" s="310">
        <v>0</v>
      </c>
      <c r="L40" s="310">
        <v>0</v>
      </c>
      <c r="M40" s="310">
        <v>18100</v>
      </c>
      <c r="N40" s="310">
        <f>SUM(O40:R40)</f>
        <v>0</v>
      </c>
      <c r="O40" s="310">
        <v>0</v>
      </c>
      <c r="P40" s="309">
        <v>0</v>
      </c>
      <c r="Q40" s="310">
        <v>0</v>
      </c>
      <c r="R40" s="310">
        <v>0</v>
      </c>
    </row>
    <row r="41" spans="1:18" s="4" customFormat="1" ht="23.25">
      <c r="A41" s="271"/>
      <c r="B41" s="177" t="s">
        <v>6</v>
      </c>
      <c r="C41" s="309"/>
      <c r="D41" s="69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9"/>
      <c r="Q41" s="68"/>
      <c r="R41" s="68"/>
    </row>
    <row r="42" spans="1:18" s="4" customFormat="1" ht="23.25" customHeight="1">
      <c r="A42" s="270" t="s">
        <v>109</v>
      </c>
      <c r="B42" s="177" t="s">
        <v>5</v>
      </c>
      <c r="C42" s="309">
        <v>32000</v>
      </c>
      <c r="D42" s="309">
        <f>SUM(E42:H42)</f>
        <v>0</v>
      </c>
      <c r="E42" s="310">
        <v>0</v>
      </c>
      <c r="F42" s="310">
        <v>0</v>
      </c>
      <c r="G42" s="310">
        <v>0</v>
      </c>
      <c r="H42" s="310">
        <v>0</v>
      </c>
      <c r="I42" s="310">
        <f>SUM(J42:M42)</f>
        <v>10000</v>
      </c>
      <c r="J42" s="310">
        <v>0</v>
      </c>
      <c r="K42" s="310">
        <v>0</v>
      </c>
      <c r="L42" s="310">
        <v>0</v>
      </c>
      <c r="M42" s="310">
        <v>10000</v>
      </c>
      <c r="N42" s="310">
        <f>SUM(O42:R42)</f>
        <v>22000</v>
      </c>
      <c r="O42" s="310">
        <v>22000</v>
      </c>
      <c r="P42" s="309">
        <v>0</v>
      </c>
      <c r="Q42" s="309">
        <v>0</v>
      </c>
      <c r="R42" s="309">
        <v>0</v>
      </c>
    </row>
    <row r="43" spans="1:18" s="4" customFormat="1" ht="23.25">
      <c r="A43" s="271"/>
      <c r="B43" s="177" t="s">
        <v>6</v>
      </c>
      <c r="C43" s="69"/>
      <c r="D43" s="69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9"/>
      <c r="Q43" s="68"/>
      <c r="R43" s="68"/>
    </row>
    <row r="44" spans="1:18" s="4" customFormat="1" ht="23.25" customHeight="1">
      <c r="A44" s="272" t="s">
        <v>187</v>
      </c>
      <c r="B44" s="177" t="s">
        <v>5</v>
      </c>
      <c r="C44" s="309">
        <v>968400</v>
      </c>
      <c r="D44" s="310">
        <f>SUM(E44:H44)</f>
        <v>968400</v>
      </c>
      <c r="E44" s="310">
        <v>968400</v>
      </c>
      <c r="F44" s="310">
        <v>0</v>
      </c>
      <c r="G44" s="310">
        <v>0</v>
      </c>
      <c r="H44" s="310">
        <v>0</v>
      </c>
      <c r="I44" s="310">
        <v>0</v>
      </c>
      <c r="J44" s="310">
        <v>0</v>
      </c>
      <c r="K44" s="310">
        <v>0</v>
      </c>
      <c r="L44" s="310">
        <v>0</v>
      </c>
      <c r="M44" s="310">
        <v>0</v>
      </c>
      <c r="N44" s="310">
        <v>0</v>
      </c>
      <c r="O44" s="310">
        <v>0</v>
      </c>
      <c r="P44" s="310">
        <v>0</v>
      </c>
      <c r="Q44" s="310">
        <v>0</v>
      </c>
      <c r="R44" s="310">
        <v>0</v>
      </c>
    </row>
    <row r="45" spans="1:18" s="4" customFormat="1">
      <c r="A45" s="39"/>
      <c r="B45" s="87" t="s">
        <v>6</v>
      </c>
      <c r="C45" s="74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1:18" s="4" customFormat="1" ht="23.25">
      <c r="A46" s="269" t="s">
        <v>46</v>
      </c>
      <c r="B46" s="50" t="s">
        <v>5</v>
      </c>
      <c r="C46" s="307">
        <v>93800</v>
      </c>
      <c r="D46" s="308">
        <f>SUM(D48+D50+D54)</f>
        <v>31800</v>
      </c>
      <c r="E46" s="308">
        <f>SUM(E54)</f>
        <v>2200</v>
      </c>
      <c r="F46" s="308">
        <f>SUM(F48+F50)</f>
        <v>29600</v>
      </c>
      <c r="G46" s="308">
        <v>0</v>
      </c>
      <c r="H46" s="308">
        <v>0</v>
      </c>
      <c r="I46" s="308">
        <f>SUM(I48+I52)</f>
        <v>42000</v>
      </c>
      <c r="J46" s="308">
        <v>0</v>
      </c>
      <c r="K46" s="308">
        <v>0</v>
      </c>
      <c r="L46" s="308">
        <v>0</v>
      </c>
      <c r="M46" s="308">
        <f>SUM(M48+M52)</f>
        <v>42000</v>
      </c>
      <c r="N46" s="308">
        <f>+N48</f>
        <v>20000</v>
      </c>
      <c r="O46" s="308">
        <f t="shared" ref="O46:R46" si="3">+O48</f>
        <v>0</v>
      </c>
      <c r="P46" s="308">
        <f t="shared" si="3"/>
        <v>0</v>
      </c>
      <c r="Q46" s="308">
        <f t="shared" si="3"/>
        <v>0</v>
      </c>
      <c r="R46" s="308">
        <f t="shared" si="3"/>
        <v>20000</v>
      </c>
    </row>
    <row r="47" spans="1:18" s="4" customFormat="1">
      <c r="A47" s="55"/>
      <c r="B47" s="50" t="s">
        <v>6</v>
      </c>
      <c r="C47" s="71"/>
      <c r="D47" s="71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70"/>
      <c r="R47" s="70"/>
    </row>
    <row r="48" spans="1:18" s="4" customFormat="1" ht="23.25">
      <c r="A48" s="270" t="s">
        <v>110</v>
      </c>
      <c r="B48" s="177" t="s">
        <v>5</v>
      </c>
      <c r="C48" s="309">
        <v>70000</v>
      </c>
      <c r="D48" s="310">
        <f>SUM(E48:H48)</f>
        <v>20000</v>
      </c>
      <c r="E48" s="310">
        <v>0</v>
      </c>
      <c r="F48" s="310">
        <v>20000</v>
      </c>
      <c r="G48" s="310">
        <v>0</v>
      </c>
      <c r="H48" s="310">
        <v>0</v>
      </c>
      <c r="I48" s="310">
        <f>SUM(J48:M48)</f>
        <v>30000</v>
      </c>
      <c r="J48" s="310">
        <v>0</v>
      </c>
      <c r="K48" s="310">
        <v>0</v>
      </c>
      <c r="L48" s="310">
        <v>0</v>
      </c>
      <c r="M48" s="310">
        <v>30000</v>
      </c>
      <c r="N48" s="310">
        <f>SUM(O48:R48)</f>
        <v>20000</v>
      </c>
      <c r="O48" s="310">
        <v>0</v>
      </c>
      <c r="P48" s="309">
        <v>0</v>
      </c>
      <c r="Q48" s="310">
        <v>0</v>
      </c>
      <c r="R48" s="310">
        <v>20000</v>
      </c>
    </row>
    <row r="49" spans="1:18" s="4" customFormat="1" ht="23.25">
      <c r="A49" s="270"/>
      <c r="B49" s="87" t="s">
        <v>6</v>
      </c>
      <c r="C49" s="309"/>
      <c r="D49" s="69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9"/>
      <c r="Q49" s="68"/>
      <c r="R49" s="68"/>
    </row>
    <row r="50" spans="1:18" s="4" customFormat="1" ht="23.25">
      <c r="A50" s="270" t="s">
        <v>111</v>
      </c>
      <c r="B50" s="177" t="s">
        <v>5</v>
      </c>
      <c r="C50" s="309">
        <v>9600</v>
      </c>
      <c r="D50" s="310">
        <f>SUM(E50:H50)</f>
        <v>9600</v>
      </c>
      <c r="E50" s="310">
        <v>0</v>
      </c>
      <c r="F50" s="310">
        <v>9600</v>
      </c>
      <c r="G50" s="310">
        <v>0</v>
      </c>
      <c r="H50" s="310">
        <v>0</v>
      </c>
      <c r="I50" s="310">
        <f>SUM(J50:M50)</f>
        <v>0</v>
      </c>
      <c r="J50" s="310">
        <v>0</v>
      </c>
      <c r="K50" s="310">
        <v>0</v>
      </c>
      <c r="L50" s="310">
        <v>0</v>
      </c>
      <c r="M50" s="310">
        <v>0</v>
      </c>
      <c r="N50" s="310">
        <f>SUM(O50:R50)</f>
        <v>0</v>
      </c>
      <c r="O50" s="310">
        <v>0</v>
      </c>
      <c r="P50" s="309">
        <v>0</v>
      </c>
      <c r="Q50" s="310">
        <v>0</v>
      </c>
      <c r="R50" s="310">
        <v>0</v>
      </c>
    </row>
    <row r="51" spans="1:18" s="4" customFormat="1" ht="23.25">
      <c r="A51" s="270"/>
      <c r="B51" s="87" t="s">
        <v>6</v>
      </c>
      <c r="C51" s="309"/>
      <c r="D51" s="69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9"/>
      <c r="Q51" s="68"/>
      <c r="R51" s="68"/>
    </row>
    <row r="52" spans="1:18" s="4" customFormat="1" ht="23.25">
      <c r="A52" s="270" t="s">
        <v>145</v>
      </c>
      <c r="B52" s="177" t="s">
        <v>5</v>
      </c>
      <c r="C52" s="309">
        <v>12000</v>
      </c>
      <c r="D52" s="309">
        <f>SUM(E52:H52)</f>
        <v>0</v>
      </c>
      <c r="E52" s="310">
        <v>0</v>
      </c>
      <c r="F52" s="310">
        <v>0</v>
      </c>
      <c r="G52" s="310">
        <v>0</v>
      </c>
      <c r="H52" s="310">
        <v>0</v>
      </c>
      <c r="I52" s="310">
        <f>SUM(J52:M52)</f>
        <v>12000</v>
      </c>
      <c r="J52" s="310">
        <v>0</v>
      </c>
      <c r="K52" s="310">
        <v>0</v>
      </c>
      <c r="L52" s="310">
        <v>0</v>
      </c>
      <c r="M52" s="310">
        <v>12000</v>
      </c>
      <c r="N52" s="310">
        <f>SUM(O52:R52)</f>
        <v>0</v>
      </c>
      <c r="O52" s="310">
        <v>0</v>
      </c>
      <c r="P52" s="309">
        <v>0</v>
      </c>
      <c r="Q52" s="310">
        <v>0</v>
      </c>
      <c r="R52" s="310">
        <v>0</v>
      </c>
    </row>
    <row r="53" spans="1:18" s="4" customFormat="1" ht="23.25">
      <c r="A53" s="270"/>
      <c r="B53" s="177" t="s">
        <v>6</v>
      </c>
      <c r="C53" s="309"/>
      <c r="D53" s="69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9"/>
      <c r="Q53" s="68"/>
      <c r="R53" s="68"/>
    </row>
    <row r="54" spans="1:18" s="4" customFormat="1" ht="23.25">
      <c r="A54" s="270" t="s">
        <v>113</v>
      </c>
      <c r="B54" s="177" t="s">
        <v>5</v>
      </c>
      <c r="C54" s="309">
        <v>2200</v>
      </c>
      <c r="D54" s="310">
        <f>SUM(E54:H54)</f>
        <v>2200</v>
      </c>
      <c r="E54" s="310">
        <v>2200</v>
      </c>
      <c r="F54" s="310">
        <v>0</v>
      </c>
      <c r="G54" s="310">
        <v>0</v>
      </c>
      <c r="H54" s="310">
        <v>0</v>
      </c>
      <c r="I54" s="310">
        <v>0</v>
      </c>
      <c r="J54" s="310">
        <v>0</v>
      </c>
      <c r="K54" s="310">
        <v>0</v>
      </c>
      <c r="L54" s="310">
        <v>0</v>
      </c>
      <c r="M54" s="310">
        <v>0</v>
      </c>
      <c r="N54" s="310">
        <f>SUM(O54:R54)</f>
        <v>0</v>
      </c>
      <c r="O54" s="310">
        <v>0</v>
      </c>
      <c r="P54" s="310">
        <v>0</v>
      </c>
      <c r="Q54" s="310">
        <v>0</v>
      </c>
      <c r="R54" s="310">
        <v>0</v>
      </c>
    </row>
    <row r="55" spans="1:18" s="4" customFormat="1">
      <c r="A55" s="39"/>
      <c r="B55" s="87" t="s">
        <v>6</v>
      </c>
      <c r="C55" s="311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</row>
    <row r="56" spans="1:18" s="4" customFormat="1">
      <c r="A56" s="51" t="s">
        <v>47</v>
      </c>
      <c r="B56" s="50" t="s">
        <v>5</v>
      </c>
      <c r="C56" s="307">
        <v>60000</v>
      </c>
      <c r="D56" s="308">
        <f>+D58</f>
        <v>60000</v>
      </c>
      <c r="E56" s="308">
        <f>+E58</f>
        <v>60000</v>
      </c>
      <c r="F56" s="308">
        <f>+F58</f>
        <v>0</v>
      </c>
      <c r="G56" s="308">
        <f>+G58</f>
        <v>0</v>
      </c>
      <c r="H56" s="308">
        <f>+H58</f>
        <v>0</v>
      </c>
      <c r="I56" s="308">
        <f t="shared" ref="I56:R56" si="4">SUM(I58)</f>
        <v>0</v>
      </c>
      <c r="J56" s="308">
        <f t="shared" si="4"/>
        <v>0</v>
      </c>
      <c r="K56" s="308">
        <f t="shared" si="4"/>
        <v>0</v>
      </c>
      <c r="L56" s="308">
        <f t="shared" si="4"/>
        <v>0</v>
      </c>
      <c r="M56" s="308">
        <f t="shared" si="4"/>
        <v>0</v>
      </c>
      <c r="N56" s="308">
        <f t="shared" si="4"/>
        <v>0</v>
      </c>
      <c r="O56" s="308">
        <f t="shared" si="4"/>
        <v>0</v>
      </c>
      <c r="P56" s="308">
        <f t="shared" si="4"/>
        <v>0</v>
      </c>
      <c r="Q56" s="308">
        <f t="shared" si="4"/>
        <v>0</v>
      </c>
      <c r="R56" s="308">
        <f t="shared" si="4"/>
        <v>0</v>
      </c>
    </row>
    <row r="57" spans="1:18" s="4" customFormat="1">
      <c r="A57" s="51"/>
      <c r="B57" s="50" t="s">
        <v>6</v>
      </c>
      <c r="C57" s="70"/>
      <c r="D57" s="71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1"/>
      <c r="Q57" s="70"/>
      <c r="R57" s="70"/>
    </row>
    <row r="58" spans="1:18" s="4" customFormat="1" ht="23.25">
      <c r="A58" s="273" t="s">
        <v>188</v>
      </c>
      <c r="B58" s="87" t="s">
        <v>5</v>
      </c>
      <c r="C58" s="311">
        <v>60000</v>
      </c>
      <c r="D58" s="312">
        <f>SUM(E58:H58)</f>
        <v>60000</v>
      </c>
      <c r="E58" s="312">
        <v>60000</v>
      </c>
      <c r="F58" s="312">
        <v>0</v>
      </c>
      <c r="G58" s="312">
        <v>0</v>
      </c>
      <c r="H58" s="312">
        <v>0</v>
      </c>
      <c r="I58" s="312">
        <v>0</v>
      </c>
      <c r="J58" s="312">
        <v>0</v>
      </c>
      <c r="K58" s="312">
        <v>0</v>
      </c>
      <c r="L58" s="312">
        <v>0</v>
      </c>
      <c r="M58" s="312">
        <v>0</v>
      </c>
      <c r="N58" s="312">
        <v>0</v>
      </c>
      <c r="O58" s="312">
        <v>0</v>
      </c>
      <c r="P58" s="312">
        <v>0</v>
      </c>
      <c r="Q58" s="312">
        <v>0</v>
      </c>
      <c r="R58" s="312">
        <v>0</v>
      </c>
    </row>
    <row r="59" spans="1:18" s="4" customFormat="1">
      <c r="A59" s="39"/>
      <c r="B59" s="87" t="s">
        <v>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</row>
    <row r="60" spans="1:18" s="4" customFormat="1">
      <c r="A60" s="40" t="s">
        <v>48</v>
      </c>
      <c r="B60" s="48" t="s">
        <v>5</v>
      </c>
      <c r="C60" s="75" t="s">
        <v>189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f>SUM(J60:M60)</f>
        <v>0</v>
      </c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</row>
    <row r="61" spans="1:18" s="4" customFormat="1">
      <c r="A61" s="40"/>
      <c r="B61" s="48" t="s">
        <v>6</v>
      </c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</row>
    <row r="62" spans="1:18" s="4" customFormat="1">
      <c r="A62" s="51" t="s">
        <v>49</v>
      </c>
      <c r="B62" s="50" t="s">
        <v>5</v>
      </c>
      <c r="C62" s="71" t="s">
        <v>189</v>
      </c>
      <c r="D62" s="71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  <c r="R62" s="71">
        <v>0</v>
      </c>
    </row>
    <row r="63" spans="1:18" s="4" customFormat="1">
      <c r="A63" s="51"/>
      <c r="B63" s="50" t="s">
        <v>6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</row>
    <row r="64" spans="1:18" s="4" customFormat="1">
      <c r="A64" s="41"/>
      <c r="B64" s="87" t="s">
        <v>5</v>
      </c>
      <c r="C64" s="69" t="s">
        <v>189</v>
      </c>
      <c r="D64" s="69">
        <v>0</v>
      </c>
      <c r="E64" s="69">
        <v>0</v>
      </c>
      <c r="F64" s="69">
        <v>0</v>
      </c>
      <c r="G64" s="69">
        <v>0</v>
      </c>
      <c r="H64" s="69">
        <v>0</v>
      </c>
      <c r="I64" s="69">
        <v>0</v>
      </c>
      <c r="J64" s="69">
        <v>0</v>
      </c>
      <c r="K64" s="69">
        <v>0</v>
      </c>
      <c r="L64" s="69">
        <v>0</v>
      </c>
      <c r="M64" s="69">
        <v>0</v>
      </c>
      <c r="N64" s="69">
        <v>0</v>
      </c>
      <c r="O64" s="69">
        <v>0</v>
      </c>
      <c r="P64" s="69">
        <v>0</v>
      </c>
      <c r="Q64" s="69">
        <v>0</v>
      </c>
      <c r="R64" s="69">
        <v>0</v>
      </c>
    </row>
    <row r="65" spans="1:18" s="4" customFormat="1">
      <c r="A65" s="39"/>
      <c r="B65" s="87" t="s">
        <v>6</v>
      </c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</row>
    <row r="66" spans="1:18" s="4" customFormat="1">
      <c r="A66" s="51" t="s">
        <v>50</v>
      </c>
      <c r="B66" s="50" t="s">
        <v>5</v>
      </c>
      <c r="C66" s="71" t="s">
        <v>189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</row>
    <row r="67" spans="1:18" s="4" customFormat="1">
      <c r="A67" s="51"/>
      <c r="B67" s="50" t="s">
        <v>6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</row>
    <row r="68" spans="1:18" s="4" customFormat="1">
      <c r="A68" s="39"/>
      <c r="B68" s="87" t="s">
        <v>5</v>
      </c>
      <c r="C68" s="69" t="s">
        <v>189</v>
      </c>
      <c r="D68" s="69">
        <v>0</v>
      </c>
      <c r="E68" s="69">
        <v>0</v>
      </c>
      <c r="F68" s="69">
        <v>0</v>
      </c>
      <c r="G68" s="69">
        <v>0</v>
      </c>
      <c r="H68" s="69">
        <v>0</v>
      </c>
      <c r="I68" s="69">
        <v>0</v>
      </c>
      <c r="J68" s="69">
        <v>0</v>
      </c>
      <c r="K68" s="69">
        <v>0</v>
      </c>
      <c r="L68" s="69">
        <v>0</v>
      </c>
      <c r="M68" s="69">
        <v>0</v>
      </c>
      <c r="N68" s="69">
        <v>0</v>
      </c>
      <c r="O68" s="69">
        <v>0</v>
      </c>
      <c r="P68" s="69">
        <v>0</v>
      </c>
      <c r="Q68" s="69">
        <v>0</v>
      </c>
      <c r="R68" s="69">
        <v>0</v>
      </c>
    </row>
    <row r="69" spans="1:18" s="4" customFormat="1">
      <c r="A69" s="39"/>
      <c r="B69" s="87" t="s">
        <v>6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</row>
    <row r="70" spans="1:18" s="4" customFormat="1">
      <c r="A70" s="113" t="s">
        <v>51</v>
      </c>
      <c r="B70" s="50" t="s">
        <v>5</v>
      </c>
      <c r="C70" s="71" t="s">
        <v>189</v>
      </c>
      <c r="D70" s="71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  <c r="R70" s="71">
        <v>0</v>
      </c>
    </row>
    <row r="71" spans="1:18" s="4" customFormat="1">
      <c r="A71" s="113"/>
      <c r="B71" s="50" t="s">
        <v>6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</row>
    <row r="72" spans="1:18" s="4" customFormat="1">
      <c r="A72" s="39"/>
      <c r="B72" s="87" t="s">
        <v>5</v>
      </c>
      <c r="C72" s="69" t="s">
        <v>189</v>
      </c>
      <c r="D72" s="69">
        <v>0</v>
      </c>
      <c r="E72" s="69">
        <v>0</v>
      </c>
      <c r="F72" s="69">
        <v>0</v>
      </c>
      <c r="G72" s="69">
        <v>0</v>
      </c>
      <c r="H72" s="69">
        <v>0</v>
      </c>
      <c r="I72" s="69">
        <v>0</v>
      </c>
      <c r="J72" s="69">
        <v>0</v>
      </c>
      <c r="K72" s="69">
        <v>0</v>
      </c>
      <c r="L72" s="69">
        <v>0</v>
      </c>
      <c r="M72" s="69">
        <v>0</v>
      </c>
      <c r="N72" s="69">
        <v>0</v>
      </c>
      <c r="O72" s="69">
        <v>0</v>
      </c>
      <c r="P72" s="69">
        <v>0</v>
      </c>
      <c r="Q72" s="69">
        <v>0</v>
      </c>
      <c r="R72" s="69">
        <v>0</v>
      </c>
    </row>
    <row r="73" spans="1:18" s="4" customFormat="1">
      <c r="A73" s="39"/>
      <c r="B73" s="87" t="s">
        <v>6</v>
      </c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</row>
    <row r="74" spans="1:18" s="4" customFormat="1">
      <c r="A74" s="113" t="s">
        <v>52</v>
      </c>
      <c r="B74" s="50" t="s">
        <v>5</v>
      </c>
      <c r="C74" s="71" t="s">
        <v>189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</row>
    <row r="75" spans="1:18" s="4" customFormat="1">
      <c r="A75" s="113"/>
      <c r="B75" s="50" t="s">
        <v>6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</row>
    <row r="76" spans="1:18" s="4" customFormat="1">
      <c r="A76" s="39"/>
      <c r="B76" s="87" t="s">
        <v>5</v>
      </c>
      <c r="C76" s="69" t="s">
        <v>189</v>
      </c>
      <c r="D76" s="69">
        <v>0</v>
      </c>
      <c r="E76" s="69">
        <v>0</v>
      </c>
      <c r="F76" s="69">
        <v>0</v>
      </c>
      <c r="G76" s="69">
        <v>0</v>
      </c>
      <c r="H76" s="69">
        <v>0</v>
      </c>
      <c r="I76" s="69">
        <v>0</v>
      </c>
      <c r="J76" s="69">
        <v>0</v>
      </c>
      <c r="K76" s="69">
        <v>0</v>
      </c>
      <c r="L76" s="69">
        <v>0</v>
      </c>
      <c r="M76" s="69">
        <v>0</v>
      </c>
      <c r="N76" s="69">
        <v>0</v>
      </c>
      <c r="O76" s="69">
        <v>0</v>
      </c>
      <c r="P76" s="69">
        <v>0</v>
      </c>
      <c r="Q76" s="69">
        <v>0</v>
      </c>
      <c r="R76" s="69">
        <v>0</v>
      </c>
    </row>
    <row r="77" spans="1:18" s="4" customFormat="1">
      <c r="A77" s="42"/>
      <c r="B77" s="87" t="s">
        <v>6</v>
      </c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</row>
    <row r="78" spans="1:18" s="4" customFormat="1" ht="31.5" customHeight="1">
      <c r="A78" s="43" t="s">
        <v>53</v>
      </c>
      <c r="B78" s="50" t="s">
        <v>5</v>
      </c>
      <c r="C78" s="307">
        <f t="shared" ref="C78" si="5">SUM(C36+C40+C42+C44+C48+C50+C52+C54+C58)</f>
        <v>1817700</v>
      </c>
      <c r="D78" s="307">
        <f>+D12+D30+D60+D70+D74</f>
        <v>1223700</v>
      </c>
      <c r="E78" s="307">
        <f t="shared" ref="E78:R78" si="6">+E12+E30+E60+E70+E74</f>
        <v>1030600</v>
      </c>
      <c r="F78" s="307">
        <f t="shared" si="6"/>
        <v>82980</v>
      </c>
      <c r="G78" s="307">
        <f t="shared" si="6"/>
        <v>55900</v>
      </c>
      <c r="H78" s="307">
        <f t="shared" si="6"/>
        <v>54220</v>
      </c>
      <c r="I78" s="307">
        <f t="shared" si="6"/>
        <v>282820</v>
      </c>
      <c r="J78" s="307">
        <f t="shared" si="6"/>
        <v>58000</v>
      </c>
      <c r="K78" s="307">
        <f t="shared" si="6"/>
        <v>47920</v>
      </c>
      <c r="L78" s="307">
        <f t="shared" si="6"/>
        <v>52080</v>
      </c>
      <c r="M78" s="307">
        <f t="shared" si="6"/>
        <v>124820</v>
      </c>
      <c r="N78" s="307">
        <f>+N12+N30+N60+N70+N74</f>
        <v>311180</v>
      </c>
      <c r="O78" s="307">
        <f t="shared" si="6"/>
        <v>81300</v>
      </c>
      <c r="P78" s="307">
        <f t="shared" si="6"/>
        <v>51660</v>
      </c>
      <c r="Q78" s="307">
        <f t="shared" si="6"/>
        <v>54220</v>
      </c>
      <c r="R78" s="307">
        <f t="shared" si="6"/>
        <v>124000</v>
      </c>
    </row>
    <row r="79" spans="1:18" s="4" customFormat="1">
      <c r="A79" s="43"/>
      <c r="B79" s="50" t="s">
        <v>6</v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</row>
    <row r="80" spans="1:18" s="4" customFormat="1" ht="35.1" customHeight="1">
      <c r="A80" s="21" t="s">
        <v>183</v>
      </c>
      <c r="B80" s="8"/>
      <c r="C80" s="8"/>
      <c r="I80" s="23" t="s">
        <v>55</v>
      </c>
      <c r="K80" s="23"/>
    </row>
    <row r="81" spans="1:11">
      <c r="A81" s="45"/>
      <c r="H81" s="46"/>
      <c r="K81" s="47"/>
    </row>
    <row r="82" spans="1:11" ht="21" customHeight="1">
      <c r="A82" s="24" t="s">
        <v>58</v>
      </c>
      <c r="I82" s="25" t="s">
        <v>58</v>
      </c>
    </row>
    <row r="83" spans="1:11" ht="21" customHeight="1">
      <c r="A83" s="24" t="s">
        <v>59</v>
      </c>
      <c r="I83" s="27" t="s">
        <v>59</v>
      </c>
    </row>
    <row r="84" spans="1:11">
      <c r="A84" s="24"/>
      <c r="I84" s="27" t="s">
        <v>59</v>
      </c>
    </row>
  </sheetData>
  <mergeCells count="12">
    <mergeCell ref="O10:R10"/>
    <mergeCell ref="A1:P1"/>
    <mergeCell ref="A2:P2"/>
    <mergeCell ref="P4:R4"/>
    <mergeCell ref="P5:R5"/>
    <mergeCell ref="A7:D7"/>
    <mergeCell ref="F7:G7"/>
    <mergeCell ref="A9:D9"/>
    <mergeCell ref="B10:B11"/>
    <mergeCell ref="C10:C11"/>
    <mergeCell ref="E10:H10"/>
    <mergeCell ref="J10:M10"/>
  </mergeCells>
  <printOptions horizontalCentered="1"/>
  <pageMargins left="0.39370078740157483" right="0.39370078740157483" top="0.59055118110236227" bottom="0.7" header="0.31496062992125984" footer="0.31496062992125984"/>
  <pageSetup paperSize="9"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8C0D8-8400-47C4-B119-F7ADA0C90E74}">
  <sheetPr>
    <tabColor rgb="FF9933FF"/>
    <pageSetUpPr fitToPage="1"/>
  </sheetPr>
  <dimension ref="A1:U83"/>
  <sheetViews>
    <sheetView view="pageBreakPreview" zoomScale="60" zoomScaleNormal="70" workbookViewId="0">
      <pane ySplit="11" topLeftCell="A12" activePane="bottomLeft" state="frozen"/>
      <selection activeCell="H6" sqref="H6"/>
      <selection pane="bottomLeft" activeCell="P3" sqref="P3"/>
    </sheetView>
  </sheetViews>
  <sheetFormatPr defaultRowHeight="21"/>
  <cols>
    <col min="1" max="1" width="45.5703125" style="10" customWidth="1"/>
    <col min="2" max="2" width="8.7109375" style="10" bestFit="1" customWidth="1"/>
    <col min="3" max="4" width="17.28515625" style="10" customWidth="1"/>
    <col min="5" max="13" width="14.7109375" style="10" customWidth="1"/>
    <col min="14" max="14" width="16.7109375" style="10" customWidth="1"/>
    <col min="15" max="18" width="14.7109375" style="10" customWidth="1"/>
    <col min="19" max="20" width="0" style="10" hidden="1" customWidth="1"/>
    <col min="21" max="21" width="9" style="10" hidden="1" customWidth="1"/>
    <col min="22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21" s="4" customFormat="1">
      <c r="A1" s="362" t="s">
        <v>83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21" s="4" customForma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353"/>
      <c r="Q3" s="26"/>
      <c r="R3" s="26"/>
    </row>
    <row r="4" spans="1:21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327</v>
      </c>
      <c r="P4" s="373" t="s">
        <v>176</v>
      </c>
      <c r="Q4" s="372"/>
      <c r="R4" s="372"/>
    </row>
    <row r="5" spans="1:21" s="4" customForma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328</v>
      </c>
      <c r="P5" s="12" t="s">
        <v>329</v>
      </c>
      <c r="Q5" s="26"/>
      <c r="R5" s="26"/>
    </row>
    <row r="6" spans="1:21" s="4" customFormat="1">
      <c r="A6" s="21" t="s">
        <v>334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21" s="4" customFormat="1">
      <c r="A7" s="363" t="s">
        <v>139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21" s="4" customFormat="1" ht="23.25" customHeight="1">
      <c r="A8" s="21" t="s">
        <v>85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21" s="4" customFormat="1">
      <c r="A9" s="363"/>
      <c r="B9" s="363"/>
      <c r="C9" s="363"/>
      <c r="D9" s="363"/>
      <c r="P9" s="28"/>
      <c r="Q9" s="28"/>
      <c r="R9" s="29" t="s">
        <v>25</v>
      </c>
    </row>
    <row r="10" spans="1:21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21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21" s="4" customFormat="1">
      <c r="A12" s="35" t="s">
        <v>40</v>
      </c>
      <c r="B12" s="48" t="s">
        <v>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108">
        <v>0</v>
      </c>
      <c r="T12" s="108">
        <v>0</v>
      </c>
      <c r="U12" s="108">
        <v>0</v>
      </c>
    </row>
    <row r="13" spans="1:21" s="4" customFormat="1">
      <c r="A13" s="35"/>
      <c r="B13" s="48" t="s">
        <v>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21" s="4" customFormat="1">
      <c r="A14" s="51" t="s">
        <v>73</v>
      </c>
      <c r="B14" s="52" t="s">
        <v>5</v>
      </c>
      <c r="C14" s="70">
        <v>0</v>
      </c>
      <c r="D14" s="70">
        <f>D16+D72</f>
        <v>0</v>
      </c>
      <c r="E14" s="70">
        <f>E16+E72</f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</row>
    <row r="15" spans="1:21" s="4" customFormat="1">
      <c r="A15" s="54"/>
      <c r="B15" s="52" t="s">
        <v>6</v>
      </c>
      <c r="C15" s="70"/>
      <c r="D15" s="71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0"/>
      <c r="R15" s="70"/>
    </row>
    <row r="16" spans="1:21" s="4" customFormat="1">
      <c r="A16" s="39"/>
      <c r="B16" s="49" t="s">
        <v>5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</row>
    <row r="17" spans="1:18" s="4" customFormat="1">
      <c r="A17" s="39"/>
      <c r="B17" s="49" t="s">
        <v>6</v>
      </c>
      <c r="C17" s="73"/>
      <c r="D17" s="74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4"/>
      <c r="Q17" s="73"/>
      <c r="R17" s="73"/>
    </row>
    <row r="18" spans="1:18" s="4" customFormat="1">
      <c r="A18" s="51" t="s">
        <v>74</v>
      </c>
      <c r="B18" s="52" t="s">
        <v>5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</row>
    <row r="19" spans="1:18" s="4" customFormat="1">
      <c r="A19" s="54"/>
      <c r="B19" s="52" t="s">
        <v>6</v>
      </c>
      <c r="C19" s="70"/>
      <c r="D19" s="71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0"/>
      <c r="R19" s="70"/>
    </row>
    <row r="20" spans="1:18" s="4" customFormat="1">
      <c r="A20" s="39"/>
      <c r="B20" s="49" t="s">
        <v>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</row>
    <row r="21" spans="1:18" s="4" customFormat="1">
      <c r="A21" s="39"/>
      <c r="B21" s="49" t="s">
        <v>6</v>
      </c>
      <c r="C21" s="73"/>
      <c r="D21" s="74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4"/>
      <c r="Q21" s="73"/>
      <c r="R21" s="73"/>
    </row>
    <row r="22" spans="1:18" s="4" customFormat="1">
      <c r="A22" s="51" t="s">
        <v>75</v>
      </c>
      <c r="B22" s="52" t="s">
        <v>5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</row>
    <row r="23" spans="1:18" s="4" customFormat="1">
      <c r="A23" s="54"/>
      <c r="B23" s="52" t="s">
        <v>6</v>
      </c>
      <c r="C23" s="70"/>
      <c r="D23" s="71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0"/>
      <c r="R23" s="70"/>
    </row>
    <row r="24" spans="1:18" s="4" customFormat="1">
      <c r="A24" s="39"/>
      <c r="B24" s="49" t="s">
        <v>5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</row>
    <row r="25" spans="1:18" s="4" customFormat="1">
      <c r="A25" s="39"/>
      <c r="B25" s="49" t="s">
        <v>6</v>
      </c>
      <c r="C25" s="73"/>
      <c r="D25" s="74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4"/>
      <c r="Q25" s="73"/>
      <c r="R25" s="73"/>
    </row>
    <row r="26" spans="1:18" s="4" customFormat="1">
      <c r="A26" s="51" t="s">
        <v>41</v>
      </c>
      <c r="B26" s="52" t="s">
        <v>5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0</v>
      </c>
    </row>
    <row r="27" spans="1:18" s="4" customFormat="1">
      <c r="A27" s="54"/>
      <c r="B27" s="52" t="s">
        <v>6</v>
      </c>
      <c r="C27" s="70"/>
      <c r="D27" s="71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0"/>
      <c r="R27" s="70"/>
    </row>
    <row r="28" spans="1:18" s="4" customFormat="1">
      <c r="A28" s="39"/>
      <c r="B28" s="49" t="s">
        <v>5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</row>
    <row r="29" spans="1:18" s="4" customFormat="1">
      <c r="A29" s="39"/>
      <c r="B29" s="49" t="s">
        <v>6</v>
      </c>
      <c r="C29" s="73"/>
      <c r="D29" s="74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4"/>
      <c r="Q29" s="73"/>
      <c r="R29" s="73"/>
    </row>
    <row r="30" spans="1:18" s="4" customFormat="1">
      <c r="A30" s="40" t="s">
        <v>42</v>
      </c>
      <c r="B30" s="48" t="s">
        <v>5</v>
      </c>
      <c r="C30" s="75">
        <f>+C32+C54</f>
        <v>597000</v>
      </c>
      <c r="D30" s="75">
        <f>+E30+F30+G30+H30</f>
        <v>295600</v>
      </c>
      <c r="E30" s="75">
        <f>+E32+E54</f>
        <v>114200</v>
      </c>
      <c r="F30" s="75">
        <f>+F32+F54</f>
        <v>49000</v>
      </c>
      <c r="G30" s="75">
        <f t="shared" ref="G30:R30" si="0">+G32+G54</f>
        <v>95000</v>
      </c>
      <c r="H30" s="75">
        <f t="shared" si="0"/>
        <v>37400</v>
      </c>
      <c r="I30" s="75">
        <f>+I32+I54</f>
        <v>90500</v>
      </c>
      <c r="J30" s="75">
        <f t="shared" si="0"/>
        <v>18000</v>
      </c>
      <c r="K30" s="75">
        <f t="shared" si="0"/>
        <v>37400</v>
      </c>
      <c r="L30" s="75">
        <f t="shared" si="0"/>
        <v>18900</v>
      </c>
      <c r="M30" s="75">
        <f t="shared" si="0"/>
        <v>16200</v>
      </c>
      <c r="N30" s="75">
        <f t="shared" si="0"/>
        <v>210900</v>
      </c>
      <c r="O30" s="75">
        <f>+O32+O54</f>
        <v>73100</v>
      </c>
      <c r="P30" s="75">
        <f t="shared" si="0"/>
        <v>18000</v>
      </c>
      <c r="Q30" s="75">
        <f t="shared" si="0"/>
        <v>58280</v>
      </c>
      <c r="R30" s="75">
        <f t="shared" si="0"/>
        <v>61520</v>
      </c>
    </row>
    <row r="31" spans="1:18" s="4" customFormat="1">
      <c r="A31" s="40"/>
      <c r="B31" s="48" t="s">
        <v>6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18" s="4" customFormat="1">
      <c r="A32" s="51" t="s">
        <v>43</v>
      </c>
      <c r="B32" s="52" t="s">
        <v>5</v>
      </c>
      <c r="C32" s="70">
        <f t="shared" ref="C32:Q32" si="1">+C34+C38+C44</f>
        <v>485000</v>
      </c>
      <c r="D32" s="71">
        <f t="shared" si="1"/>
        <v>183600</v>
      </c>
      <c r="E32" s="71">
        <f t="shared" si="1"/>
        <v>2200</v>
      </c>
      <c r="F32" s="71">
        <f>+F34+F38+F44</f>
        <v>49000</v>
      </c>
      <c r="G32" s="71">
        <f t="shared" si="1"/>
        <v>95000</v>
      </c>
      <c r="H32" s="71">
        <f t="shared" si="1"/>
        <v>37400</v>
      </c>
      <c r="I32" s="71">
        <f t="shared" si="1"/>
        <v>90500</v>
      </c>
      <c r="J32" s="71">
        <f t="shared" si="1"/>
        <v>18000</v>
      </c>
      <c r="K32" s="71">
        <f t="shared" si="1"/>
        <v>37400</v>
      </c>
      <c r="L32" s="71">
        <f t="shared" si="1"/>
        <v>18900</v>
      </c>
      <c r="M32" s="71">
        <f t="shared" si="1"/>
        <v>16200</v>
      </c>
      <c r="N32" s="71">
        <f t="shared" si="1"/>
        <v>210900</v>
      </c>
      <c r="O32" s="71">
        <f t="shared" si="1"/>
        <v>73100</v>
      </c>
      <c r="P32" s="71">
        <f t="shared" si="1"/>
        <v>18000</v>
      </c>
      <c r="Q32" s="71">
        <f t="shared" si="1"/>
        <v>58280</v>
      </c>
      <c r="R32" s="71">
        <f t="shared" ref="R32" si="2">+R34+R38+R44</f>
        <v>61520</v>
      </c>
    </row>
    <row r="33" spans="1:18" s="4" customFormat="1">
      <c r="A33" s="51"/>
      <c r="B33" s="52" t="s">
        <v>6</v>
      </c>
      <c r="C33" s="70"/>
      <c r="D33" s="71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1"/>
      <c r="Q33" s="70"/>
      <c r="R33" s="70"/>
    </row>
    <row r="34" spans="1:18" s="4" customFormat="1">
      <c r="A34" s="55" t="s">
        <v>44</v>
      </c>
      <c r="B34" s="52" t="s">
        <v>5</v>
      </c>
      <c r="C34" s="70">
        <f t="shared" ref="C34:R34" si="3">+C36</f>
        <v>280900</v>
      </c>
      <c r="D34" s="71">
        <f t="shared" si="3"/>
        <v>54900</v>
      </c>
      <c r="E34" s="70">
        <f t="shared" si="3"/>
        <v>0</v>
      </c>
      <c r="F34" s="70">
        <f>+F36</f>
        <v>18900</v>
      </c>
      <c r="G34" s="70">
        <f t="shared" si="3"/>
        <v>18000</v>
      </c>
      <c r="H34" s="70">
        <f t="shared" si="3"/>
        <v>18000</v>
      </c>
      <c r="I34" s="70">
        <f t="shared" si="3"/>
        <v>71100</v>
      </c>
      <c r="J34" s="70">
        <f t="shared" si="3"/>
        <v>18000</v>
      </c>
      <c r="K34" s="70">
        <f t="shared" si="3"/>
        <v>18000</v>
      </c>
      <c r="L34" s="70">
        <f t="shared" si="3"/>
        <v>18900</v>
      </c>
      <c r="M34" s="70">
        <f t="shared" si="3"/>
        <v>16200</v>
      </c>
      <c r="N34" s="70">
        <f t="shared" si="3"/>
        <v>154900</v>
      </c>
      <c r="O34" s="70">
        <f t="shared" si="3"/>
        <v>17100</v>
      </c>
      <c r="P34" s="71">
        <f t="shared" si="3"/>
        <v>18000</v>
      </c>
      <c r="Q34" s="70">
        <f t="shared" si="3"/>
        <v>58280</v>
      </c>
      <c r="R34" s="70">
        <f t="shared" si="3"/>
        <v>61520</v>
      </c>
    </row>
    <row r="35" spans="1:18" s="4" customFormat="1">
      <c r="A35" s="55"/>
      <c r="B35" s="52" t="s">
        <v>6</v>
      </c>
      <c r="C35" s="70"/>
      <c r="D35" s="71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70"/>
      <c r="R35" s="70"/>
    </row>
    <row r="36" spans="1:18" s="4" customFormat="1" ht="21.75" customHeight="1">
      <c r="A36" s="41" t="s">
        <v>106</v>
      </c>
      <c r="B36" s="49" t="s">
        <v>5</v>
      </c>
      <c r="C36" s="73">
        <f>+D36+I36+N36</f>
        <v>280900</v>
      </c>
      <c r="D36" s="73">
        <f>+E36+F36+G36+H36</f>
        <v>54900</v>
      </c>
      <c r="E36" s="73">
        <v>0</v>
      </c>
      <c r="F36" s="73">
        <v>18900</v>
      </c>
      <c r="G36" s="73">
        <v>18000</v>
      </c>
      <c r="H36" s="73">
        <v>18000</v>
      </c>
      <c r="I36" s="73">
        <f>+J36+K36+L36+M36</f>
        <v>71100</v>
      </c>
      <c r="J36" s="73">
        <v>18000</v>
      </c>
      <c r="K36" s="73">
        <v>18000</v>
      </c>
      <c r="L36" s="73">
        <v>18900</v>
      </c>
      <c r="M36" s="73">
        <v>16200</v>
      </c>
      <c r="N36" s="73">
        <f>+O36+P36+Q36+R36</f>
        <v>154900</v>
      </c>
      <c r="O36" s="73">
        <v>17100</v>
      </c>
      <c r="P36" s="73">
        <v>18000</v>
      </c>
      <c r="Q36" s="73">
        <v>58280</v>
      </c>
      <c r="R36" s="73">
        <v>61520</v>
      </c>
    </row>
    <row r="37" spans="1:18" s="4" customFormat="1">
      <c r="A37" s="39"/>
      <c r="B37" s="49" t="s">
        <v>6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</row>
    <row r="38" spans="1:18" s="4" customFormat="1">
      <c r="A38" s="55" t="s">
        <v>45</v>
      </c>
      <c r="B38" s="52" t="s">
        <v>5</v>
      </c>
      <c r="C38" s="70">
        <f>+C40+C42</f>
        <v>56900</v>
      </c>
      <c r="D38" s="70">
        <f t="shared" ref="D38:R38" si="4">+D40+D42</f>
        <v>37500</v>
      </c>
      <c r="E38" s="70">
        <f t="shared" si="4"/>
        <v>0</v>
      </c>
      <c r="F38" s="70">
        <f>+F40+F42</f>
        <v>18100</v>
      </c>
      <c r="G38" s="70">
        <f t="shared" si="4"/>
        <v>0</v>
      </c>
      <c r="H38" s="70">
        <f t="shared" si="4"/>
        <v>19400</v>
      </c>
      <c r="I38" s="70">
        <f t="shared" si="4"/>
        <v>19400</v>
      </c>
      <c r="J38" s="70">
        <f t="shared" si="4"/>
        <v>0</v>
      </c>
      <c r="K38" s="70">
        <f t="shared" si="4"/>
        <v>19400</v>
      </c>
      <c r="L38" s="70">
        <f t="shared" si="4"/>
        <v>0</v>
      </c>
      <c r="M38" s="70">
        <f t="shared" si="4"/>
        <v>0</v>
      </c>
      <c r="N38" s="70">
        <f t="shared" si="4"/>
        <v>0</v>
      </c>
      <c r="O38" s="70">
        <f t="shared" si="4"/>
        <v>0</v>
      </c>
      <c r="P38" s="70">
        <f t="shared" si="4"/>
        <v>0</v>
      </c>
      <c r="Q38" s="70">
        <f t="shared" si="4"/>
        <v>0</v>
      </c>
      <c r="R38" s="70">
        <f t="shared" si="4"/>
        <v>0</v>
      </c>
    </row>
    <row r="39" spans="1:18" s="4" customFormat="1">
      <c r="A39" s="55"/>
      <c r="B39" s="52" t="s">
        <v>6</v>
      </c>
      <c r="C39" s="70"/>
      <c r="D39" s="71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70"/>
      <c r="R39" s="70"/>
    </row>
    <row r="40" spans="1:18" s="81" customFormat="1">
      <c r="A40" s="82" t="s">
        <v>108</v>
      </c>
      <c r="B40" s="49" t="s">
        <v>5</v>
      </c>
      <c r="C40" s="68">
        <v>18100</v>
      </c>
      <c r="D40" s="68">
        <f>+E40+F40+G40+H40</f>
        <v>18100</v>
      </c>
      <c r="E40" s="68">
        <v>0</v>
      </c>
      <c r="F40" s="68">
        <v>18100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v>0</v>
      </c>
      <c r="R40" s="68">
        <v>0</v>
      </c>
    </row>
    <row r="41" spans="1:18" s="81" customFormat="1">
      <c r="A41" s="82"/>
      <c r="B41" s="49" t="s">
        <v>6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</row>
    <row r="42" spans="1:18" s="4" customFormat="1" ht="21.75" customHeight="1">
      <c r="A42" s="82" t="s">
        <v>109</v>
      </c>
      <c r="B42" s="49" t="s">
        <v>5</v>
      </c>
      <c r="C42" s="68">
        <v>38800</v>
      </c>
      <c r="D42" s="68">
        <f>+E42+F42+G42+H42</f>
        <v>19400</v>
      </c>
      <c r="E42" s="68">
        <v>0</v>
      </c>
      <c r="F42" s="68">
        <v>0</v>
      </c>
      <c r="G42" s="68">
        <v>0</v>
      </c>
      <c r="H42" s="68">
        <v>19400</v>
      </c>
      <c r="I42" s="68">
        <f>+J42+K42+L42+M42</f>
        <v>19400</v>
      </c>
      <c r="J42" s="68">
        <v>0</v>
      </c>
      <c r="K42" s="68">
        <v>19400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68">
        <v>0</v>
      </c>
      <c r="R42" s="68">
        <v>0</v>
      </c>
    </row>
    <row r="43" spans="1:18" s="4" customFormat="1">
      <c r="A43" s="77"/>
      <c r="B43" s="49" t="s">
        <v>6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</row>
    <row r="44" spans="1:18" s="4" customFormat="1">
      <c r="A44" s="55" t="s">
        <v>46</v>
      </c>
      <c r="B44" s="52" t="s">
        <v>5</v>
      </c>
      <c r="C44" s="70">
        <f>+C46+C48+C50+C52</f>
        <v>147200</v>
      </c>
      <c r="D44" s="70">
        <f t="shared" ref="D44:R44" si="5">+D46+D48+D50+D52</f>
        <v>91200</v>
      </c>
      <c r="E44" s="70">
        <f t="shared" si="5"/>
        <v>2200</v>
      </c>
      <c r="F44" s="70">
        <f t="shared" si="5"/>
        <v>12000</v>
      </c>
      <c r="G44" s="70">
        <f t="shared" si="5"/>
        <v>77000</v>
      </c>
      <c r="H44" s="70">
        <f t="shared" si="5"/>
        <v>0</v>
      </c>
      <c r="I44" s="70">
        <f t="shared" si="5"/>
        <v>0</v>
      </c>
      <c r="J44" s="70">
        <f t="shared" si="5"/>
        <v>0</v>
      </c>
      <c r="K44" s="70">
        <f t="shared" si="5"/>
        <v>0</v>
      </c>
      <c r="L44" s="70">
        <f t="shared" si="5"/>
        <v>0</v>
      </c>
      <c r="M44" s="70">
        <f t="shared" si="5"/>
        <v>0</v>
      </c>
      <c r="N44" s="70">
        <f t="shared" si="5"/>
        <v>56000</v>
      </c>
      <c r="O44" s="70">
        <f t="shared" si="5"/>
        <v>56000</v>
      </c>
      <c r="P44" s="70">
        <f t="shared" si="5"/>
        <v>0</v>
      </c>
      <c r="Q44" s="70">
        <f t="shared" si="5"/>
        <v>0</v>
      </c>
      <c r="R44" s="70">
        <f t="shared" si="5"/>
        <v>0</v>
      </c>
    </row>
    <row r="45" spans="1:18" s="4" customFormat="1">
      <c r="A45" s="55"/>
      <c r="B45" s="52" t="s">
        <v>6</v>
      </c>
      <c r="C45" s="70"/>
      <c r="D45" s="71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1"/>
      <c r="Q45" s="70"/>
      <c r="R45" s="70"/>
    </row>
    <row r="46" spans="1:18" s="4" customFormat="1">
      <c r="A46" s="82" t="s">
        <v>110</v>
      </c>
      <c r="B46" s="49" t="s">
        <v>5</v>
      </c>
      <c r="C46" s="68">
        <v>80000</v>
      </c>
      <c r="D46" s="68">
        <f>+E46+F46+G46+H46</f>
        <v>24000</v>
      </c>
      <c r="E46" s="68">
        <v>0</v>
      </c>
      <c r="F46" s="68">
        <v>0</v>
      </c>
      <c r="G46" s="68">
        <v>24000</v>
      </c>
      <c r="H46" s="68">
        <v>0</v>
      </c>
      <c r="I46" s="68">
        <f>+J46+K46+L46+M46</f>
        <v>0</v>
      </c>
      <c r="J46" s="68">
        <v>0</v>
      </c>
      <c r="K46" s="68">
        <v>0</v>
      </c>
      <c r="L46" s="68">
        <v>0</v>
      </c>
      <c r="M46" s="68">
        <v>0</v>
      </c>
      <c r="N46" s="68">
        <f>+O46+P46+Q46+R46</f>
        <v>56000</v>
      </c>
      <c r="O46" s="68">
        <v>56000</v>
      </c>
      <c r="P46" s="68">
        <v>0</v>
      </c>
      <c r="Q46" s="68">
        <v>0</v>
      </c>
      <c r="R46" s="68">
        <v>0</v>
      </c>
    </row>
    <row r="47" spans="1:18" s="4" customFormat="1">
      <c r="A47" s="82"/>
      <c r="B47" s="49" t="s">
        <v>6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</row>
    <row r="48" spans="1:18" s="4" customFormat="1">
      <c r="A48" s="82" t="s">
        <v>111</v>
      </c>
      <c r="B48" s="49" t="s">
        <v>5</v>
      </c>
      <c r="C48" s="68">
        <v>53000</v>
      </c>
      <c r="D48" s="68">
        <f>+E48+F48+G48+H48</f>
        <v>53000</v>
      </c>
      <c r="E48" s="68">
        <v>0</v>
      </c>
      <c r="F48" s="68">
        <v>0</v>
      </c>
      <c r="G48" s="68">
        <v>53000</v>
      </c>
      <c r="H48" s="68">
        <v>0</v>
      </c>
      <c r="I48" s="68">
        <f>+J48+K48+L48+M48</f>
        <v>0</v>
      </c>
      <c r="J48" s="68">
        <f t="shared" ref="J48:R48" si="6">+K48+L48+M48+N48</f>
        <v>0</v>
      </c>
      <c r="K48" s="68">
        <f t="shared" si="6"/>
        <v>0</v>
      </c>
      <c r="L48" s="68">
        <f t="shared" si="6"/>
        <v>0</v>
      </c>
      <c r="M48" s="68">
        <f t="shared" si="6"/>
        <v>0</v>
      </c>
      <c r="N48" s="68">
        <f t="shared" si="6"/>
        <v>0</v>
      </c>
      <c r="O48" s="68">
        <f t="shared" si="6"/>
        <v>0</v>
      </c>
      <c r="P48" s="68">
        <f t="shared" si="6"/>
        <v>0</v>
      </c>
      <c r="Q48" s="68">
        <f t="shared" si="6"/>
        <v>0</v>
      </c>
      <c r="R48" s="68">
        <f t="shared" si="6"/>
        <v>0</v>
      </c>
    </row>
    <row r="49" spans="1:21" s="4" customFormat="1">
      <c r="A49" s="82"/>
      <c r="B49" s="49" t="s">
        <v>6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</row>
    <row r="50" spans="1:21" s="4" customFormat="1">
      <c r="A50" s="82" t="s">
        <v>145</v>
      </c>
      <c r="B50" s="49" t="s">
        <v>5</v>
      </c>
      <c r="C50" s="68">
        <v>12000</v>
      </c>
      <c r="D50" s="68">
        <f>+E50+F50+G50+H50</f>
        <v>12000</v>
      </c>
      <c r="E50" s="68">
        <v>0</v>
      </c>
      <c r="F50" s="68">
        <v>12000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</row>
    <row r="51" spans="1:21" s="4" customFormat="1">
      <c r="A51" s="82"/>
      <c r="B51" s="49" t="s">
        <v>6</v>
      </c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</row>
    <row r="52" spans="1:21" s="4" customFormat="1">
      <c r="A52" s="41" t="s">
        <v>113</v>
      </c>
      <c r="B52" s="49" t="s">
        <v>5</v>
      </c>
      <c r="C52" s="73">
        <v>2200</v>
      </c>
      <c r="D52" s="73">
        <f>+E52+F52+G52+H52</f>
        <v>2200</v>
      </c>
      <c r="E52" s="73">
        <v>2200</v>
      </c>
      <c r="F52" s="73">
        <v>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v>0</v>
      </c>
      <c r="R52" s="73">
        <v>0</v>
      </c>
    </row>
    <row r="53" spans="1:21" s="4" customFormat="1">
      <c r="A53" s="39"/>
      <c r="B53" s="49" t="s">
        <v>6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</row>
    <row r="54" spans="1:21" s="4" customFormat="1" ht="27" customHeight="1">
      <c r="A54" s="54" t="s">
        <v>47</v>
      </c>
      <c r="B54" s="52" t="s">
        <v>5</v>
      </c>
      <c r="C54" s="70">
        <f>+C56+C58</f>
        <v>112000</v>
      </c>
      <c r="D54" s="70">
        <f t="shared" ref="D54:R54" si="7">+D56+D58</f>
        <v>112000</v>
      </c>
      <c r="E54" s="70">
        <f t="shared" si="7"/>
        <v>112000</v>
      </c>
      <c r="F54" s="70">
        <f t="shared" si="7"/>
        <v>0</v>
      </c>
      <c r="G54" s="70">
        <f t="shared" si="7"/>
        <v>0</v>
      </c>
      <c r="H54" s="70">
        <f t="shared" si="7"/>
        <v>0</v>
      </c>
      <c r="I54" s="70">
        <f t="shared" si="7"/>
        <v>0</v>
      </c>
      <c r="J54" s="70">
        <f t="shared" si="7"/>
        <v>0</v>
      </c>
      <c r="K54" s="70">
        <f t="shared" si="7"/>
        <v>0</v>
      </c>
      <c r="L54" s="70">
        <f t="shared" si="7"/>
        <v>0</v>
      </c>
      <c r="M54" s="70">
        <f t="shared" si="7"/>
        <v>0</v>
      </c>
      <c r="N54" s="70">
        <f t="shared" si="7"/>
        <v>0</v>
      </c>
      <c r="O54" s="70">
        <f t="shared" si="7"/>
        <v>0</v>
      </c>
      <c r="P54" s="70">
        <f t="shared" si="7"/>
        <v>0</v>
      </c>
      <c r="Q54" s="70">
        <f t="shared" si="7"/>
        <v>0</v>
      </c>
      <c r="R54" s="70">
        <f t="shared" si="7"/>
        <v>0</v>
      </c>
    </row>
    <row r="55" spans="1:21" s="4" customFormat="1">
      <c r="A55" s="54"/>
      <c r="B55" s="52" t="s">
        <v>6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</row>
    <row r="56" spans="1:21" s="4" customFormat="1">
      <c r="A56" s="67" t="s">
        <v>114</v>
      </c>
      <c r="B56" s="49" t="s">
        <v>5</v>
      </c>
      <c r="C56" s="68">
        <v>45000</v>
      </c>
      <c r="D56" s="68">
        <f>+E56</f>
        <v>45000</v>
      </c>
      <c r="E56" s="68">
        <v>45000</v>
      </c>
      <c r="F56" s="68">
        <v>0</v>
      </c>
      <c r="G56" s="68">
        <v>0</v>
      </c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</row>
    <row r="57" spans="1:21" s="4" customFormat="1">
      <c r="A57" s="67"/>
      <c r="B57" s="49" t="s">
        <v>6</v>
      </c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</row>
    <row r="58" spans="1:21" s="4" customFormat="1">
      <c r="A58" s="67" t="s">
        <v>115</v>
      </c>
      <c r="B58" s="49" t="s">
        <v>5</v>
      </c>
      <c r="C58" s="68">
        <v>67000</v>
      </c>
      <c r="D58" s="68">
        <f>+E58+F58+G58+H58</f>
        <v>67000</v>
      </c>
      <c r="E58" s="68">
        <v>67000</v>
      </c>
      <c r="F58" s="68">
        <v>0</v>
      </c>
      <c r="G58" s="68">
        <v>0</v>
      </c>
      <c r="H58" s="68">
        <v>0</v>
      </c>
      <c r="I58" s="68">
        <v>0</v>
      </c>
      <c r="J58" s="68">
        <v>0</v>
      </c>
      <c r="K58" s="68">
        <v>0</v>
      </c>
      <c r="L58" s="68">
        <v>0</v>
      </c>
      <c r="M58" s="68">
        <v>0</v>
      </c>
      <c r="N58" s="68">
        <v>0</v>
      </c>
      <c r="O58" s="68">
        <v>0</v>
      </c>
      <c r="P58" s="68">
        <v>0</v>
      </c>
      <c r="Q58" s="68">
        <v>0</v>
      </c>
      <c r="R58" s="68">
        <v>0</v>
      </c>
    </row>
    <row r="59" spans="1:21" s="4" customFormat="1">
      <c r="A59" s="67"/>
      <c r="B59" s="49" t="s">
        <v>6</v>
      </c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</row>
    <row r="60" spans="1:21" s="4" customFormat="1">
      <c r="A60" s="40" t="s">
        <v>48</v>
      </c>
      <c r="B60" s="48" t="s">
        <v>5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f>SUM(J60:M60)</f>
        <v>0</v>
      </c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</row>
    <row r="61" spans="1:21" s="4" customFormat="1">
      <c r="A61" s="40"/>
      <c r="B61" s="48" t="s">
        <v>6</v>
      </c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</row>
    <row r="62" spans="1:21" s="4" customFormat="1">
      <c r="A62" s="51" t="s">
        <v>49</v>
      </c>
      <c r="B62" s="52" t="s">
        <v>5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</row>
    <row r="63" spans="1:21" s="4" customFormat="1">
      <c r="A63" s="51"/>
      <c r="B63" s="52" t="s">
        <v>6</v>
      </c>
      <c r="C63" s="70"/>
      <c r="D63" s="71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1"/>
      <c r="Q63" s="70"/>
      <c r="R63" s="70"/>
    </row>
    <row r="64" spans="1:21" s="4" customFormat="1">
      <c r="A64" s="41"/>
      <c r="B64" s="49" t="s">
        <v>5</v>
      </c>
      <c r="C64" s="73">
        <v>0</v>
      </c>
      <c r="D64" s="73">
        <v>0</v>
      </c>
      <c r="E64" s="73">
        <v>0</v>
      </c>
      <c r="F64" s="73">
        <v>0</v>
      </c>
      <c r="G64" s="73">
        <v>0</v>
      </c>
      <c r="H64" s="73">
        <v>0</v>
      </c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3">
        <v>0</v>
      </c>
      <c r="S64" s="109">
        <v>0</v>
      </c>
      <c r="T64" s="109">
        <v>0</v>
      </c>
      <c r="U64" s="109">
        <v>0</v>
      </c>
    </row>
    <row r="65" spans="1:21" s="4" customFormat="1">
      <c r="A65" s="39"/>
      <c r="B65" s="49" t="s">
        <v>6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</row>
    <row r="66" spans="1:21" s="4" customFormat="1">
      <c r="A66" s="51" t="s">
        <v>50</v>
      </c>
      <c r="B66" s="52" t="s">
        <v>5</v>
      </c>
      <c r="C66" s="70">
        <v>0</v>
      </c>
      <c r="D66" s="70">
        <v>0</v>
      </c>
      <c r="E66" s="70">
        <v>0</v>
      </c>
      <c r="F66" s="70">
        <v>0</v>
      </c>
      <c r="G66" s="70">
        <v>0</v>
      </c>
      <c r="H66" s="70">
        <v>0</v>
      </c>
      <c r="I66" s="70">
        <v>0</v>
      </c>
      <c r="J66" s="70">
        <v>0</v>
      </c>
      <c r="K66" s="70">
        <v>0</v>
      </c>
      <c r="L66" s="70">
        <v>0</v>
      </c>
      <c r="M66" s="70">
        <v>0</v>
      </c>
      <c r="N66" s="70">
        <v>0</v>
      </c>
      <c r="O66" s="70">
        <v>0</v>
      </c>
      <c r="P66" s="70">
        <v>0</v>
      </c>
      <c r="Q66" s="70">
        <v>0</v>
      </c>
      <c r="R66" s="70">
        <v>0</v>
      </c>
    </row>
    <row r="67" spans="1:21" s="4" customFormat="1">
      <c r="A67" s="51"/>
      <c r="B67" s="52" t="s">
        <v>6</v>
      </c>
      <c r="C67" s="70"/>
      <c r="D67" s="71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1"/>
      <c r="Q67" s="70"/>
      <c r="R67" s="70"/>
    </row>
    <row r="68" spans="1:21" s="4" customFormat="1">
      <c r="A68" s="39"/>
      <c r="B68" s="49" t="s">
        <v>5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3">
        <v>0</v>
      </c>
      <c r="S68" s="109">
        <v>0</v>
      </c>
      <c r="T68" s="109">
        <v>0</v>
      </c>
      <c r="U68" s="109">
        <v>0</v>
      </c>
    </row>
    <row r="69" spans="1:21" s="4" customFormat="1">
      <c r="A69" s="39"/>
      <c r="B69" s="49" t="s">
        <v>6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</row>
    <row r="70" spans="1:21" s="4" customFormat="1">
      <c r="A70" s="40" t="s">
        <v>51</v>
      </c>
      <c r="B70" s="48" t="s">
        <v>5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  <c r="H70" s="75">
        <v>0</v>
      </c>
      <c r="I70" s="75">
        <v>0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  <c r="O70" s="75">
        <v>0</v>
      </c>
      <c r="P70" s="75">
        <v>0</v>
      </c>
      <c r="Q70" s="75">
        <v>0</v>
      </c>
      <c r="R70" s="75">
        <v>0</v>
      </c>
    </row>
    <row r="71" spans="1:21" s="4" customFormat="1">
      <c r="A71" s="40"/>
      <c r="B71" s="48" t="s">
        <v>6</v>
      </c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</row>
    <row r="72" spans="1:21" s="4" customFormat="1">
      <c r="A72" s="39"/>
      <c r="B72" s="49" t="s">
        <v>5</v>
      </c>
      <c r="C72" s="73">
        <v>0</v>
      </c>
      <c r="D72" s="73">
        <v>0</v>
      </c>
      <c r="E72" s="73">
        <v>0</v>
      </c>
      <c r="F72" s="73">
        <v>0</v>
      </c>
      <c r="G72" s="73">
        <v>0</v>
      </c>
      <c r="H72" s="73">
        <v>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3">
        <v>0</v>
      </c>
    </row>
    <row r="73" spans="1:21" s="4" customFormat="1">
      <c r="A73" s="39"/>
      <c r="B73" s="49" t="s">
        <v>6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</row>
    <row r="74" spans="1:21" s="4" customFormat="1">
      <c r="A74" s="40" t="s">
        <v>52</v>
      </c>
      <c r="B74" s="48" t="s">
        <v>5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</row>
    <row r="75" spans="1:21" s="4" customFormat="1">
      <c r="A75" s="40"/>
      <c r="B75" s="48" t="s">
        <v>6</v>
      </c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</row>
    <row r="76" spans="1:21" s="4" customFormat="1">
      <c r="A76" s="39"/>
      <c r="B76" s="49" t="s">
        <v>5</v>
      </c>
      <c r="C76" s="73">
        <v>0</v>
      </c>
      <c r="D76" s="73">
        <v>0</v>
      </c>
      <c r="E76" s="73">
        <v>0</v>
      </c>
      <c r="F76" s="73">
        <v>0</v>
      </c>
      <c r="G76" s="73">
        <v>0</v>
      </c>
      <c r="H76" s="73">
        <v>0</v>
      </c>
      <c r="I76" s="73">
        <v>0</v>
      </c>
      <c r="J76" s="73">
        <v>0</v>
      </c>
      <c r="K76" s="73">
        <v>0</v>
      </c>
      <c r="L76" s="73">
        <v>0</v>
      </c>
      <c r="M76" s="73">
        <v>0</v>
      </c>
      <c r="N76" s="73">
        <v>0</v>
      </c>
      <c r="O76" s="73">
        <v>0</v>
      </c>
      <c r="P76" s="73">
        <v>0</v>
      </c>
      <c r="Q76" s="73">
        <v>0</v>
      </c>
      <c r="R76" s="73">
        <v>0</v>
      </c>
    </row>
    <row r="77" spans="1:21" s="4" customFormat="1">
      <c r="A77" s="42"/>
      <c r="B77" s="49" t="s">
        <v>6</v>
      </c>
      <c r="C77" s="73"/>
      <c r="D77" s="74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73"/>
      <c r="R77" s="73"/>
    </row>
    <row r="78" spans="1:21" s="4" customFormat="1">
      <c r="A78" s="43" t="s">
        <v>53</v>
      </c>
      <c r="B78" s="50" t="s">
        <v>5</v>
      </c>
      <c r="C78" s="71">
        <f>+C12+C30+C60+C70+C74</f>
        <v>597000</v>
      </c>
      <c r="D78" s="71">
        <f t="shared" ref="D78:R78" si="8">+D12+D30+D60+D70+D74</f>
        <v>295600</v>
      </c>
      <c r="E78" s="71">
        <f t="shared" si="8"/>
        <v>114200</v>
      </c>
      <c r="F78" s="71">
        <f t="shared" si="8"/>
        <v>49000</v>
      </c>
      <c r="G78" s="71">
        <f t="shared" si="8"/>
        <v>95000</v>
      </c>
      <c r="H78" s="71">
        <f t="shared" si="8"/>
        <v>37400</v>
      </c>
      <c r="I78" s="71">
        <f t="shared" si="8"/>
        <v>90500</v>
      </c>
      <c r="J78" s="71">
        <f t="shared" si="8"/>
        <v>18000</v>
      </c>
      <c r="K78" s="71">
        <f t="shared" si="8"/>
        <v>37400</v>
      </c>
      <c r="L78" s="71">
        <f t="shared" si="8"/>
        <v>18900</v>
      </c>
      <c r="M78" s="71">
        <f t="shared" si="8"/>
        <v>16200</v>
      </c>
      <c r="N78" s="71">
        <f t="shared" si="8"/>
        <v>210900</v>
      </c>
      <c r="O78" s="71">
        <f t="shared" si="8"/>
        <v>73100</v>
      </c>
      <c r="P78" s="71">
        <f t="shared" si="8"/>
        <v>18000</v>
      </c>
      <c r="Q78" s="71">
        <f t="shared" si="8"/>
        <v>58280</v>
      </c>
      <c r="R78" s="71">
        <f t="shared" si="8"/>
        <v>61520</v>
      </c>
    </row>
    <row r="79" spans="1:21" s="4" customFormat="1">
      <c r="A79" s="43"/>
      <c r="B79" s="50" t="s">
        <v>6</v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</row>
    <row r="80" spans="1:21" s="4" customFormat="1" ht="35.1" customHeight="1">
      <c r="A80" s="21" t="s">
        <v>183</v>
      </c>
      <c r="B80" s="8"/>
      <c r="C80" s="8"/>
      <c r="I80" s="23" t="s">
        <v>55</v>
      </c>
      <c r="K80" s="23"/>
    </row>
    <row r="81" spans="1:11" ht="35.1" customHeight="1">
      <c r="A81" s="45"/>
      <c r="H81" s="46"/>
      <c r="K81" s="47"/>
    </row>
    <row r="82" spans="1:11" ht="35.1" customHeight="1">
      <c r="A82" s="24" t="s">
        <v>58</v>
      </c>
      <c r="I82" s="25" t="s">
        <v>58</v>
      </c>
    </row>
    <row r="83" spans="1:11" ht="35.1" customHeight="1">
      <c r="A83" s="24" t="s">
        <v>59</v>
      </c>
      <c r="I83" s="27" t="s">
        <v>59</v>
      </c>
    </row>
  </sheetData>
  <mergeCells count="11"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  <mergeCell ref="P4:R4"/>
  </mergeCells>
  <printOptions horizontalCentered="1"/>
  <pageMargins left="0.39370078740157483" right="0.39370078740157483" top="0.27559055118110237" bottom="0.31496062992125984" header="0.15748031496062992" footer="0.15748031496062992"/>
  <pageSetup paperSize="9" scale="46" fitToHeight="0" orientation="landscape" r:id="rId1"/>
  <rowBreaks count="1" manualBreakCount="1">
    <brk id="53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291F-5674-4EE2-8000-274F37CB0BD5}">
  <sheetPr>
    <tabColor rgb="FF9933FF"/>
  </sheetPr>
  <dimension ref="A1:U83"/>
  <sheetViews>
    <sheetView view="pageBreakPreview" zoomScale="70" zoomScaleNormal="70" zoomScaleSheetLayoutView="70" workbookViewId="0">
      <selection activeCell="D55" sqref="D55"/>
    </sheetView>
  </sheetViews>
  <sheetFormatPr defaultRowHeight="21"/>
  <cols>
    <col min="1" max="1" width="46.85546875" style="10" customWidth="1"/>
    <col min="2" max="2" width="8.7109375" style="10" bestFit="1" customWidth="1"/>
    <col min="3" max="3" width="15.85546875" style="10" bestFit="1" customWidth="1"/>
    <col min="4" max="4" width="17.28515625" style="10" customWidth="1"/>
    <col min="5" max="5" width="15.42578125" style="10" customWidth="1"/>
    <col min="6" max="8" width="12.5703125" style="10" bestFit="1" customWidth="1"/>
    <col min="9" max="9" width="17.5703125" style="10" customWidth="1"/>
    <col min="10" max="10" width="14" style="10" bestFit="1" customWidth="1"/>
    <col min="11" max="12" width="12.5703125" style="10" bestFit="1" customWidth="1"/>
    <col min="13" max="13" width="11.5703125" style="10" customWidth="1"/>
    <col min="14" max="14" width="16.7109375" style="10" customWidth="1"/>
    <col min="15" max="15" width="16" style="10" customWidth="1"/>
    <col min="16" max="18" width="9.28515625" style="10" bestFit="1" customWidth="1"/>
    <col min="19" max="20" width="0" style="10" hidden="1" customWidth="1"/>
    <col min="21" max="21" width="9" style="10" hidden="1" customWidth="1"/>
    <col min="22" max="244" width="9.140625" style="10"/>
    <col min="245" max="245" width="54" style="10" customWidth="1"/>
    <col min="246" max="255" width="12" style="10" customWidth="1"/>
    <col min="256" max="256" width="0" style="10" hidden="1" customWidth="1"/>
    <col min="257" max="257" width="9.140625" style="10"/>
    <col min="258" max="259" width="0" style="10" hidden="1" customWidth="1"/>
    <col min="260" max="500" width="9.140625" style="10"/>
    <col min="501" max="501" width="54" style="10" customWidth="1"/>
    <col min="502" max="511" width="12" style="10" customWidth="1"/>
    <col min="512" max="512" width="0" style="10" hidden="1" customWidth="1"/>
    <col min="513" max="513" width="9.140625" style="10"/>
    <col min="514" max="515" width="0" style="10" hidden="1" customWidth="1"/>
    <col min="516" max="756" width="9.140625" style="10"/>
    <col min="757" max="757" width="54" style="10" customWidth="1"/>
    <col min="758" max="767" width="12" style="10" customWidth="1"/>
    <col min="768" max="768" width="0" style="10" hidden="1" customWidth="1"/>
    <col min="769" max="769" width="9.140625" style="10"/>
    <col min="770" max="771" width="0" style="10" hidden="1" customWidth="1"/>
    <col min="772" max="1012" width="9.140625" style="10"/>
    <col min="1013" max="1013" width="54" style="10" customWidth="1"/>
    <col min="1014" max="1023" width="12" style="10" customWidth="1"/>
    <col min="1024" max="1024" width="0" style="10" hidden="1" customWidth="1"/>
    <col min="1025" max="1025" width="9.140625" style="10"/>
    <col min="1026" max="1027" width="0" style="10" hidden="1" customWidth="1"/>
    <col min="1028" max="1268" width="9.140625" style="10"/>
    <col min="1269" max="1269" width="54" style="10" customWidth="1"/>
    <col min="1270" max="1279" width="12" style="10" customWidth="1"/>
    <col min="1280" max="1280" width="0" style="10" hidden="1" customWidth="1"/>
    <col min="1281" max="1281" width="9.140625" style="10"/>
    <col min="1282" max="1283" width="0" style="10" hidden="1" customWidth="1"/>
    <col min="1284" max="1524" width="9.140625" style="10"/>
    <col min="1525" max="1525" width="54" style="10" customWidth="1"/>
    <col min="1526" max="1535" width="12" style="10" customWidth="1"/>
    <col min="1536" max="1536" width="0" style="10" hidden="1" customWidth="1"/>
    <col min="1537" max="1537" width="9.140625" style="10"/>
    <col min="1538" max="1539" width="0" style="10" hidden="1" customWidth="1"/>
    <col min="1540" max="1780" width="9.140625" style="10"/>
    <col min="1781" max="1781" width="54" style="10" customWidth="1"/>
    <col min="1782" max="1791" width="12" style="10" customWidth="1"/>
    <col min="1792" max="1792" width="0" style="10" hidden="1" customWidth="1"/>
    <col min="1793" max="1793" width="9.140625" style="10"/>
    <col min="1794" max="1795" width="0" style="10" hidden="1" customWidth="1"/>
    <col min="1796" max="2036" width="9.140625" style="10"/>
    <col min="2037" max="2037" width="54" style="10" customWidth="1"/>
    <col min="2038" max="2047" width="12" style="10" customWidth="1"/>
    <col min="2048" max="2048" width="0" style="10" hidden="1" customWidth="1"/>
    <col min="2049" max="2049" width="9.140625" style="10"/>
    <col min="2050" max="2051" width="0" style="10" hidden="1" customWidth="1"/>
    <col min="2052" max="2292" width="9.140625" style="10"/>
    <col min="2293" max="2293" width="54" style="10" customWidth="1"/>
    <col min="2294" max="2303" width="12" style="10" customWidth="1"/>
    <col min="2304" max="2304" width="0" style="10" hidden="1" customWidth="1"/>
    <col min="2305" max="2305" width="9.140625" style="10"/>
    <col min="2306" max="2307" width="0" style="10" hidden="1" customWidth="1"/>
    <col min="2308" max="2548" width="9.140625" style="10"/>
    <col min="2549" max="2549" width="54" style="10" customWidth="1"/>
    <col min="2550" max="2559" width="12" style="10" customWidth="1"/>
    <col min="2560" max="2560" width="0" style="10" hidden="1" customWidth="1"/>
    <col min="2561" max="2561" width="9.140625" style="10"/>
    <col min="2562" max="2563" width="0" style="10" hidden="1" customWidth="1"/>
    <col min="2564" max="2804" width="9.140625" style="10"/>
    <col min="2805" max="2805" width="54" style="10" customWidth="1"/>
    <col min="2806" max="2815" width="12" style="10" customWidth="1"/>
    <col min="2816" max="2816" width="0" style="10" hidden="1" customWidth="1"/>
    <col min="2817" max="2817" width="9.140625" style="10"/>
    <col min="2818" max="2819" width="0" style="10" hidden="1" customWidth="1"/>
    <col min="2820" max="3060" width="9.140625" style="10"/>
    <col min="3061" max="3061" width="54" style="10" customWidth="1"/>
    <col min="3062" max="3071" width="12" style="10" customWidth="1"/>
    <col min="3072" max="3072" width="0" style="10" hidden="1" customWidth="1"/>
    <col min="3073" max="3073" width="9.140625" style="10"/>
    <col min="3074" max="3075" width="0" style="10" hidden="1" customWidth="1"/>
    <col min="3076" max="3316" width="9.140625" style="10"/>
    <col min="3317" max="3317" width="54" style="10" customWidth="1"/>
    <col min="3318" max="3327" width="12" style="10" customWidth="1"/>
    <col min="3328" max="3328" width="0" style="10" hidden="1" customWidth="1"/>
    <col min="3329" max="3329" width="9.140625" style="10"/>
    <col min="3330" max="3331" width="0" style="10" hidden="1" customWidth="1"/>
    <col min="3332" max="3572" width="9.140625" style="10"/>
    <col min="3573" max="3573" width="54" style="10" customWidth="1"/>
    <col min="3574" max="3583" width="12" style="10" customWidth="1"/>
    <col min="3584" max="3584" width="0" style="10" hidden="1" customWidth="1"/>
    <col min="3585" max="3585" width="9.140625" style="10"/>
    <col min="3586" max="3587" width="0" style="10" hidden="1" customWidth="1"/>
    <col min="3588" max="3828" width="9.140625" style="10"/>
    <col min="3829" max="3829" width="54" style="10" customWidth="1"/>
    <col min="3830" max="3839" width="12" style="10" customWidth="1"/>
    <col min="3840" max="3840" width="0" style="10" hidden="1" customWidth="1"/>
    <col min="3841" max="3841" width="9.140625" style="10"/>
    <col min="3842" max="3843" width="0" style="10" hidden="1" customWidth="1"/>
    <col min="3844" max="4084" width="9.140625" style="10"/>
    <col min="4085" max="4085" width="54" style="10" customWidth="1"/>
    <col min="4086" max="4095" width="12" style="10" customWidth="1"/>
    <col min="4096" max="4096" width="0" style="10" hidden="1" customWidth="1"/>
    <col min="4097" max="4097" width="9.140625" style="10"/>
    <col min="4098" max="4099" width="0" style="10" hidden="1" customWidth="1"/>
    <col min="4100" max="4340" width="9.140625" style="10"/>
    <col min="4341" max="4341" width="54" style="10" customWidth="1"/>
    <col min="4342" max="4351" width="12" style="10" customWidth="1"/>
    <col min="4352" max="4352" width="0" style="10" hidden="1" customWidth="1"/>
    <col min="4353" max="4353" width="9.140625" style="10"/>
    <col min="4354" max="4355" width="0" style="10" hidden="1" customWidth="1"/>
    <col min="4356" max="4596" width="9.140625" style="10"/>
    <col min="4597" max="4597" width="54" style="10" customWidth="1"/>
    <col min="4598" max="4607" width="12" style="10" customWidth="1"/>
    <col min="4608" max="4608" width="0" style="10" hidden="1" customWidth="1"/>
    <col min="4609" max="4609" width="9.140625" style="10"/>
    <col min="4610" max="4611" width="0" style="10" hidden="1" customWidth="1"/>
    <col min="4612" max="4852" width="9.140625" style="10"/>
    <col min="4853" max="4853" width="54" style="10" customWidth="1"/>
    <col min="4854" max="4863" width="12" style="10" customWidth="1"/>
    <col min="4864" max="4864" width="0" style="10" hidden="1" customWidth="1"/>
    <col min="4865" max="4865" width="9.140625" style="10"/>
    <col min="4866" max="4867" width="0" style="10" hidden="1" customWidth="1"/>
    <col min="4868" max="5108" width="9.140625" style="10"/>
    <col min="5109" max="5109" width="54" style="10" customWidth="1"/>
    <col min="5110" max="5119" width="12" style="10" customWidth="1"/>
    <col min="5120" max="5120" width="0" style="10" hidden="1" customWidth="1"/>
    <col min="5121" max="5121" width="9.140625" style="10"/>
    <col min="5122" max="5123" width="0" style="10" hidden="1" customWidth="1"/>
    <col min="5124" max="5364" width="9.140625" style="10"/>
    <col min="5365" max="5365" width="54" style="10" customWidth="1"/>
    <col min="5366" max="5375" width="12" style="10" customWidth="1"/>
    <col min="5376" max="5376" width="0" style="10" hidden="1" customWidth="1"/>
    <col min="5377" max="5377" width="9.140625" style="10"/>
    <col min="5378" max="5379" width="0" style="10" hidden="1" customWidth="1"/>
    <col min="5380" max="5620" width="9.140625" style="10"/>
    <col min="5621" max="5621" width="54" style="10" customWidth="1"/>
    <col min="5622" max="5631" width="12" style="10" customWidth="1"/>
    <col min="5632" max="5632" width="0" style="10" hidden="1" customWidth="1"/>
    <col min="5633" max="5633" width="9.140625" style="10"/>
    <col min="5634" max="5635" width="0" style="10" hidden="1" customWidth="1"/>
    <col min="5636" max="5876" width="9.140625" style="10"/>
    <col min="5877" max="5877" width="54" style="10" customWidth="1"/>
    <col min="5878" max="5887" width="12" style="10" customWidth="1"/>
    <col min="5888" max="5888" width="0" style="10" hidden="1" customWidth="1"/>
    <col min="5889" max="5889" width="9.140625" style="10"/>
    <col min="5890" max="5891" width="0" style="10" hidden="1" customWidth="1"/>
    <col min="5892" max="6132" width="9.140625" style="10"/>
    <col min="6133" max="6133" width="54" style="10" customWidth="1"/>
    <col min="6134" max="6143" width="12" style="10" customWidth="1"/>
    <col min="6144" max="6144" width="0" style="10" hidden="1" customWidth="1"/>
    <col min="6145" max="6145" width="9.140625" style="10"/>
    <col min="6146" max="6147" width="0" style="10" hidden="1" customWidth="1"/>
    <col min="6148" max="6388" width="9.140625" style="10"/>
    <col min="6389" max="6389" width="54" style="10" customWidth="1"/>
    <col min="6390" max="6399" width="12" style="10" customWidth="1"/>
    <col min="6400" max="6400" width="0" style="10" hidden="1" customWidth="1"/>
    <col min="6401" max="6401" width="9.140625" style="10"/>
    <col min="6402" max="6403" width="0" style="10" hidden="1" customWidth="1"/>
    <col min="6404" max="6644" width="9.140625" style="10"/>
    <col min="6645" max="6645" width="54" style="10" customWidth="1"/>
    <col min="6646" max="6655" width="12" style="10" customWidth="1"/>
    <col min="6656" max="6656" width="0" style="10" hidden="1" customWidth="1"/>
    <col min="6657" max="6657" width="9.140625" style="10"/>
    <col min="6658" max="6659" width="0" style="10" hidden="1" customWidth="1"/>
    <col min="6660" max="6900" width="9.140625" style="10"/>
    <col min="6901" max="6901" width="54" style="10" customWidth="1"/>
    <col min="6902" max="6911" width="12" style="10" customWidth="1"/>
    <col min="6912" max="6912" width="0" style="10" hidden="1" customWidth="1"/>
    <col min="6913" max="6913" width="9.140625" style="10"/>
    <col min="6914" max="6915" width="0" style="10" hidden="1" customWidth="1"/>
    <col min="6916" max="7156" width="9.140625" style="10"/>
    <col min="7157" max="7157" width="54" style="10" customWidth="1"/>
    <col min="7158" max="7167" width="12" style="10" customWidth="1"/>
    <col min="7168" max="7168" width="0" style="10" hidden="1" customWidth="1"/>
    <col min="7169" max="7169" width="9.140625" style="10"/>
    <col min="7170" max="7171" width="0" style="10" hidden="1" customWidth="1"/>
    <col min="7172" max="7412" width="9.140625" style="10"/>
    <col min="7413" max="7413" width="54" style="10" customWidth="1"/>
    <col min="7414" max="7423" width="12" style="10" customWidth="1"/>
    <col min="7424" max="7424" width="0" style="10" hidden="1" customWidth="1"/>
    <col min="7425" max="7425" width="9.140625" style="10"/>
    <col min="7426" max="7427" width="0" style="10" hidden="1" customWidth="1"/>
    <col min="7428" max="7668" width="9.140625" style="10"/>
    <col min="7669" max="7669" width="54" style="10" customWidth="1"/>
    <col min="7670" max="7679" width="12" style="10" customWidth="1"/>
    <col min="7680" max="7680" width="0" style="10" hidden="1" customWidth="1"/>
    <col min="7681" max="7681" width="9.140625" style="10"/>
    <col min="7682" max="7683" width="0" style="10" hidden="1" customWidth="1"/>
    <col min="7684" max="7924" width="9.140625" style="10"/>
    <col min="7925" max="7925" width="54" style="10" customWidth="1"/>
    <col min="7926" max="7935" width="12" style="10" customWidth="1"/>
    <col min="7936" max="7936" width="0" style="10" hidden="1" customWidth="1"/>
    <col min="7937" max="7937" width="9.140625" style="10"/>
    <col min="7938" max="7939" width="0" style="10" hidden="1" customWidth="1"/>
    <col min="7940" max="8180" width="9.140625" style="10"/>
    <col min="8181" max="8181" width="54" style="10" customWidth="1"/>
    <col min="8182" max="8191" width="12" style="10" customWidth="1"/>
    <col min="8192" max="8192" width="0" style="10" hidden="1" customWidth="1"/>
    <col min="8193" max="8193" width="9.140625" style="10"/>
    <col min="8194" max="8195" width="0" style="10" hidden="1" customWidth="1"/>
    <col min="8196" max="8436" width="9.140625" style="10"/>
    <col min="8437" max="8437" width="54" style="10" customWidth="1"/>
    <col min="8438" max="8447" width="12" style="10" customWidth="1"/>
    <col min="8448" max="8448" width="0" style="10" hidden="1" customWidth="1"/>
    <col min="8449" max="8449" width="9.140625" style="10"/>
    <col min="8450" max="8451" width="0" style="10" hidden="1" customWidth="1"/>
    <col min="8452" max="8692" width="9.140625" style="10"/>
    <col min="8693" max="8693" width="54" style="10" customWidth="1"/>
    <col min="8694" max="8703" width="12" style="10" customWidth="1"/>
    <col min="8704" max="8704" width="0" style="10" hidden="1" customWidth="1"/>
    <col min="8705" max="8705" width="9.140625" style="10"/>
    <col min="8706" max="8707" width="0" style="10" hidden="1" customWidth="1"/>
    <col min="8708" max="8948" width="9.140625" style="10"/>
    <col min="8949" max="8949" width="54" style="10" customWidth="1"/>
    <col min="8950" max="8959" width="12" style="10" customWidth="1"/>
    <col min="8960" max="8960" width="0" style="10" hidden="1" customWidth="1"/>
    <col min="8961" max="8961" width="9.140625" style="10"/>
    <col min="8962" max="8963" width="0" style="10" hidden="1" customWidth="1"/>
    <col min="8964" max="9204" width="9.140625" style="10"/>
    <col min="9205" max="9205" width="54" style="10" customWidth="1"/>
    <col min="9206" max="9215" width="12" style="10" customWidth="1"/>
    <col min="9216" max="9216" width="0" style="10" hidden="1" customWidth="1"/>
    <col min="9217" max="9217" width="9.140625" style="10"/>
    <col min="9218" max="9219" width="0" style="10" hidden="1" customWidth="1"/>
    <col min="9220" max="9460" width="9.140625" style="10"/>
    <col min="9461" max="9461" width="54" style="10" customWidth="1"/>
    <col min="9462" max="9471" width="12" style="10" customWidth="1"/>
    <col min="9472" max="9472" width="0" style="10" hidden="1" customWidth="1"/>
    <col min="9473" max="9473" width="9.140625" style="10"/>
    <col min="9474" max="9475" width="0" style="10" hidden="1" customWidth="1"/>
    <col min="9476" max="9716" width="9.140625" style="10"/>
    <col min="9717" max="9717" width="54" style="10" customWidth="1"/>
    <col min="9718" max="9727" width="12" style="10" customWidth="1"/>
    <col min="9728" max="9728" width="0" style="10" hidden="1" customWidth="1"/>
    <col min="9729" max="9729" width="9.140625" style="10"/>
    <col min="9730" max="9731" width="0" style="10" hidden="1" customWidth="1"/>
    <col min="9732" max="9972" width="9.140625" style="10"/>
    <col min="9973" max="9973" width="54" style="10" customWidth="1"/>
    <col min="9974" max="9983" width="12" style="10" customWidth="1"/>
    <col min="9984" max="9984" width="0" style="10" hidden="1" customWidth="1"/>
    <col min="9985" max="9985" width="9.140625" style="10"/>
    <col min="9986" max="9987" width="0" style="10" hidden="1" customWidth="1"/>
    <col min="9988" max="10228" width="9.14062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9.140625" style="10"/>
    <col min="10242" max="10243" width="0" style="10" hidden="1" customWidth="1"/>
    <col min="10244" max="10484" width="9.14062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9.140625" style="10"/>
    <col min="10498" max="10499" width="0" style="10" hidden="1" customWidth="1"/>
    <col min="10500" max="10740" width="9.14062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9.140625" style="10"/>
    <col min="10754" max="10755" width="0" style="10" hidden="1" customWidth="1"/>
    <col min="10756" max="10996" width="9.14062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9.140625" style="10"/>
    <col min="11010" max="11011" width="0" style="10" hidden="1" customWidth="1"/>
    <col min="11012" max="11252" width="9.14062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9.140625" style="10"/>
    <col min="11266" max="11267" width="0" style="10" hidden="1" customWidth="1"/>
    <col min="11268" max="11508" width="9.14062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9.140625" style="10"/>
    <col min="11522" max="11523" width="0" style="10" hidden="1" customWidth="1"/>
    <col min="11524" max="11764" width="9.14062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9.140625" style="10"/>
    <col min="11778" max="11779" width="0" style="10" hidden="1" customWidth="1"/>
    <col min="11780" max="12020" width="9.14062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9.140625" style="10"/>
    <col min="12034" max="12035" width="0" style="10" hidden="1" customWidth="1"/>
    <col min="12036" max="12276" width="9.14062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9.140625" style="10"/>
    <col min="12290" max="12291" width="0" style="10" hidden="1" customWidth="1"/>
    <col min="12292" max="12532" width="9.14062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9.140625" style="10"/>
    <col min="12546" max="12547" width="0" style="10" hidden="1" customWidth="1"/>
    <col min="12548" max="12788" width="9.14062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9.140625" style="10"/>
    <col min="12802" max="12803" width="0" style="10" hidden="1" customWidth="1"/>
    <col min="12804" max="13044" width="9.14062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9.140625" style="10"/>
    <col min="13058" max="13059" width="0" style="10" hidden="1" customWidth="1"/>
    <col min="13060" max="13300" width="9.14062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9.140625" style="10"/>
    <col min="13314" max="13315" width="0" style="10" hidden="1" customWidth="1"/>
    <col min="13316" max="13556" width="9.14062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9.140625" style="10"/>
    <col min="13570" max="13571" width="0" style="10" hidden="1" customWidth="1"/>
    <col min="13572" max="13812" width="9.14062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9.140625" style="10"/>
    <col min="13826" max="13827" width="0" style="10" hidden="1" customWidth="1"/>
    <col min="13828" max="14068" width="9.14062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9.140625" style="10"/>
    <col min="14082" max="14083" width="0" style="10" hidden="1" customWidth="1"/>
    <col min="14084" max="14324" width="9.14062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9.140625" style="10"/>
    <col min="14338" max="14339" width="0" style="10" hidden="1" customWidth="1"/>
    <col min="14340" max="14580" width="9.14062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9.140625" style="10"/>
    <col min="14594" max="14595" width="0" style="10" hidden="1" customWidth="1"/>
    <col min="14596" max="14836" width="9.14062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9.140625" style="10"/>
    <col min="14850" max="14851" width="0" style="10" hidden="1" customWidth="1"/>
    <col min="14852" max="15092" width="9.14062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9.140625" style="10"/>
    <col min="15106" max="15107" width="0" style="10" hidden="1" customWidth="1"/>
    <col min="15108" max="15348" width="9.14062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9.140625" style="10"/>
    <col min="15362" max="15363" width="0" style="10" hidden="1" customWidth="1"/>
    <col min="15364" max="15604" width="9.14062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9.140625" style="10"/>
    <col min="15618" max="15619" width="0" style="10" hidden="1" customWidth="1"/>
    <col min="15620" max="15860" width="9.14062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9.140625" style="10"/>
    <col min="15874" max="15875" width="0" style="10" hidden="1" customWidth="1"/>
    <col min="15876" max="16116" width="9.14062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9.140625" style="10"/>
    <col min="16130" max="16131" width="0" style="10" hidden="1" customWidth="1"/>
    <col min="16132" max="16384" width="9.140625" style="10"/>
  </cols>
  <sheetData>
    <row r="1" spans="1:21" s="4" customFormat="1">
      <c r="A1" s="362" t="s">
        <v>157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21" s="4" customForma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6"/>
      <c r="Q3" s="26"/>
      <c r="R3" s="26"/>
    </row>
    <row r="4" spans="1:21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215</v>
      </c>
      <c r="P4" s="26"/>
      <c r="Q4" s="26"/>
      <c r="R4" s="26"/>
    </row>
    <row r="5" spans="1:21" s="4" customForma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320</v>
      </c>
      <c r="P5" s="26"/>
      <c r="Q5" s="26"/>
      <c r="R5" s="26"/>
    </row>
    <row r="6" spans="1:21" s="4" customFormat="1">
      <c r="A6" s="21" t="s">
        <v>334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21" s="4" customFormat="1">
      <c r="A7" s="363" t="s">
        <v>317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21" s="4" customFormat="1" ht="23.25" customHeight="1">
      <c r="A8" s="21" t="s">
        <v>159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21" s="4" customFormat="1">
      <c r="A9" s="363"/>
      <c r="B9" s="363"/>
      <c r="C9" s="363"/>
      <c r="D9" s="363"/>
      <c r="P9" s="28"/>
      <c r="Q9" s="28"/>
      <c r="R9" s="29" t="s">
        <v>25</v>
      </c>
    </row>
    <row r="10" spans="1:21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21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21" s="4" customFormat="1">
      <c r="A12" s="35" t="s">
        <v>40</v>
      </c>
      <c r="B12" s="48" t="s">
        <v>5</v>
      </c>
      <c r="C12" s="306">
        <v>0</v>
      </c>
      <c r="D12" s="306">
        <v>0</v>
      </c>
      <c r="E12" s="306">
        <v>0</v>
      </c>
      <c r="F12" s="306">
        <v>0</v>
      </c>
      <c r="G12" s="306">
        <v>0</v>
      </c>
      <c r="H12" s="306">
        <v>0</v>
      </c>
      <c r="I12" s="306">
        <v>0</v>
      </c>
      <c r="J12" s="306">
        <v>0</v>
      </c>
      <c r="K12" s="306">
        <v>0</v>
      </c>
      <c r="L12" s="306">
        <v>0</v>
      </c>
      <c r="M12" s="306">
        <v>0</v>
      </c>
      <c r="N12" s="306">
        <v>0</v>
      </c>
      <c r="O12" s="306">
        <v>0</v>
      </c>
      <c r="P12" s="306">
        <v>0</v>
      </c>
      <c r="Q12" s="306">
        <v>0</v>
      </c>
      <c r="R12" s="306">
        <v>0</v>
      </c>
      <c r="S12" s="101">
        <v>0</v>
      </c>
      <c r="T12" s="101">
        <v>0</v>
      </c>
      <c r="U12" s="101">
        <v>0</v>
      </c>
    </row>
    <row r="13" spans="1:21" s="4" customFormat="1">
      <c r="A13" s="35"/>
      <c r="B13" s="48" t="s">
        <v>6</v>
      </c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</row>
    <row r="14" spans="1:21" s="4" customFormat="1">
      <c r="A14" s="51" t="s">
        <v>73</v>
      </c>
      <c r="B14" s="52" t="s">
        <v>5</v>
      </c>
      <c r="C14" s="308">
        <f t="shared" ref="C14:R14" si="0">C16</f>
        <v>0</v>
      </c>
      <c r="D14" s="308">
        <f>D16+D72</f>
        <v>0</v>
      </c>
      <c r="E14" s="308">
        <f>E16+E72</f>
        <v>0</v>
      </c>
      <c r="F14" s="308">
        <f t="shared" si="0"/>
        <v>0</v>
      </c>
      <c r="G14" s="308">
        <f t="shared" si="0"/>
        <v>0</v>
      </c>
      <c r="H14" s="308">
        <f t="shared" si="0"/>
        <v>0</v>
      </c>
      <c r="I14" s="308">
        <f t="shared" si="0"/>
        <v>0</v>
      </c>
      <c r="J14" s="308">
        <f t="shared" si="0"/>
        <v>0</v>
      </c>
      <c r="K14" s="308">
        <f t="shared" si="0"/>
        <v>0</v>
      </c>
      <c r="L14" s="308">
        <f t="shared" si="0"/>
        <v>0</v>
      </c>
      <c r="M14" s="308">
        <f t="shared" si="0"/>
        <v>0</v>
      </c>
      <c r="N14" s="308">
        <f t="shared" si="0"/>
        <v>0</v>
      </c>
      <c r="O14" s="308">
        <f t="shared" si="0"/>
        <v>0</v>
      </c>
      <c r="P14" s="308">
        <f t="shared" si="0"/>
        <v>0</v>
      </c>
      <c r="Q14" s="308">
        <f t="shared" si="0"/>
        <v>0</v>
      </c>
      <c r="R14" s="308">
        <f t="shared" si="0"/>
        <v>0</v>
      </c>
    </row>
    <row r="15" spans="1:21" s="4" customFormat="1">
      <c r="A15" s="54"/>
      <c r="B15" s="52" t="s">
        <v>6</v>
      </c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</row>
    <row r="16" spans="1:21" s="4" customFormat="1">
      <c r="A16" s="39"/>
      <c r="B16" s="49" t="s">
        <v>5</v>
      </c>
      <c r="C16" s="312">
        <v>0</v>
      </c>
      <c r="D16" s="312">
        <f t="shared" ref="D16:R16" si="1">SUM(E16:H16)</f>
        <v>0</v>
      </c>
      <c r="E16" s="312">
        <f>SUM(F16:I16)</f>
        <v>0</v>
      </c>
      <c r="F16" s="312">
        <f t="shared" si="1"/>
        <v>0</v>
      </c>
      <c r="G16" s="312">
        <f t="shared" si="1"/>
        <v>0</v>
      </c>
      <c r="H16" s="312">
        <f t="shared" si="1"/>
        <v>0</v>
      </c>
      <c r="I16" s="312">
        <f t="shared" si="1"/>
        <v>0</v>
      </c>
      <c r="J16" s="312">
        <f t="shared" si="1"/>
        <v>0</v>
      </c>
      <c r="K16" s="312">
        <f t="shared" si="1"/>
        <v>0</v>
      </c>
      <c r="L16" s="312">
        <f t="shared" si="1"/>
        <v>0</v>
      </c>
      <c r="M16" s="312">
        <f t="shared" si="1"/>
        <v>0</v>
      </c>
      <c r="N16" s="312">
        <f t="shared" si="1"/>
        <v>0</v>
      </c>
      <c r="O16" s="312">
        <f t="shared" si="1"/>
        <v>0</v>
      </c>
      <c r="P16" s="312">
        <f t="shared" si="1"/>
        <v>0</v>
      </c>
      <c r="Q16" s="312">
        <f t="shared" si="1"/>
        <v>0</v>
      </c>
      <c r="R16" s="312">
        <f t="shared" si="1"/>
        <v>0</v>
      </c>
    </row>
    <row r="17" spans="1:18" s="4" customFormat="1">
      <c r="A17" s="39"/>
      <c r="B17" s="49" t="s">
        <v>6</v>
      </c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</row>
    <row r="18" spans="1:18" s="4" customFormat="1">
      <c r="A18" s="51" t="s">
        <v>74</v>
      </c>
      <c r="B18" s="52" t="s">
        <v>5</v>
      </c>
      <c r="C18" s="308">
        <f t="shared" ref="C18:R18" si="2">C20</f>
        <v>0</v>
      </c>
      <c r="D18" s="308">
        <f t="shared" si="2"/>
        <v>0</v>
      </c>
      <c r="E18" s="308">
        <f t="shared" si="2"/>
        <v>0</v>
      </c>
      <c r="F18" s="308">
        <f t="shared" si="2"/>
        <v>0</v>
      </c>
      <c r="G18" s="308">
        <f t="shared" si="2"/>
        <v>0</v>
      </c>
      <c r="H18" s="308">
        <f t="shared" si="2"/>
        <v>0</v>
      </c>
      <c r="I18" s="308">
        <f t="shared" si="2"/>
        <v>0</v>
      </c>
      <c r="J18" s="308">
        <f t="shared" si="2"/>
        <v>0</v>
      </c>
      <c r="K18" s="308">
        <f t="shared" si="2"/>
        <v>0</v>
      </c>
      <c r="L18" s="308">
        <f t="shared" si="2"/>
        <v>0</v>
      </c>
      <c r="M18" s="308">
        <f t="shared" si="2"/>
        <v>0</v>
      </c>
      <c r="N18" s="308">
        <f t="shared" si="2"/>
        <v>0</v>
      </c>
      <c r="O18" s="308">
        <f t="shared" si="2"/>
        <v>0</v>
      </c>
      <c r="P18" s="308">
        <f t="shared" si="2"/>
        <v>0</v>
      </c>
      <c r="Q18" s="308">
        <f t="shared" si="2"/>
        <v>0</v>
      </c>
      <c r="R18" s="308">
        <f t="shared" si="2"/>
        <v>0</v>
      </c>
    </row>
    <row r="19" spans="1:18" s="4" customFormat="1">
      <c r="A19" s="54"/>
      <c r="B19" s="52" t="s">
        <v>6</v>
      </c>
      <c r="C19" s="308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</row>
    <row r="20" spans="1:18" s="4" customFormat="1">
      <c r="A20" s="39"/>
      <c r="B20" s="49" t="s">
        <v>5</v>
      </c>
      <c r="C20" s="312">
        <v>0</v>
      </c>
      <c r="D20" s="312">
        <f t="shared" ref="D20:R20" si="3">SUM(E20:H20)</f>
        <v>0</v>
      </c>
      <c r="E20" s="312">
        <f t="shared" si="3"/>
        <v>0</v>
      </c>
      <c r="F20" s="312">
        <f t="shared" si="3"/>
        <v>0</v>
      </c>
      <c r="G20" s="312">
        <f t="shared" si="3"/>
        <v>0</v>
      </c>
      <c r="H20" s="312">
        <f t="shared" si="3"/>
        <v>0</v>
      </c>
      <c r="I20" s="312">
        <f t="shared" si="3"/>
        <v>0</v>
      </c>
      <c r="J20" s="312">
        <f t="shared" si="3"/>
        <v>0</v>
      </c>
      <c r="K20" s="312">
        <f t="shared" si="3"/>
        <v>0</v>
      </c>
      <c r="L20" s="312">
        <f t="shared" si="3"/>
        <v>0</v>
      </c>
      <c r="M20" s="312">
        <f t="shared" si="3"/>
        <v>0</v>
      </c>
      <c r="N20" s="312">
        <f t="shared" si="3"/>
        <v>0</v>
      </c>
      <c r="O20" s="312">
        <f t="shared" si="3"/>
        <v>0</v>
      </c>
      <c r="P20" s="312">
        <f t="shared" si="3"/>
        <v>0</v>
      </c>
      <c r="Q20" s="312">
        <f t="shared" si="3"/>
        <v>0</v>
      </c>
      <c r="R20" s="312">
        <f t="shared" si="3"/>
        <v>0</v>
      </c>
    </row>
    <row r="21" spans="1:18" s="4" customFormat="1">
      <c r="A21" s="39"/>
      <c r="B21" s="49" t="s">
        <v>6</v>
      </c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</row>
    <row r="22" spans="1:18" s="4" customFormat="1">
      <c r="A22" s="51" t="s">
        <v>75</v>
      </c>
      <c r="B22" s="52" t="s">
        <v>5</v>
      </c>
      <c r="C22" s="308">
        <f t="shared" ref="C22:R22" si="4">C24</f>
        <v>0</v>
      </c>
      <c r="D22" s="308">
        <f t="shared" si="4"/>
        <v>0</v>
      </c>
      <c r="E22" s="308">
        <f t="shared" si="4"/>
        <v>0</v>
      </c>
      <c r="F22" s="308">
        <f t="shared" si="4"/>
        <v>0</v>
      </c>
      <c r="G22" s="308">
        <f t="shared" si="4"/>
        <v>0</v>
      </c>
      <c r="H22" s="308">
        <f t="shared" si="4"/>
        <v>0</v>
      </c>
      <c r="I22" s="308">
        <f t="shared" si="4"/>
        <v>0</v>
      </c>
      <c r="J22" s="308">
        <f t="shared" si="4"/>
        <v>0</v>
      </c>
      <c r="K22" s="308">
        <f t="shared" si="4"/>
        <v>0</v>
      </c>
      <c r="L22" s="308">
        <f t="shared" si="4"/>
        <v>0</v>
      </c>
      <c r="M22" s="308">
        <f t="shared" si="4"/>
        <v>0</v>
      </c>
      <c r="N22" s="308">
        <f t="shared" si="4"/>
        <v>0</v>
      </c>
      <c r="O22" s="308">
        <f t="shared" si="4"/>
        <v>0</v>
      </c>
      <c r="P22" s="308">
        <f t="shared" si="4"/>
        <v>0</v>
      </c>
      <c r="Q22" s="308">
        <f t="shared" si="4"/>
        <v>0</v>
      </c>
      <c r="R22" s="308">
        <f t="shared" si="4"/>
        <v>0</v>
      </c>
    </row>
    <row r="23" spans="1:18" s="4" customFormat="1">
      <c r="A23" s="54"/>
      <c r="B23" s="52" t="s">
        <v>6</v>
      </c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</row>
    <row r="24" spans="1:18" s="4" customFormat="1">
      <c r="A24" s="39"/>
      <c r="B24" s="49" t="s">
        <v>5</v>
      </c>
      <c r="C24" s="312">
        <v>0</v>
      </c>
      <c r="D24" s="312">
        <f t="shared" ref="D24:R24" si="5">SUM(E24:H24)</f>
        <v>0</v>
      </c>
      <c r="E24" s="312">
        <f t="shared" si="5"/>
        <v>0</v>
      </c>
      <c r="F24" s="312">
        <f t="shared" si="5"/>
        <v>0</v>
      </c>
      <c r="G24" s="312">
        <f t="shared" si="5"/>
        <v>0</v>
      </c>
      <c r="H24" s="312">
        <f t="shared" si="5"/>
        <v>0</v>
      </c>
      <c r="I24" s="312">
        <f t="shared" si="5"/>
        <v>0</v>
      </c>
      <c r="J24" s="312">
        <f t="shared" si="5"/>
        <v>0</v>
      </c>
      <c r="K24" s="312">
        <f t="shared" si="5"/>
        <v>0</v>
      </c>
      <c r="L24" s="312">
        <f t="shared" si="5"/>
        <v>0</v>
      </c>
      <c r="M24" s="312">
        <f t="shared" si="5"/>
        <v>0</v>
      </c>
      <c r="N24" s="312">
        <f t="shared" si="5"/>
        <v>0</v>
      </c>
      <c r="O24" s="312">
        <f t="shared" si="5"/>
        <v>0</v>
      </c>
      <c r="P24" s="312">
        <f t="shared" si="5"/>
        <v>0</v>
      </c>
      <c r="Q24" s="312">
        <f t="shared" si="5"/>
        <v>0</v>
      </c>
      <c r="R24" s="312">
        <f t="shared" si="5"/>
        <v>0</v>
      </c>
    </row>
    <row r="25" spans="1:18" s="4" customFormat="1">
      <c r="A25" s="39"/>
      <c r="B25" s="49" t="s">
        <v>6</v>
      </c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2"/>
      <c r="R25" s="312"/>
    </row>
    <row r="26" spans="1:18" s="4" customFormat="1">
      <c r="A26" s="51" t="s">
        <v>41</v>
      </c>
      <c r="B26" s="52" t="s">
        <v>5</v>
      </c>
      <c r="C26" s="308">
        <f t="shared" ref="C26:R26" si="6">C28</f>
        <v>0</v>
      </c>
      <c r="D26" s="308">
        <f t="shared" si="6"/>
        <v>0</v>
      </c>
      <c r="E26" s="308">
        <f t="shared" si="6"/>
        <v>0</v>
      </c>
      <c r="F26" s="308">
        <f t="shared" si="6"/>
        <v>0</v>
      </c>
      <c r="G26" s="308">
        <f t="shared" si="6"/>
        <v>0</v>
      </c>
      <c r="H26" s="308">
        <f t="shared" si="6"/>
        <v>0</v>
      </c>
      <c r="I26" s="308">
        <f t="shared" si="6"/>
        <v>0</v>
      </c>
      <c r="J26" s="308">
        <f t="shared" si="6"/>
        <v>0</v>
      </c>
      <c r="K26" s="308">
        <f t="shared" si="6"/>
        <v>0</v>
      </c>
      <c r="L26" s="308">
        <f t="shared" si="6"/>
        <v>0</v>
      </c>
      <c r="M26" s="308">
        <f t="shared" si="6"/>
        <v>0</v>
      </c>
      <c r="N26" s="308">
        <f t="shared" si="6"/>
        <v>0</v>
      </c>
      <c r="O26" s="308">
        <f t="shared" si="6"/>
        <v>0</v>
      </c>
      <c r="P26" s="308">
        <f t="shared" si="6"/>
        <v>0</v>
      </c>
      <c r="Q26" s="308">
        <f t="shared" si="6"/>
        <v>0</v>
      </c>
      <c r="R26" s="308">
        <f t="shared" si="6"/>
        <v>0</v>
      </c>
    </row>
    <row r="27" spans="1:18" s="4" customFormat="1">
      <c r="A27" s="54"/>
      <c r="B27" s="52" t="s">
        <v>6</v>
      </c>
      <c r="C27" s="308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</row>
    <row r="28" spans="1:18" s="4" customFormat="1">
      <c r="A28" s="39"/>
      <c r="B28" s="49" t="s">
        <v>5</v>
      </c>
      <c r="C28" s="312">
        <v>0</v>
      </c>
      <c r="D28" s="312">
        <f t="shared" ref="D28:R28" si="7">SUM(E28:H28)</f>
        <v>0</v>
      </c>
      <c r="E28" s="312">
        <f t="shared" si="7"/>
        <v>0</v>
      </c>
      <c r="F28" s="312">
        <f t="shared" si="7"/>
        <v>0</v>
      </c>
      <c r="G28" s="312">
        <f t="shared" si="7"/>
        <v>0</v>
      </c>
      <c r="H28" s="312">
        <f t="shared" si="7"/>
        <v>0</v>
      </c>
      <c r="I28" s="312">
        <f t="shared" si="7"/>
        <v>0</v>
      </c>
      <c r="J28" s="312">
        <f t="shared" si="7"/>
        <v>0</v>
      </c>
      <c r="K28" s="312">
        <f t="shared" si="7"/>
        <v>0</v>
      </c>
      <c r="L28" s="312">
        <f t="shared" si="7"/>
        <v>0</v>
      </c>
      <c r="M28" s="312">
        <f t="shared" si="7"/>
        <v>0</v>
      </c>
      <c r="N28" s="312">
        <f t="shared" si="7"/>
        <v>0</v>
      </c>
      <c r="O28" s="312">
        <f t="shared" si="7"/>
        <v>0</v>
      </c>
      <c r="P28" s="312">
        <f t="shared" si="7"/>
        <v>0</v>
      </c>
      <c r="Q28" s="312">
        <f t="shared" si="7"/>
        <v>0</v>
      </c>
      <c r="R28" s="312">
        <f t="shared" si="7"/>
        <v>0</v>
      </c>
    </row>
    <row r="29" spans="1:18" s="4" customFormat="1">
      <c r="A29" s="39"/>
      <c r="B29" s="49" t="s">
        <v>6</v>
      </c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</row>
    <row r="30" spans="1:18" s="4" customFormat="1">
      <c r="A30" s="40" t="s">
        <v>42</v>
      </c>
      <c r="B30" s="48" t="s">
        <v>5</v>
      </c>
      <c r="C30" s="306">
        <f t="shared" ref="C30:R30" si="8">C32+C56</f>
        <v>1404500</v>
      </c>
      <c r="D30" s="306">
        <f t="shared" si="8"/>
        <v>1294600</v>
      </c>
      <c r="E30" s="306">
        <f>E32+E56</f>
        <v>1194220</v>
      </c>
      <c r="F30" s="306">
        <f t="shared" si="8"/>
        <v>58380</v>
      </c>
      <c r="G30" s="306">
        <f t="shared" si="8"/>
        <v>42000</v>
      </c>
      <c r="H30" s="306">
        <f t="shared" si="8"/>
        <v>0</v>
      </c>
      <c r="I30" s="306">
        <f t="shared" si="8"/>
        <v>85900</v>
      </c>
      <c r="J30" s="306">
        <f t="shared" si="8"/>
        <v>25900</v>
      </c>
      <c r="K30" s="306">
        <f t="shared" si="8"/>
        <v>0</v>
      </c>
      <c r="L30" s="306">
        <f t="shared" si="8"/>
        <v>60000</v>
      </c>
      <c r="M30" s="306">
        <f t="shared" si="8"/>
        <v>0</v>
      </c>
      <c r="N30" s="306">
        <f t="shared" si="8"/>
        <v>24000</v>
      </c>
      <c r="O30" s="306">
        <f t="shared" si="8"/>
        <v>24000</v>
      </c>
      <c r="P30" s="306">
        <f t="shared" si="8"/>
        <v>0</v>
      </c>
      <c r="Q30" s="306">
        <f t="shared" si="8"/>
        <v>0</v>
      </c>
      <c r="R30" s="306">
        <f t="shared" si="8"/>
        <v>0</v>
      </c>
    </row>
    <row r="31" spans="1:18" s="4" customFormat="1">
      <c r="A31" s="40"/>
      <c r="B31" s="48" t="s">
        <v>6</v>
      </c>
      <c r="C31" s="306"/>
      <c r="D31" s="306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</row>
    <row r="32" spans="1:18" s="4" customFormat="1">
      <c r="A32" s="51" t="s">
        <v>43</v>
      </c>
      <c r="B32" s="52" t="s">
        <v>5</v>
      </c>
      <c r="C32" s="308">
        <f t="shared" ref="C32:R32" si="9">C34+C38+C46</f>
        <v>904500</v>
      </c>
      <c r="D32" s="308">
        <f t="shared" si="9"/>
        <v>794600</v>
      </c>
      <c r="E32" s="308">
        <f t="shared" si="9"/>
        <v>694220</v>
      </c>
      <c r="F32" s="308">
        <f t="shared" si="9"/>
        <v>58380</v>
      </c>
      <c r="G32" s="308">
        <f t="shared" si="9"/>
        <v>42000</v>
      </c>
      <c r="H32" s="308">
        <f t="shared" si="9"/>
        <v>0</v>
      </c>
      <c r="I32" s="308">
        <f t="shared" si="9"/>
        <v>85900</v>
      </c>
      <c r="J32" s="308">
        <f t="shared" si="9"/>
        <v>25900</v>
      </c>
      <c r="K32" s="308">
        <f t="shared" si="9"/>
        <v>0</v>
      </c>
      <c r="L32" s="308">
        <f t="shared" si="9"/>
        <v>60000</v>
      </c>
      <c r="M32" s="308">
        <f t="shared" si="9"/>
        <v>0</v>
      </c>
      <c r="N32" s="308">
        <f t="shared" si="9"/>
        <v>24000</v>
      </c>
      <c r="O32" s="308">
        <f t="shared" si="9"/>
        <v>24000</v>
      </c>
      <c r="P32" s="308">
        <f t="shared" si="9"/>
        <v>0</v>
      </c>
      <c r="Q32" s="308">
        <f t="shared" si="9"/>
        <v>0</v>
      </c>
      <c r="R32" s="308">
        <f t="shared" si="9"/>
        <v>0</v>
      </c>
    </row>
    <row r="33" spans="1:18" s="4" customFormat="1">
      <c r="A33" s="51"/>
      <c r="B33" s="52" t="s">
        <v>6</v>
      </c>
      <c r="C33" s="308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</row>
    <row r="34" spans="1:18" s="4" customFormat="1">
      <c r="A34" s="55" t="s">
        <v>44</v>
      </c>
      <c r="B34" s="52" t="s">
        <v>5</v>
      </c>
      <c r="C34" s="308">
        <f t="shared" ref="C34:R34" si="10">C36</f>
        <v>126000</v>
      </c>
      <c r="D34" s="308">
        <f t="shared" si="10"/>
        <v>126000</v>
      </c>
      <c r="E34" s="308">
        <f t="shared" si="10"/>
        <v>67620</v>
      </c>
      <c r="F34" s="308">
        <f t="shared" si="10"/>
        <v>58380</v>
      </c>
      <c r="G34" s="308">
        <f t="shared" si="10"/>
        <v>0</v>
      </c>
      <c r="H34" s="308">
        <f t="shared" si="10"/>
        <v>0</v>
      </c>
      <c r="I34" s="308">
        <f t="shared" si="10"/>
        <v>0</v>
      </c>
      <c r="J34" s="308">
        <f t="shared" si="10"/>
        <v>0</v>
      </c>
      <c r="K34" s="308">
        <f t="shared" si="10"/>
        <v>0</v>
      </c>
      <c r="L34" s="308">
        <f t="shared" si="10"/>
        <v>0</v>
      </c>
      <c r="M34" s="308">
        <f t="shared" si="10"/>
        <v>0</v>
      </c>
      <c r="N34" s="308">
        <f t="shared" si="10"/>
        <v>0</v>
      </c>
      <c r="O34" s="308">
        <f t="shared" si="10"/>
        <v>0</v>
      </c>
      <c r="P34" s="308">
        <f t="shared" si="10"/>
        <v>0</v>
      </c>
      <c r="Q34" s="308">
        <f t="shared" si="10"/>
        <v>0</v>
      </c>
      <c r="R34" s="308">
        <f t="shared" si="10"/>
        <v>0</v>
      </c>
    </row>
    <row r="35" spans="1:18" s="4" customFormat="1">
      <c r="A35" s="55"/>
      <c r="B35" s="52" t="s">
        <v>6</v>
      </c>
      <c r="C35" s="308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</row>
    <row r="36" spans="1:18" s="4" customFormat="1">
      <c r="A36" s="41" t="s">
        <v>106</v>
      </c>
      <c r="B36" s="49" t="s">
        <v>5</v>
      </c>
      <c r="C36" s="312">
        <f>D36+I36+N36</f>
        <v>126000</v>
      </c>
      <c r="D36" s="312">
        <f>SUM(E36:H36)</f>
        <v>126000</v>
      </c>
      <c r="E36" s="312">
        <v>67620</v>
      </c>
      <c r="F36" s="312">
        <v>58380</v>
      </c>
      <c r="G36" s="312">
        <v>0</v>
      </c>
      <c r="H36" s="312">
        <f t="shared" ref="H36:R36" si="11">SUM(I36:L36)</f>
        <v>0</v>
      </c>
      <c r="I36" s="312">
        <f t="shared" si="11"/>
        <v>0</v>
      </c>
      <c r="J36" s="312">
        <f t="shared" si="11"/>
        <v>0</v>
      </c>
      <c r="K36" s="312">
        <f t="shared" si="11"/>
        <v>0</v>
      </c>
      <c r="L36" s="312">
        <f t="shared" si="11"/>
        <v>0</v>
      </c>
      <c r="M36" s="312">
        <f t="shared" si="11"/>
        <v>0</v>
      </c>
      <c r="N36" s="312">
        <f t="shared" si="11"/>
        <v>0</v>
      </c>
      <c r="O36" s="312">
        <f t="shared" si="11"/>
        <v>0</v>
      </c>
      <c r="P36" s="312">
        <f t="shared" si="11"/>
        <v>0</v>
      </c>
      <c r="Q36" s="312">
        <f t="shared" si="11"/>
        <v>0</v>
      </c>
      <c r="R36" s="312">
        <f t="shared" si="11"/>
        <v>0</v>
      </c>
    </row>
    <row r="37" spans="1:18" s="4" customFormat="1">
      <c r="A37" s="39"/>
      <c r="B37" s="49" t="s">
        <v>6</v>
      </c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  <c r="R37" s="312"/>
    </row>
    <row r="38" spans="1:18" s="4" customFormat="1">
      <c r="A38" s="55" t="s">
        <v>45</v>
      </c>
      <c r="B38" s="52" t="s">
        <v>5</v>
      </c>
      <c r="C38" s="308">
        <f t="shared" ref="C38:R38" si="12">C40+C42+C44</f>
        <v>676200</v>
      </c>
      <c r="D38" s="308">
        <f t="shared" si="12"/>
        <v>622200</v>
      </c>
      <c r="E38" s="308">
        <f t="shared" si="12"/>
        <v>622200</v>
      </c>
      <c r="F38" s="308">
        <f t="shared" si="12"/>
        <v>0</v>
      </c>
      <c r="G38" s="308">
        <f t="shared" si="12"/>
        <v>0</v>
      </c>
      <c r="H38" s="308">
        <f t="shared" si="12"/>
        <v>0</v>
      </c>
      <c r="I38" s="308">
        <f t="shared" si="12"/>
        <v>30000</v>
      </c>
      <c r="J38" s="308">
        <f t="shared" si="12"/>
        <v>0</v>
      </c>
      <c r="K38" s="308">
        <f t="shared" si="12"/>
        <v>0</v>
      </c>
      <c r="L38" s="308">
        <f t="shared" si="12"/>
        <v>30000</v>
      </c>
      <c r="M38" s="308">
        <f t="shared" si="12"/>
        <v>0</v>
      </c>
      <c r="N38" s="308">
        <f t="shared" si="12"/>
        <v>24000</v>
      </c>
      <c r="O38" s="308">
        <f t="shared" si="12"/>
        <v>24000</v>
      </c>
      <c r="P38" s="308">
        <f t="shared" si="12"/>
        <v>0</v>
      </c>
      <c r="Q38" s="308">
        <f t="shared" si="12"/>
        <v>0</v>
      </c>
      <c r="R38" s="308">
        <f t="shared" si="12"/>
        <v>0</v>
      </c>
    </row>
    <row r="39" spans="1:18" s="4" customFormat="1">
      <c r="A39" s="55"/>
      <c r="B39" s="52" t="s">
        <v>6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</row>
    <row r="40" spans="1:18" s="4" customFormat="1">
      <c r="A40" s="82" t="s">
        <v>108</v>
      </c>
      <c r="B40" s="49" t="s">
        <v>5</v>
      </c>
      <c r="C40" s="312">
        <f>D40+I40+N40</f>
        <v>39000</v>
      </c>
      <c r="D40" s="312">
        <f t="shared" ref="D40" si="13">SUM(E40:H40)</f>
        <v>39000</v>
      </c>
      <c r="E40" s="312">
        <v>39000</v>
      </c>
      <c r="F40" s="312">
        <v>0</v>
      </c>
      <c r="G40" s="312">
        <f t="shared" ref="G40:R44" si="14">SUM(H40:K40)</f>
        <v>0</v>
      </c>
      <c r="H40" s="312">
        <f t="shared" si="14"/>
        <v>0</v>
      </c>
      <c r="I40" s="312">
        <f t="shared" si="14"/>
        <v>0</v>
      </c>
      <c r="J40" s="312">
        <f t="shared" si="14"/>
        <v>0</v>
      </c>
      <c r="K40" s="312">
        <f t="shared" si="14"/>
        <v>0</v>
      </c>
      <c r="L40" s="312">
        <f t="shared" si="14"/>
        <v>0</v>
      </c>
      <c r="M40" s="312">
        <f t="shared" si="14"/>
        <v>0</v>
      </c>
      <c r="N40" s="312">
        <f t="shared" si="14"/>
        <v>0</v>
      </c>
      <c r="O40" s="312">
        <f t="shared" si="14"/>
        <v>0</v>
      </c>
      <c r="P40" s="312">
        <f t="shared" si="14"/>
        <v>0</v>
      </c>
      <c r="Q40" s="312">
        <f t="shared" si="14"/>
        <v>0</v>
      </c>
      <c r="R40" s="312">
        <f t="shared" si="14"/>
        <v>0</v>
      </c>
    </row>
    <row r="41" spans="1:18" s="4" customFormat="1">
      <c r="A41" s="82"/>
      <c r="B41" s="49" t="s">
        <v>6</v>
      </c>
      <c r="C41" s="312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312"/>
      <c r="R41" s="312"/>
    </row>
    <row r="42" spans="1:18" s="4" customFormat="1">
      <c r="A42" s="82" t="s">
        <v>109</v>
      </c>
      <c r="B42" s="49" t="s">
        <v>5</v>
      </c>
      <c r="C42" s="312">
        <f>D42+I42+N42</f>
        <v>54000</v>
      </c>
      <c r="D42" s="312">
        <f>SUM(E42:H42)</f>
        <v>0</v>
      </c>
      <c r="E42" s="312">
        <v>0</v>
      </c>
      <c r="F42" s="312">
        <v>0</v>
      </c>
      <c r="G42" s="312">
        <v>0</v>
      </c>
      <c r="H42" s="312">
        <v>0</v>
      </c>
      <c r="I42" s="312">
        <f>SUM(J42:M42)</f>
        <v>30000</v>
      </c>
      <c r="J42" s="312">
        <v>0</v>
      </c>
      <c r="K42" s="312">
        <v>0</v>
      </c>
      <c r="L42" s="312">
        <v>30000</v>
      </c>
      <c r="M42" s="312">
        <v>0</v>
      </c>
      <c r="N42" s="312">
        <f t="shared" si="14"/>
        <v>24000</v>
      </c>
      <c r="O42" s="312">
        <v>24000</v>
      </c>
      <c r="P42" s="312">
        <f t="shared" si="14"/>
        <v>0</v>
      </c>
      <c r="Q42" s="312">
        <f t="shared" si="14"/>
        <v>0</v>
      </c>
      <c r="R42" s="312">
        <f t="shared" si="14"/>
        <v>0</v>
      </c>
    </row>
    <row r="43" spans="1:18" s="4" customFormat="1">
      <c r="A43" s="77"/>
      <c r="B43" s="49" t="s">
        <v>6</v>
      </c>
      <c r="C43" s="312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</row>
    <row r="44" spans="1:18" s="4" customFormat="1">
      <c r="A44" s="82" t="s">
        <v>144</v>
      </c>
      <c r="B44" s="49" t="s">
        <v>5</v>
      </c>
      <c r="C44" s="312">
        <f t="shared" ref="C44" si="15">D44+I44+N44</f>
        <v>583200</v>
      </c>
      <c r="D44" s="312">
        <f>SUM(E44:H44)</f>
        <v>583200</v>
      </c>
      <c r="E44" s="312">
        <v>583200</v>
      </c>
      <c r="F44" s="312">
        <f>SUM(G44:J44)</f>
        <v>0</v>
      </c>
      <c r="G44" s="312">
        <f t="shared" si="14"/>
        <v>0</v>
      </c>
      <c r="H44" s="312">
        <f t="shared" si="14"/>
        <v>0</v>
      </c>
      <c r="I44" s="312">
        <f t="shared" si="14"/>
        <v>0</v>
      </c>
      <c r="J44" s="312">
        <f t="shared" si="14"/>
        <v>0</v>
      </c>
      <c r="K44" s="312">
        <f t="shared" si="14"/>
        <v>0</v>
      </c>
      <c r="L44" s="312">
        <f t="shared" si="14"/>
        <v>0</v>
      </c>
      <c r="M44" s="312">
        <f t="shared" si="14"/>
        <v>0</v>
      </c>
      <c r="N44" s="312">
        <f t="shared" si="14"/>
        <v>0</v>
      </c>
      <c r="O44" s="312">
        <f t="shared" si="14"/>
        <v>0</v>
      </c>
      <c r="P44" s="312">
        <f t="shared" si="14"/>
        <v>0</v>
      </c>
      <c r="Q44" s="312">
        <f t="shared" si="14"/>
        <v>0</v>
      </c>
      <c r="R44" s="312">
        <f t="shared" si="14"/>
        <v>0</v>
      </c>
    </row>
    <row r="45" spans="1:18" s="4" customFormat="1">
      <c r="A45" s="77"/>
      <c r="B45" s="49" t="s">
        <v>6</v>
      </c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2"/>
    </row>
    <row r="46" spans="1:18" s="4" customFormat="1">
      <c r="A46" s="55" t="s">
        <v>46</v>
      </c>
      <c r="B46" s="52" t="s">
        <v>5</v>
      </c>
      <c r="C46" s="308">
        <f t="shared" ref="C46:R46" si="16">C48+C50+C52+C54</f>
        <v>102300</v>
      </c>
      <c r="D46" s="308">
        <f t="shared" si="16"/>
        <v>46400</v>
      </c>
      <c r="E46" s="308">
        <f t="shared" si="16"/>
        <v>4400</v>
      </c>
      <c r="F46" s="308">
        <f t="shared" si="16"/>
        <v>0</v>
      </c>
      <c r="G46" s="308">
        <f t="shared" si="16"/>
        <v>42000</v>
      </c>
      <c r="H46" s="308">
        <f t="shared" si="16"/>
        <v>0</v>
      </c>
      <c r="I46" s="308">
        <f t="shared" si="16"/>
        <v>55900</v>
      </c>
      <c r="J46" s="308">
        <f t="shared" si="16"/>
        <v>25900</v>
      </c>
      <c r="K46" s="308">
        <f t="shared" si="16"/>
        <v>0</v>
      </c>
      <c r="L46" s="308">
        <f t="shared" si="16"/>
        <v>30000</v>
      </c>
      <c r="M46" s="308">
        <f t="shared" si="16"/>
        <v>0</v>
      </c>
      <c r="N46" s="308">
        <f t="shared" si="16"/>
        <v>0</v>
      </c>
      <c r="O46" s="308">
        <f t="shared" si="16"/>
        <v>0</v>
      </c>
      <c r="P46" s="308">
        <f t="shared" si="16"/>
        <v>0</v>
      </c>
      <c r="Q46" s="308">
        <f t="shared" si="16"/>
        <v>0</v>
      </c>
      <c r="R46" s="308">
        <f t="shared" si="16"/>
        <v>0</v>
      </c>
    </row>
    <row r="47" spans="1:18" s="4" customFormat="1">
      <c r="A47" s="55"/>
      <c r="B47" s="52" t="s">
        <v>6</v>
      </c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</row>
    <row r="48" spans="1:18" s="4" customFormat="1">
      <c r="A48" s="82" t="s">
        <v>110</v>
      </c>
      <c r="B48" s="49" t="s">
        <v>5</v>
      </c>
      <c r="C48" s="312">
        <v>50000</v>
      </c>
      <c r="D48" s="312">
        <f t="shared" ref="D48:H54" si="17">SUM(E48:H48)</f>
        <v>20000</v>
      </c>
      <c r="E48" s="312">
        <v>0</v>
      </c>
      <c r="F48" s="312">
        <v>0</v>
      </c>
      <c r="G48" s="312">
        <v>20000</v>
      </c>
      <c r="H48" s="312">
        <v>0</v>
      </c>
      <c r="I48" s="312">
        <f t="shared" ref="I48:M54" si="18">SUM(J48:M48)</f>
        <v>30000</v>
      </c>
      <c r="J48" s="312">
        <v>0</v>
      </c>
      <c r="K48" s="312">
        <v>0</v>
      </c>
      <c r="L48" s="312">
        <v>30000</v>
      </c>
      <c r="M48" s="312">
        <v>0</v>
      </c>
      <c r="N48" s="312">
        <f t="shared" ref="N48:O54" si="19">SUM(O48:R48)</f>
        <v>0</v>
      </c>
      <c r="O48" s="312">
        <v>0</v>
      </c>
      <c r="P48" s="312">
        <f t="shared" ref="P48:R54" si="20">SUM(Q48:T48)</f>
        <v>0</v>
      </c>
      <c r="Q48" s="312">
        <f t="shared" si="20"/>
        <v>0</v>
      </c>
      <c r="R48" s="312">
        <f t="shared" si="20"/>
        <v>0</v>
      </c>
    </row>
    <row r="49" spans="1:18" s="4" customFormat="1">
      <c r="A49" s="82"/>
      <c r="B49" s="49" t="s">
        <v>6</v>
      </c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</row>
    <row r="50" spans="1:18" s="4" customFormat="1">
      <c r="A50" s="82" t="s">
        <v>111</v>
      </c>
      <c r="B50" s="3" t="s">
        <v>5</v>
      </c>
      <c r="C50" s="312">
        <v>22000</v>
      </c>
      <c r="D50" s="312">
        <f>SUM(E50:H50)</f>
        <v>22000</v>
      </c>
      <c r="E50" s="312">
        <v>0</v>
      </c>
      <c r="F50" s="312">
        <v>0</v>
      </c>
      <c r="G50" s="312">
        <v>22000</v>
      </c>
      <c r="H50" s="312">
        <f t="shared" si="17"/>
        <v>0</v>
      </c>
      <c r="I50" s="312">
        <f t="shared" si="18"/>
        <v>0</v>
      </c>
      <c r="J50" s="312">
        <f t="shared" si="18"/>
        <v>0</v>
      </c>
      <c r="K50" s="312">
        <f t="shared" si="18"/>
        <v>0</v>
      </c>
      <c r="L50" s="312">
        <f t="shared" si="18"/>
        <v>0</v>
      </c>
      <c r="M50" s="312">
        <f t="shared" si="18"/>
        <v>0</v>
      </c>
      <c r="N50" s="312">
        <f t="shared" si="19"/>
        <v>0</v>
      </c>
      <c r="O50" s="312">
        <f t="shared" si="19"/>
        <v>0</v>
      </c>
      <c r="P50" s="312">
        <f t="shared" si="20"/>
        <v>0</v>
      </c>
      <c r="Q50" s="312">
        <f t="shared" si="20"/>
        <v>0</v>
      </c>
      <c r="R50" s="312">
        <f t="shared" si="20"/>
        <v>0</v>
      </c>
    </row>
    <row r="51" spans="1:18" s="4" customFormat="1">
      <c r="A51" s="82"/>
      <c r="B51" s="3" t="s">
        <v>6</v>
      </c>
      <c r="C51" s="312"/>
      <c r="D51" s="312"/>
      <c r="E51" s="312"/>
      <c r="F51" s="312"/>
      <c r="G51" s="312"/>
      <c r="H51" s="312"/>
      <c r="I51" s="312"/>
      <c r="J51" s="312"/>
      <c r="K51" s="312"/>
      <c r="L51" s="312"/>
      <c r="M51" s="312"/>
      <c r="N51" s="312"/>
      <c r="O51" s="312"/>
      <c r="P51" s="312"/>
      <c r="Q51" s="312"/>
      <c r="R51" s="312"/>
    </row>
    <row r="52" spans="1:18" s="4" customFormat="1">
      <c r="A52" s="82" t="s">
        <v>145</v>
      </c>
      <c r="B52" s="3" t="s">
        <v>5</v>
      </c>
      <c r="C52" s="312">
        <v>25900</v>
      </c>
      <c r="D52" s="312">
        <f t="shared" si="17"/>
        <v>0</v>
      </c>
      <c r="E52" s="312">
        <v>0</v>
      </c>
      <c r="F52" s="312">
        <v>0</v>
      </c>
      <c r="G52" s="312">
        <v>0</v>
      </c>
      <c r="H52" s="312">
        <v>0</v>
      </c>
      <c r="I52" s="312">
        <f t="shared" si="18"/>
        <v>25900</v>
      </c>
      <c r="J52" s="312">
        <v>25900</v>
      </c>
      <c r="K52" s="312">
        <f t="shared" si="18"/>
        <v>0</v>
      </c>
      <c r="L52" s="312">
        <f t="shared" si="18"/>
        <v>0</v>
      </c>
      <c r="M52" s="312">
        <f t="shared" si="18"/>
        <v>0</v>
      </c>
      <c r="N52" s="312">
        <f t="shared" si="19"/>
        <v>0</v>
      </c>
      <c r="O52" s="312">
        <f t="shared" si="19"/>
        <v>0</v>
      </c>
      <c r="P52" s="312">
        <f t="shared" si="20"/>
        <v>0</v>
      </c>
      <c r="Q52" s="312">
        <f t="shared" si="20"/>
        <v>0</v>
      </c>
      <c r="R52" s="312">
        <f t="shared" si="20"/>
        <v>0</v>
      </c>
    </row>
    <row r="53" spans="1:18" s="4" customFormat="1">
      <c r="A53" s="82"/>
      <c r="B53" s="3" t="s">
        <v>6</v>
      </c>
      <c r="C53" s="312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12"/>
      <c r="O53" s="312"/>
      <c r="P53" s="312"/>
      <c r="Q53" s="312"/>
      <c r="R53" s="312"/>
    </row>
    <row r="54" spans="1:18" s="4" customFormat="1">
      <c r="A54" s="41" t="s">
        <v>113</v>
      </c>
      <c r="B54" s="3" t="s">
        <v>5</v>
      </c>
      <c r="C54" s="312">
        <v>4400</v>
      </c>
      <c r="D54" s="312">
        <f t="shared" si="17"/>
        <v>4400</v>
      </c>
      <c r="E54" s="312">
        <v>4400</v>
      </c>
      <c r="F54" s="312">
        <f t="shared" si="17"/>
        <v>0</v>
      </c>
      <c r="G54" s="312">
        <f t="shared" si="17"/>
        <v>0</v>
      </c>
      <c r="H54" s="312">
        <f t="shared" si="17"/>
        <v>0</v>
      </c>
      <c r="I54" s="312">
        <f t="shared" si="18"/>
        <v>0</v>
      </c>
      <c r="J54" s="312">
        <f t="shared" si="18"/>
        <v>0</v>
      </c>
      <c r="K54" s="312">
        <f t="shared" si="18"/>
        <v>0</v>
      </c>
      <c r="L54" s="312">
        <f t="shared" si="18"/>
        <v>0</v>
      </c>
      <c r="M54" s="312">
        <f t="shared" si="18"/>
        <v>0</v>
      </c>
      <c r="N54" s="312">
        <f t="shared" si="19"/>
        <v>0</v>
      </c>
      <c r="O54" s="312">
        <f t="shared" si="19"/>
        <v>0</v>
      </c>
      <c r="P54" s="312">
        <f t="shared" si="20"/>
        <v>0</v>
      </c>
      <c r="Q54" s="312">
        <f t="shared" si="20"/>
        <v>0</v>
      </c>
      <c r="R54" s="312">
        <f t="shared" si="20"/>
        <v>0</v>
      </c>
    </row>
    <row r="55" spans="1:18" s="4" customFormat="1">
      <c r="A55" s="39"/>
      <c r="B55" s="3" t="s">
        <v>6</v>
      </c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</row>
    <row r="56" spans="1:18" s="4" customFormat="1">
      <c r="A56" s="51" t="s">
        <v>47</v>
      </c>
      <c r="B56" s="52" t="s">
        <v>5</v>
      </c>
      <c r="C56" s="308">
        <f t="shared" ref="C56:R56" si="21">C58</f>
        <v>500000</v>
      </c>
      <c r="D56" s="308">
        <f>+D58</f>
        <v>500000</v>
      </c>
      <c r="E56" s="308">
        <f t="shared" ref="E56:H56" si="22">+E58</f>
        <v>500000</v>
      </c>
      <c r="F56" s="308">
        <f t="shared" si="22"/>
        <v>0</v>
      </c>
      <c r="G56" s="308">
        <f t="shared" si="22"/>
        <v>0</v>
      </c>
      <c r="H56" s="308">
        <f t="shared" si="22"/>
        <v>0</v>
      </c>
      <c r="I56" s="308">
        <f t="shared" si="21"/>
        <v>0</v>
      </c>
      <c r="J56" s="308">
        <f t="shared" si="21"/>
        <v>0</v>
      </c>
      <c r="K56" s="308">
        <f t="shared" si="21"/>
        <v>0</v>
      </c>
      <c r="L56" s="308">
        <f t="shared" si="21"/>
        <v>0</v>
      </c>
      <c r="M56" s="308">
        <f t="shared" si="21"/>
        <v>0</v>
      </c>
      <c r="N56" s="308">
        <f t="shared" si="21"/>
        <v>0</v>
      </c>
      <c r="O56" s="308">
        <f t="shared" si="21"/>
        <v>0</v>
      </c>
      <c r="P56" s="308">
        <f t="shared" si="21"/>
        <v>0</v>
      </c>
      <c r="Q56" s="308">
        <f t="shared" si="21"/>
        <v>0</v>
      </c>
      <c r="R56" s="308">
        <f t="shared" si="21"/>
        <v>0</v>
      </c>
    </row>
    <row r="57" spans="1:18" s="4" customFormat="1">
      <c r="A57" s="51"/>
      <c r="B57" s="52" t="s">
        <v>6</v>
      </c>
      <c r="C57" s="308"/>
      <c r="D57" s="308"/>
      <c r="E57" s="308"/>
      <c r="F57" s="308"/>
      <c r="G57" s="308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</row>
    <row r="58" spans="1:18" s="4" customFormat="1">
      <c r="A58" s="67" t="s">
        <v>115</v>
      </c>
      <c r="B58" s="49" t="s">
        <v>5</v>
      </c>
      <c r="C58" s="312">
        <v>500000</v>
      </c>
      <c r="D58" s="312">
        <f>SUM(E58:H58)</f>
        <v>500000</v>
      </c>
      <c r="E58" s="312">
        <v>500000</v>
      </c>
      <c r="F58" s="312">
        <v>0</v>
      </c>
      <c r="G58" s="312">
        <v>0</v>
      </c>
      <c r="H58" s="312">
        <v>0</v>
      </c>
      <c r="I58" s="312">
        <v>0</v>
      </c>
      <c r="J58" s="312">
        <v>0</v>
      </c>
      <c r="K58" s="312">
        <v>0</v>
      </c>
      <c r="L58" s="312">
        <v>0</v>
      </c>
      <c r="M58" s="312">
        <f t="shared" ref="M58:R58" si="23">SUM(N58:Q58)</f>
        <v>0</v>
      </c>
      <c r="N58" s="312">
        <f t="shared" si="23"/>
        <v>0</v>
      </c>
      <c r="O58" s="312">
        <f t="shared" si="23"/>
        <v>0</v>
      </c>
      <c r="P58" s="312">
        <f t="shared" si="23"/>
        <v>0</v>
      </c>
      <c r="Q58" s="312">
        <f t="shared" si="23"/>
        <v>0</v>
      </c>
      <c r="R58" s="312">
        <f t="shared" si="23"/>
        <v>0</v>
      </c>
    </row>
    <row r="59" spans="1:18" s="4" customFormat="1">
      <c r="A59" s="67"/>
      <c r="B59" s="49" t="s">
        <v>6</v>
      </c>
      <c r="C59" s="312"/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</row>
    <row r="60" spans="1:18" s="4" customFormat="1">
      <c r="A60" s="40" t="s">
        <v>48</v>
      </c>
      <c r="B60" s="48" t="s">
        <v>5</v>
      </c>
      <c r="C60" s="306">
        <f>C62+C66</f>
        <v>0</v>
      </c>
      <c r="D60" s="306">
        <f t="shared" ref="D60:R60" si="24">D62+D66</f>
        <v>0</v>
      </c>
      <c r="E60" s="306">
        <f t="shared" si="24"/>
        <v>0</v>
      </c>
      <c r="F60" s="306">
        <v>0</v>
      </c>
      <c r="G60" s="306">
        <f t="shared" si="24"/>
        <v>0</v>
      </c>
      <c r="H60" s="306">
        <f t="shared" si="24"/>
        <v>0</v>
      </c>
      <c r="I60" s="306">
        <f>SUM(J60:M60)</f>
        <v>0</v>
      </c>
      <c r="J60" s="306">
        <f t="shared" si="24"/>
        <v>0</v>
      </c>
      <c r="K60" s="306">
        <f t="shared" si="24"/>
        <v>0</v>
      </c>
      <c r="L60" s="306">
        <f t="shared" si="24"/>
        <v>0</v>
      </c>
      <c r="M60" s="306">
        <f t="shared" si="24"/>
        <v>0</v>
      </c>
      <c r="N60" s="306">
        <f t="shared" si="24"/>
        <v>0</v>
      </c>
      <c r="O60" s="306">
        <f t="shared" si="24"/>
        <v>0</v>
      </c>
      <c r="P60" s="306">
        <f t="shared" si="24"/>
        <v>0</v>
      </c>
      <c r="Q60" s="306">
        <f t="shared" si="24"/>
        <v>0</v>
      </c>
      <c r="R60" s="306">
        <f t="shared" si="24"/>
        <v>0</v>
      </c>
    </row>
    <row r="61" spans="1:18" s="4" customFormat="1">
      <c r="A61" s="40"/>
      <c r="B61" s="48" t="s">
        <v>6</v>
      </c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</row>
    <row r="62" spans="1:18" s="4" customFormat="1">
      <c r="A62" s="51" t="s">
        <v>49</v>
      </c>
      <c r="B62" s="52" t="s">
        <v>5</v>
      </c>
      <c r="C62" s="308">
        <f t="shared" ref="C62:R62" si="25">C64</f>
        <v>0</v>
      </c>
      <c r="D62" s="308">
        <v>0</v>
      </c>
      <c r="E62" s="308">
        <v>0</v>
      </c>
      <c r="F62" s="308">
        <v>0</v>
      </c>
      <c r="G62" s="308">
        <v>0</v>
      </c>
      <c r="H62" s="308">
        <v>0</v>
      </c>
      <c r="I62" s="308">
        <f t="shared" si="25"/>
        <v>0</v>
      </c>
      <c r="J62" s="308">
        <f t="shared" si="25"/>
        <v>0</v>
      </c>
      <c r="K62" s="308">
        <f t="shared" si="25"/>
        <v>0</v>
      </c>
      <c r="L62" s="308">
        <f t="shared" si="25"/>
        <v>0</v>
      </c>
      <c r="M62" s="308">
        <f t="shared" si="25"/>
        <v>0</v>
      </c>
      <c r="N62" s="308">
        <f t="shared" si="25"/>
        <v>0</v>
      </c>
      <c r="O62" s="308">
        <f t="shared" si="25"/>
        <v>0</v>
      </c>
      <c r="P62" s="308">
        <f t="shared" si="25"/>
        <v>0</v>
      </c>
      <c r="Q62" s="308">
        <f t="shared" si="25"/>
        <v>0</v>
      </c>
      <c r="R62" s="308">
        <f t="shared" si="25"/>
        <v>0</v>
      </c>
    </row>
    <row r="63" spans="1:18" s="4" customFormat="1">
      <c r="A63" s="51"/>
      <c r="B63" s="52" t="s">
        <v>6</v>
      </c>
      <c r="C63" s="308"/>
      <c r="D63" s="308"/>
      <c r="E63" s="308"/>
      <c r="F63" s="308"/>
      <c r="G63" s="308"/>
      <c r="H63" s="308"/>
      <c r="I63" s="308"/>
      <c r="J63" s="308"/>
      <c r="K63" s="308"/>
      <c r="L63" s="308"/>
      <c r="M63" s="308"/>
      <c r="N63" s="308"/>
      <c r="O63" s="308"/>
      <c r="P63" s="308"/>
      <c r="Q63" s="308"/>
      <c r="R63" s="308"/>
    </row>
    <row r="64" spans="1:18" s="4" customFormat="1">
      <c r="A64" s="41"/>
      <c r="B64" s="49" t="s">
        <v>5</v>
      </c>
      <c r="C64" s="312">
        <v>0</v>
      </c>
      <c r="D64" s="312">
        <v>0</v>
      </c>
      <c r="E64" s="312">
        <v>0</v>
      </c>
      <c r="F64" s="312">
        <v>0</v>
      </c>
      <c r="G64" s="312">
        <v>0</v>
      </c>
      <c r="H64" s="312">
        <v>0</v>
      </c>
      <c r="I64" s="312">
        <f t="shared" ref="I64:R64" si="26">SUM(J64:M64)</f>
        <v>0</v>
      </c>
      <c r="J64" s="312">
        <f t="shared" si="26"/>
        <v>0</v>
      </c>
      <c r="K64" s="312">
        <f t="shared" si="26"/>
        <v>0</v>
      </c>
      <c r="L64" s="312">
        <f t="shared" si="26"/>
        <v>0</v>
      </c>
      <c r="M64" s="312">
        <f t="shared" si="26"/>
        <v>0</v>
      </c>
      <c r="N64" s="312">
        <f t="shared" si="26"/>
        <v>0</v>
      </c>
      <c r="O64" s="312">
        <f t="shared" si="26"/>
        <v>0</v>
      </c>
      <c r="P64" s="312">
        <f t="shared" si="26"/>
        <v>0</v>
      </c>
      <c r="Q64" s="312">
        <f t="shared" si="26"/>
        <v>0</v>
      </c>
      <c r="R64" s="312">
        <f t="shared" si="26"/>
        <v>0</v>
      </c>
    </row>
    <row r="65" spans="1:18" s="4" customFormat="1">
      <c r="A65" s="39"/>
      <c r="B65" s="49" t="s">
        <v>6</v>
      </c>
      <c r="C65" s="312"/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2"/>
      <c r="P65" s="312"/>
      <c r="Q65" s="312"/>
      <c r="R65" s="312"/>
    </row>
    <row r="66" spans="1:18" s="4" customFormat="1">
      <c r="A66" s="51" t="s">
        <v>50</v>
      </c>
      <c r="B66" s="52" t="s">
        <v>5</v>
      </c>
      <c r="C66" s="308">
        <f>C68</f>
        <v>0</v>
      </c>
      <c r="D66" s="308">
        <f t="shared" ref="D66:R66" si="27">D68</f>
        <v>0</v>
      </c>
      <c r="E66" s="308">
        <f t="shared" si="27"/>
        <v>0</v>
      </c>
      <c r="F66" s="308">
        <f t="shared" si="27"/>
        <v>0</v>
      </c>
      <c r="G66" s="308">
        <f t="shared" si="27"/>
        <v>0</v>
      </c>
      <c r="H66" s="308">
        <f t="shared" si="27"/>
        <v>0</v>
      </c>
      <c r="I66" s="308">
        <f t="shared" si="27"/>
        <v>0</v>
      </c>
      <c r="J66" s="308">
        <f t="shared" si="27"/>
        <v>0</v>
      </c>
      <c r="K66" s="308">
        <f t="shared" si="27"/>
        <v>0</v>
      </c>
      <c r="L66" s="308">
        <f t="shared" si="27"/>
        <v>0</v>
      </c>
      <c r="M66" s="308">
        <f t="shared" si="27"/>
        <v>0</v>
      </c>
      <c r="N66" s="308">
        <f t="shared" si="27"/>
        <v>0</v>
      </c>
      <c r="O66" s="308">
        <f t="shared" si="27"/>
        <v>0</v>
      </c>
      <c r="P66" s="308">
        <f t="shared" si="27"/>
        <v>0</v>
      </c>
      <c r="Q66" s="308">
        <f t="shared" si="27"/>
        <v>0</v>
      </c>
      <c r="R66" s="308">
        <f t="shared" si="27"/>
        <v>0</v>
      </c>
    </row>
    <row r="67" spans="1:18" s="4" customFormat="1">
      <c r="A67" s="51"/>
      <c r="B67" s="52" t="s">
        <v>6</v>
      </c>
      <c r="C67" s="308"/>
      <c r="D67" s="308"/>
      <c r="E67" s="308"/>
      <c r="F67" s="308"/>
      <c r="G67" s="308"/>
      <c r="H67" s="308"/>
      <c r="I67" s="308"/>
      <c r="J67" s="308"/>
      <c r="K67" s="308"/>
      <c r="L67" s="308"/>
      <c r="M67" s="308"/>
      <c r="N67" s="308"/>
      <c r="O67" s="308"/>
      <c r="P67" s="308"/>
      <c r="Q67" s="308"/>
      <c r="R67" s="308"/>
    </row>
    <row r="68" spans="1:18" s="4" customFormat="1">
      <c r="A68" s="39"/>
      <c r="B68" s="49" t="s">
        <v>5</v>
      </c>
      <c r="C68" s="312">
        <v>0</v>
      </c>
      <c r="D68" s="312">
        <f t="shared" ref="D68:R68" si="28">SUM(E68:H68)</f>
        <v>0</v>
      </c>
      <c r="E68" s="312">
        <f t="shared" si="28"/>
        <v>0</v>
      </c>
      <c r="F68" s="312">
        <f t="shared" si="28"/>
        <v>0</v>
      </c>
      <c r="G68" s="312">
        <f t="shared" si="28"/>
        <v>0</v>
      </c>
      <c r="H68" s="312">
        <f t="shared" si="28"/>
        <v>0</v>
      </c>
      <c r="I68" s="312">
        <f t="shared" si="28"/>
        <v>0</v>
      </c>
      <c r="J68" s="312">
        <f t="shared" si="28"/>
        <v>0</v>
      </c>
      <c r="K68" s="312">
        <f t="shared" si="28"/>
        <v>0</v>
      </c>
      <c r="L68" s="312">
        <f t="shared" si="28"/>
        <v>0</v>
      </c>
      <c r="M68" s="312">
        <f t="shared" si="28"/>
        <v>0</v>
      </c>
      <c r="N68" s="312">
        <f t="shared" si="28"/>
        <v>0</v>
      </c>
      <c r="O68" s="312">
        <f t="shared" si="28"/>
        <v>0</v>
      </c>
      <c r="P68" s="312">
        <f t="shared" si="28"/>
        <v>0</v>
      </c>
      <c r="Q68" s="312">
        <f t="shared" si="28"/>
        <v>0</v>
      </c>
      <c r="R68" s="312">
        <f t="shared" si="28"/>
        <v>0</v>
      </c>
    </row>
    <row r="69" spans="1:18" s="4" customFormat="1">
      <c r="A69" s="39"/>
      <c r="B69" s="49" t="s">
        <v>6</v>
      </c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</row>
    <row r="70" spans="1:18" s="4" customFormat="1">
      <c r="A70" s="40" t="s">
        <v>51</v>
      </c>
      <c r="B70" s="48" t="s">
        <v>5</v>
      </c>
      <c r="C70" s="313">
        <f>C72</f>
        <v>0</v>
      </c>
      <c r="D70" s="313">
        <f t="shared" ref="D70:R70" si="29">D72</f>
        <v>0</v>
      </c>
      <c r="E70" s="313">
        <f t="shared" si="29"/>
        <v>0</v>
      </c>
      <c r="F70" s="313">
        <f t="shared" si="29"/>
        <v>0</v>
      </c>
      <c r="G70" s="313">
        <f t="shared" si="29"/>
        <v>0</v>
      </c>
      <c r="H70" s="313">
        <f t="shared" si="29"/>
        <v>0</v>
      </c>
      <c r="I70" s="313">
        <f t="shared" si="29"/>
        <v>0</v>
      </c>
      <c r="J70" s="313">
        <f t="shared" si="29"/>
        <v>0</v>
      </c>
      <c r="K70" s="313">
        <f t="shared" si="29"/>
        <v>0</v>
      </c>
      <c r="L70" s="313">
        <f t="shared" si="29"/>
        <v>0</v>
      </c>
      <c r="M70" s="313">
        <f t="shared" si="29"/>
        <v>0</v>
      </c>
      <c r="N70" s="313">
        <f t="shared" si="29"/>
        <v>0</v>
      </c>
      <c r="O70" s="313">
        <f t="shared" si="29"/>
        <v>0</v>
      </c>
      <c r="P70" s="313">
        <f t="shared" si="29"/>
        <v>0</v>
      </c>
      <c r="Q70" s="313">
        <f t="shared" si="29"/>
        <v>0</v>
      </c>
      <c r="R70" s="313">
        <f t="shared" si="29"/>
        <v>0</v>
      </c>
    </row>
    <row r="71" spans="1:18" s="4" customFormat="1">
      <c r="A71" s="40"/>
      <c r="B71" s="48" t="s">
        <v>6</v>
      </c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</row>
    <row r="72" spans="1:18" s="4" customFormat="1">
      <c r="A72" s="39"/>
      <c r="B72" s="49" t="s">
        <v>5</v>
      </c>
      <c r="C72" s="312">
        <v>0</v>
      </c>
      <c r="D72" s="312">
        <f t="shared" ref="D72:R72" si="30">SUM(E72:H72)</f>
        <v>0</v>
      </c>
      <c r="E72" s="312">
        <f t="shared" si="30"/>
        <v>0</v>
      </c>
      <c r="F72" s="312">
        <f t="shared" si="30"/>
        <v>0</v>
      </c>
      <c r="G72" s="312">
        <f t="shared" si="30"/>
        <v>0</v>
      </c>
      <c r="H72" s="312">
        <f t="shared" si="30"/>
        <v>0</v>
      </c>
      <c r="I72" s="312">
        <f t="shared" si="30"/>
        <v>0</v>
      </c>
      <c r="J72" s="312">
        <f t="shared" si="30"/>
        <v>0</v>
      </c>
      <c r="K72" s="312">
        <f t="shared" si="30"/>
        <v>0</v>
      </c>
      <c r="L72" s="312">
        <f t="shared" si="30"/>
        <v>0</v>
      </c>
      <c r="M72" s="312">
        <f t="shared" si="30"/>
        <v>0</v>
      </c>
      <c r="N72" s="312">
        <f t="shared" si="30"/>
        <v>0</v>
      </c>
      <c r="O72" s="312">
        <f t="shared" si="30"/>
        <v>0</v>
      </c>
      <c r="P72" s="312">
        <f t="shared" si="30"/>
        <v>0</v>
      </c>
      <c r="Q72" s="312">
        <f t="shared" si="30"/>
        <v>0</v>
      </c>
      <c r="R72" s="312">
        <f t="shared" si="30"/>
        <v>0</v>
      </c>
    </row>
    <row r="73" spans="1:18" s="4" customFormat="1">
      <c r="A73" s="39"/>
      <c r="B73" s="49" t="s">
        <v>6</v>
      </c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2"/>
    </row>
    <row r="74" spans="1:18" s="4" customFormat="1">
      <c r="A74" s="40" t="s">
        <v>52</v>
      </c>
      <c r="B74" s="48" t="s">
        <v>5</v>
      </c>
      <c r="C74" s="313">
        <f>C76</f>
        <v>0</v>
      </c>
      <c r="D74" s="313">
        <f t="shared" ref="D74:R74" si="31">D76</f>
        <v>0</v>
      </c>
      <c r="E74" s="313">
        <f t="shared" si="31"/>
        <v>0</v>
      </c>
      <c r="F74" s="313">
        <f t="shared" si="31"/>
        <v>0</v>
      </c>
      <c r="G74" s="313">
        <f t="shared" si="31"/>
        <v>0</v>
      </c>
      <c r="H74" s="313">
        <f t="shared" si="31"/>
        <v>0</v>
      </c>
      <c r="I74" s="313">
        <f t="shared" si="31"/>
        <v>0</v>
      </c>
      <c r="J74" s="313">
        <f t="shared" si="31"/>
        <v>0</v>
      </c>
      <c r="K74" s="313">
        <f t="shared" si="31"/>
        <v>0</v>
      </c>
      <c r="L74" s="313">
        <f t="shared" si="31"/>
        <v>0</v>
      </c>
      <c r="M74" s="313">
        <f t="shared" si="31"/>
        <v>0</v>
      </c>
      <c r="N74" s="313">
        <f t="shared" si="31"/>
        <v>0</v>
      </c>
      <c r="O74" s="313">
        <f t="shared" si="31"/>
        <v>0</v>
      </c>
      <c r="P74" s="313">
        <f t="shared" si="31"/>
        <v>0</v>
      </c>
      <c r="Q74" s="313">
        <f t="shared" si="31"/>
        <v>0</v>
      </c>
      <c r="R74" s="313">
        <f t="shared" si="31"/>
        <v>0</v>
      </c>
    </row>
    <row r="75" spans="1:18" s="4" customFormat="1">
      <c r="A75" s="40"/>
      <c r="B75" s="48" t="s">
        <v>6</v>
      </c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</row>
    <row r="76" spans="1:18" s="4" customFormat="1">
      <c r="A76" s="39"/>
      <c r="B76" s="49" t="s">
        <v>5</v>
      </c>
      <c r="C76" s="312">
        <v>0</v>
      </c>
      <c r="D76" s="312">
        <f t="shared" ref="D76:R76" si="32">SUM(E76:H76)</f>
        <v>0</v>
      </c>
      <c r="E76" s="312">
        <f t="shared" si="32"/>
        <v>0</v>
      </c>
      <c r="F76" s="312">
        <f t="shared" si="32"/>
        <v>0</v>
      </c>
      <c r="G76" s="312">
        <f t="shared" si="32"/>
        <v>0</v>
      </c>
      <c r="H76" s="312">
        <f t="shared" si="32"/>
        <v>0</v>
      </c>
      <c r="I76" s="312">
        <f t="shared" si="32"/>
        <v>0</v>
      </c>
      <c r="J76" s="312">
        <f t="shared" si="32"/>
        <v>0</v>
      </c>
      <c r="K76" s="312">
        <f t="shared" si="32"/>
        <v>0</v>
      </c>
      <c r="L76" s="312">
        <f t="shared" si="32"/>
        <v>0</v>
      </c>
      <c r="M76" s="312">
        <f t="shared" si="32"/>
        <v>0</v>
      </c>
      <c r="N76" s="312">
        <f t="shared" si="32"/>
        <v>0</v>
      </c>
      <c r="O76" s="312">
        <f t="shared" si="32"/>
        <v>0</v>
      </c>
      <c r="P76" s="312">
        <f t="shared" si="32"/>
        <v>0</v>
      </c>
      <c r="Q76" s="312">
        <f t="shared" si="32"/>
        <v>0</v>
      </c>
      <c r="R76" s="312">
        <f t="shared" si="32"/>
        <v>0</v>
      </c>
    </row>
    <row r="77" spans="1:18" s="4" customFormat="1">
      <c r="A77" s="42"/>
      <c r="B77" s="49" t="s">
        <v>6</v>
      </c>
      <c r="C77" s="312"/>
      <c r="D77" s="312"/>
      <c r="E77" s="312"/>
      <c r="F77" s="312"/>
      <c r="G77" s="312"/>
      <c r="H77" s="312"/>
      <c r="I77" s="312"/>
      <c r="J77" s="312"/>
      <c r="K77" s="312"/>
      <c r="L77" s="312"/>
      <c r="M77" s="312"/>
      <c r="N77" s="312"/>
      <c r="O77" s="312"/>
      <c r="P77" s="312"/>
      <c r="Q77" s="312"/>
      <c r="R77" s="312"/>
    </row>
    <row r="78" spans="1:18" s="4" customFormat="1">
      <c r="A78" s="43" t="s">
        <v>53</v>
      </c>
      <c r="B78" s="50" t="s">
        <v>5</v>
      </c>
      <c r="C78" s="307">
        <f>C12+C30+C60+C70+C74</f>
        <v>1404500</v>
      </c>
      <c r="D78" s="307">
        <f>D12+D30+D60+D70+D74</f>
        <v>1294600</v>
      </c>
      <c r="E78" s="307">
        <f t="shared" ref="E78:R78" si="33">E12+E30+E60+E70+E74</f>
        <v>1194220</v>
      </c>
      <c r="F78" s="307">
        <f t="shared" si="33"/>
        <v>58380</v>
      </c>
      <c r="G78" s="307">
        <f t="shared" si="33"/>
        <v>42000</v>
      </c>
      <c r="H78" s="307">
        <f t="shared" si="33"/>
        <v>0</v>
      </c>
      <c r="I78" s="307">
        <f t="shared" si="33"/>
        <v>85900</v>
      </c>
      <c r="J78" s="307">
        <f t="shared" si="33"/>
        <v>25900</v>
      </c>
      <c r="K78" s="307">
        <f t="shared" si="33"/>
        <v>0</v>
      </c>
      <c r="L78" s="307">
        <f t="shared" si="33"/>
        <v>60000</v>
      </c>
      <c r="M78" s="307">
        <f t="shared" si="33"/>
        <v>0</v>
      </c>
      <c r="N78" s="307">
        <f t="shared" si="33"/>
        <v>24000</v>
      </c>
      <c r="O78" s="307">
        <f t="shared" si="33"/>
        <v>24000</v>
      </c>
      <c r="P78" s="307">
        <f t="shared" si="33"/>
        <v>0</v>
      </c>
      <c r="Q78" s="307">
        <f t="shared" si="33"/>
        <v>0</v>
      </c>
      <c r="R78" s="307">
        <f t="shared" si="33"/>
        <v>0</v>
      </c>
    </row>
    <row r="79" spans="1:18" s="4" customFormat="1">
      <c r="A79" s="43"/>
      <c r="B79" s="50" t="s">
        <v>6</v>
      </c>
      <c r="C79" s="307"/>
      <c r="D79" s="307"/>
      <c r="E79" s="307"/>
      <c r="F79" s="307"/>
      <c r="G79" s="307"/>
      <c r="H79" s="307"/>
      <c r="I79" s="307"/>
      <c r="J79" s="307"/>
      <c r="K79" s="307"/>
      <c r="L79" s="307"/>
      <c r="M79" s="307"/>
      <c r="N79" s="307"/>
      <c r="O79" s="307"/>
      <c r="P79" s="307"/>
      <c r="Q79" s="307"/>
      <c r="R79" s="307"/>
    </row>
    <row r="80" spans="1:18" s="4" customFormat="1" ht="35.1" customHeight="1">
      <c r="A80" s="21" t="s">
        <v>160</v>
      </c>
      <c r="B80" s="8"/>
      <c r="C80" s="8"/>
      <c r="I80" s="23" t="s">
        <v>55</v>
      </c>
      <c r="K80" s="23"/>
    </row>
    <row r="81" spans="1:12" ht="42">
      <c r="A81" s="45" t="s">
        <v>161</v>
      </c>
      <c r="H81" s="46"/>
      <c r="I81" s="374" t="s">
        <v>162</v>
      </c>
      <c r="J81" s="374"/>
      <c r="K81" s="374"/>
      <c r="L81" s="374"/>
    </row>
    <row r="82" spans="1:12">
      <c r="A82" s="24" t="s">
        <v>58</v>
      </c>
      <c r="I82" s="25" t="s">
        <v>58</v>
      </c>
    </row>
    <row r="83" spans="1:12">
      <c r="A83" s="24" t="s">
        <v>59</v>
      </c>
      <c r="I83" s="27" t="s">
        <v>59</v>
      </c>
    </row>
  </sheetData>
  <mergeCells count="11">
    <mergeCell ref="I81:L81"/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39370078740157483" right="0.19685039370078741" top="0.31496062992125984" bottom="0.19685039370078741" header="0.31496062992125984" footer="0.19685039370078741"/>
  <pageSetup paperSize="9" scale="52" fitToHeight="0" orientation="landscape" r:id="rId1"/>
  <rowBreaks count="1" manualBreakCount="1">
    <brk id="45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9CF55-0C8D-4998-BA1B-0250C668315F}">
  <sheetPr>
    <tabColor rgb="FF9933FF"/>
  </sheetPr>
  <dimension ref="A1:U79"/>
  <sheetViews>
    <sheetView zoomScale="70" zoomScaleNormal="70" workbookViewId="0">
      <selection activeCell="H6" sqref="H6"/>
    </sheetView>
  </sheetViews>
  <sheetFormatPr defaultRowHeight="21"/>
  <cols>
    <col min="1" max="1" width="56.7109375" style="10" customWidth="1"/>
    <col min="2" max="2" width="8.7109375" style="10" bestFit="1" customWidth="1"/>
    <col min="3" max="18" width="13.7109375" style="10" customWidth="1"/>
    <col min="19" max="20" width="0" style="10" hidden="1" customWidth="1"/>
    <col min="21" max="21" width="9" style="10" hidden="1" customWidth="1"/>
    <col min="22" max="244" width="8.85546875" style="10"/>
    <col min="245" max="245" width="54" style="10" customWidth="1"/>
    <col min="246" max="255" width="12" style="10" customWidth="1"/>
    <col min="256" max="256" width="0" style="10" hidden="1" customWidth="1"/>
    <col min="257" max="257" width="8.85546875" style="10"/>
    <col min="258" max="259" width="0" style="10" hidden="1" customWidth="1"/>
    <col min="260" max="500" width="8.85546875" style="10"/>
    <col min="501" max="501" width="54" style="10" customWidth="1"/>
    <col min="502" max="511" width="12" style="10" customWidth="1"/>
    <col min="512" max="512" width="0" style="10" hidden="1" customWidth="1"/>
    <col min="513" max="513" width="8.85546875" style="10"/>
    <col min="514" max="515" width="0" style="10" hidden="1" customWidth="1"/>
    <col min="516" max="756" width="8.85546875" style="10"/>
    <col min="757" max="757" width="54" style="10" customWidth="1"/>
    <col min="758" max="767" width="12" style="10" customWidth="1"/>
    <col min="768" max="768" width="0" style="10" hidden="1" customWidth="1"/>
    <col min="769" max="769" width="8.85546875" style="10"/>
    <col min="770" max="771" width="0" style="10" hidden="1" customWidth="1"/>
    <col min="772" max="1012" width="8.85546875" style="10"/>
    <col min="1013" max="1013" width="54" style="10" customWidth="1"/>
    <col min="1014" max="1023" width="12" style="10" customWidth="1"/>
    <col min="1024" max="1024" width="0" style="10" hidden="1" customWidth="1"/>
    <col min="1025" max="1025" width="8.85546875" style="10"/>
    <col min="1026" max="1027" width="0" style="10" hidden="1" customWidth="1"/>
    <col min="1028" max="1268" width="8.85546875" style="10"/>
    <col min="1269" max="1269" width="54" style="10" customWidth="1"/>
    <col min="1270" max="1279" width="12" style="10" customWidth="1"/>
    <col min="1280" max="1280" width="0" style="10" hidden="1" customWidth="1"/>
    <col min="1281" max="1281" width="8.85546875" style="10"/>
    <col min="1282" max="1283" width="0" style="10" hidden="1" customWidth="1"/>
    <col min="1284" max="1524" width="8.85546875" style="10"/>
    <col min="1525" max="1525" width="54" style="10" customWidth="1"/>
    <col min="1526" max="1535" width="12" style="10" customWidth="1"/>
    <col min="1536" max="1536" width="0" style="10" hidden="1" customWidth="1"/>
    <col min="1537" max="1537" width="8.85546875" style="10"/>
    <col min="1538" max="1539" width="0" style="10" hidden="1" customWidth="1"/>
    <col min="1540" max="1780" width="8.85546875" style="10"/>
    <col min="1781" max="1781" width="54" style="10" customWidth="1"/>
    <col min="1782" max="1791" width="12" style="10" customWidth="1"/>
    <col min="1792" max="1792" width="0" style="10" hidden="1" customWidth="1"/>
    <col min="1793" max="1793" width="8.85546875" style="10"/>
    <col min="1794" max="1795" width="0" style="10" hidden="1" customWidth="1"/>
    <col min="1796" max="2036" width="8.85546875" style="10"/>
    <col min="2037" max="2037" width="54" style="10" customWidth="1"/>
    <col min="2038" max="2047" width="12" style="10" customWidth="1"/>
    <col min="2048" max="2048" width="0" style="10" hidden="1" customWidth="1"/>
    <col min="2049" max="2049" width="8.85546875" style="10"/>
    <col min="2050" max="2051" width="0" style="10" hidden="1" customWidth="1"/>
    <col min="2052" max="2292" width="8.85546875" style="10"/>
    <col min="2293" max="2293" width="54" style="10" customWidth="1"/>
    <col min="2294" max="2303" width="12" style="10" customWidth="1"/>
    <col min="2304" max="2304" width="0" style="10" hidden="1" customWidth="1"/>
    <col min="2305" max="2305" width="8.85546875" style="10"/>
    <col min="2306" max="2307" width="0" style="10" hidden="1" customWidth="1"/>
    <col min="2308" max="2548" width="8.85546875" style="10"/>
    <col min="2549" max="2549" width="54" style="10" customWidth="1"/>
    <col min="2550" max="2559" width="12" style="10" customWidth="1"/>
    <col min="2560" max="2560" width="0" style="10" hidden="1" customWidth="1"/>
    <col min="2561" max="2561" width="8.85546875" style="10"/>
    <col min="2562" max="2563" width="0" style="10" hidden="1" customWidth="1"/>
    <col min="2564" max="2804" width="8.85546875" style="10"/>
    <col min="2805" max="2805" width="54" style="10" customWidth="1"/>
    <col min="2806" max="2815" width="12" style="10" customWidth="1"/>
    <col min="2816" max="2816" width="0" style="10" hidden="1" customWidth="1"/>
    <col min="2817" max="2817" width="8.85546875" style="10"/>
    <col min="2818" max="2819" width="0" style="10" hidden="1" customWidth="1"/>
    <col min="2820" max="3060" width="8.85546875" style="10"/>
    <col min="3061" max="3061" width="54" style="10" customWidth="1"/>
    <col min="3062" max="3071" width="12" style="10" customWidth="1"/>
    <col min="3072" max="3072" width="0" style="10" hidden="1" customWidth="1"/>
    <col min="3073" max="3073" width="8.85546875" style="10"/>
    <col min="3074" max="3075" width="0" style="10" hidden="1" customWidth="1"/>
    <col min="3076" max="3316" width="8.85546875" style="10"/>
    <col min="3317" max="3317" width="54" style="10" customWidth="1"/>
    <col min="3318" max="3327" width="12" style="10" customWidth="1"/>
    <col min="3328" max="3328" width="0" style="10" hidden="1" customWidth="1"/>
    <col min="3329" max="3329" width="8.85546875" style="10"/>
    <col min="3330" max="3331" width="0" style="10" hidden="1" customWidth="1"/>
    <col min="3332" max="3572" width="8.85546875" style="10"/>
    <col min="3573" max="3573" width="54" style="10" customWidth="1"/>
    <col min="3574" max="3583" width="12" style="10" customWidth="1"/>
    <col min="3584" max="3584" width="0" style="10" hidden="1" customWidth="1"/>
    <col min="3585" max="3585" width="8.85546875" style="10"/>
    <col min="3586" max="3587" width="0" style="10" hidden="1" customWidth="1"/>
    <col min="3588" max="3828" width="8.85546875" style="10"/>
    <col min="3829" max="3829" width="54" style="10" customWidth="1"/>
    <col min="3830" max="3839" width="12" style="10" customWidth="1"/>
    <col min="3840" max="3840" width="0" style="10" hidden="1" customWidth="1"/>
    <col min="3841" max="3841" width="8.85546875" style="10"/>
    <col min="3842" max="3843" width="0" style="10" hidden="1" customWidth="1"/>
    <col min="3844" max="4084" width="8.85546875" style="10"/>
    <col min="4085" max="4085" width="54" style="10" customWidth="1"/>
    <col min="4086" max="4095" width="12" style="10" customWidth="1"/>
    <col min="4096" max="4096" width="0" style="10" hidden="1" customWidth="1"/>
    <col min="4097" max="4097" width="8.85546875" style="10"/>
    <col min="4098" max="4099" width="0" style="10" hidden="1" customWidth="1"/>
    <col min="4100" max="4340" width="8.85546875" style="10"/>
    <col min="4341" max="4341" width="54" style="10" customWidth="1"/>
    <col min="4342" max="4351" width="12" style="10" customWidth="1"/>
    <col min="4352" max="4352" width="0" style="10" hidden="1" customWidth="1"/>
    <col min="4353" max="4353" width="8.85546875" style="10"/>
    <col min="4354" max="4355" width="0" style="10" hidden="1" customWidth="1"/>
    <col min="4356" max="4596" width="8.85546875" style="10"/>
    <col min="4597" max="4597" width="54" style="10" customWidth="1"/>
    <col min="4598" max="4607" width="12" style="10" customWidth="1"/>
    <col min="4608" max="4608" width="0" style="10" hidden="1" customWidth="1"/>
    <col min="4609" max="4609" width="8.85546875" style="10"/>
    <col min="4610" max="4611" width="0" style="10" hidden="1" customWidth="1"/>
    <col min="4612" max="4852" width="8.85546875" style="10"/>
    <col min="4853" max="4853" width="54" style="10" customWidth="1"/>
    <col min="4854" max="4863" width="12" style="10" customWidth="1"/>
    <col min="4864" max="4864" width="0" style="10" hidden="1" customWidth="1"/>
    <col min="4865" max="4865" width="8.85546875" style="10"/>
    <col min="4866" max="4867" width="0" style="10" hidden="1" customWidth="1"/>
    <col min="4868" max="5108" width="8.85546875" style="10"/>
    <col min="5109" max="5109" width="54" style="10" customWidth="1"/>
    <col min="5110" max="5119" width="12" style="10" customWidth="1"/>
    <col min="5120" max="5120" width="0" style="10" hidden="1" customWidth="1"/>
    <col min="5121" max="5121" width="8.85546875" style="10"/>
    <col min="5122" max="5123" width="0" style="10" hidden="1" customWidth="1"/>
    <col min="5124" max="5364" width="8.85546875" style="10"/>
    <col min="5365" max="5365" width="54" style="10" customWidth="1"/>
    <col min="5366" max="5375" width="12" style="10" customWidth="1"/>
    <col min="5376" max="5376" width="0" style="10" hidden="1" customWidth="1"/>
    <col min="5377" max="5377" width="8.85546875" style="10"/>
    <col min="5378" max="5379" width="0" style="10" hidden="1" customWidth="1"/>
    <col min="5380" max="5620" width="8.85546875" style="10"/>
    <col min="5621" max="5621" width="54" style="10" customWidth="1"/>
    <col min="5622" max="5631" width="12" style="10" customWidth="1"/>
    <col min="5632" max="5632" width="0" style="10" hidden="1" customWidth="1"/>
    <col min="5633" max="5633" width="8.85546875" style="10"/>
    <col min="5634" max="5635" width="0" style="10" hidden="1" customWidth="1"/>
    <col min="5636" max="5876" width="8.85546875" style="10"/>
    <col min="5877" max="5877" width="54" style="10" customWidth="1"/>
    <col min="5878" max="5887" width="12" style="10" customWidth="1"/>
    <col min="5888" max="5888" width="0" style="10" hidden="1" customWidth="1"/>
    <col min="5889" max="5889" width="8.85546875" style="10"/>
    <col min="5890" max="5891" width="0" style="10" hidden="1" customWidth="1"/>
    <col min="5892" max="6132" width="8.85546875" style="10"/>
    <col min="6133" max="6133" width="54" style="10" customWidth="1"/>
    <col min="6134" max="6143" width="12" style="10" customWidth="1"/>
    <col min="6144" max="6144" width="0" style="10" hidden="1" customWidth="1"/>
    <col min="6145" max="6145" width="8.85546875" style="10"/>
    <col min="6146" max="6147" width="0" style="10" hidden="1" customWidth="1"/>
    <col min="6148" max="6388" width="8.85546875" style="10"/>
    <col min="6389" max="6389" width="54" style="10" customWidth="1"/>
    <col min="6390" max="6399" width="12" style="10" customWidth="1"/>
    <col min="6400" max="6400" width="0" style="10" hidden="1" customWidth="1"/>
    <col min="6401" max="6401" width="8.85546875" style="10"/>
    <col min="6402" max="6403" width="0" style="10" hidden="1" customWidth="1"/>
    <col min="6404" max="6644" width="8.85546875" style="10"/>
    <col min="6645" max="6645" width="54" style="10" customWidth="1"/>
    <col min="6646" max="6655" width="12" style="10" customWidth="1"/>
    <col min="6656" max="6656" width="0" style="10" hidden="1" customWidth="1"/>
    <col min="6657" max="6657" width="8.85546875" style="10"/>
    <col min="6658" max="6659" width="0" style="10" hidden="1" customWidth="1"/>
    <col min="6660" max="6900" width="8.85546875" style="10"/>
    <col min="6901" max="6901" width="54" style="10" customWidth="1"/>
    <col min="6902" max="6911" width="12" style="10" customWidth="1"/>
    <col min="6912" max="6912" width="0" style="10" hidden="1" customWidth="1"/>
    <col min="6913" max="6913" width="8.85546875" style="10"/>
    <col min="6914" max="6915" width="0" style="10" hidden="1" customWidth="1"/>
    <col min="6916" max="7156" width="8.85546875" style="10"/>
    <col min="7157" max="7157" width="54" style="10" customWidth="1"/>
    <col min="7158" max="7167" width="12" style="10" customWidth="1"/>
    <col min="7168" max="7168" width="0" style="10" hidden="1" customWidth="1"/>
    <col min="7169" max="7169" width="8.85546875" style="10"/>
    <col min="7170" max="7171" width="0" style="10" hidden="1" customWidth="1"/>
    <col min="7172" max="7412" width="8.85546875" style="10"/>
    <col min="7413" max="7413" width="54" style="10" customWidth="1"/>
    <col min="7414" max="7423" width="12" style="10" customWidth="1"/>
    <col min="7424" max="7424" width="0" style="10" hidden="1" customWidth="1"/>
    <col min="7425" max="7425" width="8.85546875" style="10"/>
    <col min="7426" max="7427" width="0" style="10" hidden="1" customWidth="1"/>
    <col min="7428" max="7668" width="8.85546875" style="10"/>
    <col min="7669" max="7669" width="54" style="10" customWidth="1"/>
    <col min="7670" max="7679" width="12" style="10" customWidth="1"/>
    <col min="7680" max="7680" width="0" style="10" hidden="1" customWidth="1"/>
    <col min="7681" max="7681" width="8.85546875" style="10"/>
    <col min="7682" max="7683" width="0" style="10" hidden="1" customWidth="1"/>
    <col min="7684" max="7924" width="8.85546875" style="10"/>
    <col min="7925" max="7925" width="54" style="10" customWidth="1"/>
    <col min="7926" max="7935" width="12" style="10" customWidth="1"/>
    <col min="7936" max="7936" width="0" style="10" hidden="1" customWidth="1"/>
    <col min="7937" max="7937" width="8.85546875" style="10"/>
    <col min="7938" max="7939" width="0" style="10" hidden="1" customWidth="1"/>
    <col min="7940" max="8180" width="8.85546875" style="10"/>
    <col min="8181" max="8181" width="54" style="10" customWidth="1"/>
    <col min="8182" max="8191" width="12" style="10" customWidth="1"/>
    <col min="8192" max="8192" width="0" style="10" hidden="1" customWidth="1"/>
    <col min="8193" max="8193" width="8.85546875" style="10"/>
    <col min="8194" max="8195" width="0" style="10" hidden="1" customWidth="1"/>
    <col min="8196" max="8436" width="8.85546875" style="10"/>
    <col min="8437" max="8437" width="54" style="10" customWidth="1"/>
    <col min="8438" max="8447" width="12" style="10" customWidth="1"/>
    <col min="8448" max="8448" width="0" style="10" hidden="1" customWidth="1"/>
    <col min="8449" max="8449" width="8.85546875" style="10"/>
    <col min="8450" max="8451" width="0" style="10" hidden="1" customWidth="1"/>
    <col min="8452" max="8692" width="8.85546875" style="10"/>
    <col min="8693" max="8693" width="54" style="10" customWidth="1"/>
    <col min="8694" max="8703" width="12" style="10" customWidth="1"/>
    <col min="8704" max="8704" width="0" style="10" hidden="1" customWidth="1"/>
    <col min="8705" max="8705" width="8.85546875" style="10"/>
    <col min="8706" max="8707" width="0" style="10" hidden="1" customWidth="1"/>
    <col min="8708" max="8948" width="8.85546875" style="10"/>
    <col min="8949" max="8949" width="54" style="10" customWidth="1"/>
    <col min="8950" max="8959" width="12" style="10" customWidth="1"/>
    <col min="8960" max="8960" width="0" style="10" hidden="1" customWidth="1"/>
    <col min="8961" max="8961" width="8.85546875" style="10"/>
    <col min="8962" max="8963" width="0" style="10" hidden="1" customWidth="1"/>
    <col min="8964" max="9204" width="8.85546875" style="10"/>
    <col min="9205" max="9205" width="54" style="10" customWidth="1"/>
    <col min="9206" max="9215" width="12" style="10" customWidth="1"/>
    <col min="9216" max="9216" width="0" style="10" hidden="1" customWidth="1"/>
    <col min="9217" max="9217" width="8.85546875" style="10"/>
    <col min="9218" max="9219" width="0" style="10" hidden="1" customWidth="1"/>
    <col min="9220" max="9460" width="8.85546875" style="10"/>
    <col min="9461" max="9461" width="54" style="10" customWidth="1"/>
    <col min="9462" max="9471" width="12" style="10" customWidth="1"/>
    <col min="9472" max="9472" width="0" style="10" hidden="1" customWidth="1"/>
    <col min="9473" max="9473" width="8.85546875" style="10"/>
    <col min="9474" max="9475" width="0" style="10" hidden="1" customWidth="1"/>
    <col min="9476" max="9716" width="8.85546875" style="10"/>
    <col min="9717" max="9717" width="54" style="10" customWidth="1"/>
    <col min="9718" max="9727" width="12" style="10" customWidth="1"/>
    <col min="9728" max="9728" width="0" style="10" hidden="1" customWidth="1"/>
    <col min="9729" max="9729" width="8.85546875" style="10"/>
    <col min="9730" max="9731" width="0" style="10" hidden="1" customWidth="1"/>
    <col min="9732" max="9972" width="8.85546875" style="10"/>
    <col min="9973" max="9973" width="54" style="10" customWidth="1"/>
    <col min="9974" max="9983" width="12" style="10" customWidth="1"/>
    <col min="9984" max="9984" width="0" style="10" hidden="1" customWidth="1"/>
    <col min="9985" max="9985" width="8.85546875" style="10"/>
    <col min="9986" max="9987" width="0" style="10" hidden="1" customWidth="1"/>
    <col min="9988" max="10228" width="8.8554687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8.85546875" style="10"/>
    <col min="10242" max="10243" width="0" style="10" hidden="1" customWidth="1"/>
    <col min="10244" max="10484" width="8.8554687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8.85546875" style="10"/>
    <col min="10498" max="10499" width="0" style="10" hidden="1" customWidth="1"/>
    <col min="10500" max="10740" width="8.8554687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8.85546875" style="10"/>
    <col min="10754" max="10755" width="0" style="10" hidden="1" customWidth="1"/>
    <col min="10756" max="10996" width="8.8554687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8.85546875" style="10"/>
    <col min="11010" max="11011" width="0" style="10" hidden="1" customWidth="1"/>
    <col min="11012" max="11252" width="8.8554687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8.85546875" style="10"/>
    <col min="11266" max="11267" width="0" style="10" hidden="1" customWidth="1"/>
    <col min="11268" max="11508" width="8.8554687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8.85546875" style="10"/>
    <col min="11522" max="11523" width="0" style="10" hidden="1" customWidth="1"/>
    <col min="11524" max="11764" width="8.8554687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8.85546875" style="10"/>
    <col min="11778" max="11779" width="0" style="10" hidden="1" customWidth="1"/>
    <col min="11780" max="12020" width="8.8554687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8.85546875" style="10"/>
    <col min="12034" max="12035" width="0" style="10" hidden="1" customWidth="1"/>
    <col min="12036" max="12276" width="8.8554687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8.85546875" style="10"/>
    <col min="12290" max="12291" width="0" style="10" hidden="1" customWidth="1"/>
    <col min="12292" max="12532" width="8.8554687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8.85546875" style="10"/>
    <col min="12546" max="12547" width="0" style="10" hidden="1" customWidth="1"/>
    <col min="12548" max="12788" width="8.8554687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8.85546875" style="10"/>
    <col min="12802" max="12803" width="0" style="10" hidden="1" customWidth="1"/>
    <col min="12804" max="13044" width="8.8554687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8.85546875" style="10"/>
    <col min="13058" max="13059" width="0" style="10" hidden="1" customWidth="1"/>
    <col min="13060" max="13300" width="8.8554687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8.85546875" style="10"/>
    <col min="13314" max="13315" width="0" style="10" hidden="1" customWidth="1"/>
    <col min="13316" max="13556" width="8.8554687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8.85546875" style="10"/>
    <col min="13570" max="13571" width="0" style="10" hidden="1" customWidth="1"/>
    <col min="13572" max="13812" width="8.8554687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8.85546875" style="10"/>
    <col min="13826" max="13827" width="0" style="10" hidden="1" customWidth="1"/>
    <col min="13828" max="14068" width="8.8554687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8.85546875" style="10"/>
    <col min="14082" max="14083" width="0" style="10" hidden="1" customWidth="1"/>
    <col min="14084" max="14324" width="8.8554687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8.85546875" style="10"/>
    <col min="14338" max="14339" width="0" style="10" hidden="1" customWidth="1"/>
    <col min="14340" max="14580" width="8.8554687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8.85546875" style="10"/>
    <col min="14594" max="14595" width="0" style="10" hidden="1" customWidth="1"/>
    <col min="14596" max="14836" width="8.8554687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8.85546875" style="10"/>
    <col min="14850" max="14851" width="0" style="10" hidden="1" customWidth="1"/>
    <col min="14852" max="15092" width="8.8554687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8.85546875" style="10"/>
    <col min="15106" max="15107" width="0" style="10" hidden="1" customWidth="1"/>
    <col min="15108" max="15348" width="8.8554687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8.85546875" style="10"/>
    <col min="15362" max="15363" width="0" style="10" hidden="1" customWidth="1"/>
    <col min="15364" max="15604" width="8.8554687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8.85546875" style="10"/>
    <col min="15618" max="15619" width="0" style="10" hidden="1" customWidth="1"/>
    <col min="15620" max="15860" width="8.8554687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8.85546875" style="10"/>
    <col min="15874" max="15875" width="0" style="10" hidden="1" customWidth="1"/>
    <col min="15876" max="16116" width="8.8554687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8.85546875" style="10"/>
    <col min="16130" max="16131" width="0" style="10" hidden="1" customWidth="1"/>
    <col min="16132" max="16384" width="8.85546875" style="10"/>
  </cols>
  <sheetData>
    <row r="1" spans="1:21" s="4" customFormat="1">
      <c r="A1" s="362" t="s">
        <v>157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21" s="4" customFormat="1" ht="21" customHeight="1">
      <c r="A2" s="358" t="s">
        <v>197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6"/>
      <c r="Q3" s="26"/>
      <c r="R3" s="26"/>
    </row>
    <row r="4" spans="1:21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106" t="s">
        <v>176</v>
      </c>
      <c r="Q4" s="26"/>
      <c r="R4" s="26"/>
    </row>
    <row r="5" spans="1:21" s="4" customForma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12" t="s">
        <v>216</v>
      </c>
      <c r="Q5" s="234"/>
      <c r="R5" s="26"/>
    </row>
    <row r="6" spans="1:21" s="4" customFormat="1">
      <c r="A6" s="21" t="s">
        <v>334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21" s="4" customFormat="1">
      <c r="A7" s="363" t="s">
        <v>139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21" s="4" customFormat="1" ht="23.25" customHeight="1">
      <c r="A8" s="21" t="s">
        <v>217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21" s="4" customFormat="1">
      <c r="A9" s="363"/>
      <c r="B9" s="363"/>
      <c r="C9" s="363"/>
      <c r="D9" s="363"/>
      <c r="P9" s="23"/>
      <c r="Q9" s="23"/>
      <c r="R9" s="29" t="s">
        <v>25</v>
      </c>
    </row>
    <row r="10" spans="1:21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21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21" s="4" customFormat="1">
      <c r="A12" s="35" t="s">
        <v>40</v>
      </c>
      <c r="B12" s="48" t="s">
        <v>5</v>
      </c>
      <c r="C12" s="306">
        <v>0</v>
      </c>
      <c r="D12" s="306">
        <v>0</v>
      </c>
      <c r="E12" s="306">
        <v>0</v>
      </c>
      <c r="F12" s="306">
        <v>0</v>
      </c>
      <c r="G12" s="306">
        <v>0</v>
      </c>
      <c r="H12" s="306">
        <v>0</v>
      </c>
      <c r="I12" s="306">
        <v>0</v>
      </c>
      <c r="J12" s="306">
        <v>0</v>
      </c>
      <c r="K12" s="306">
        <v>0</v>
      </c>
      <c r="L12" s="306">
        <v>0</v>
      </c>
      <c r="M12" s="306">
        <v>0</v>
      </c>
      <c r="N12" s="306">
        <v>0</v>
      </c>
      <c r="O12" s="306">
        <v>0</v>
      </c>
      <c r="P12" s="306">
        <v>0</v>
      </c>
      <c r="Q12" s="306">
        <v>0</v>
      </c>
      <c r="R12" s="306">
        <v>0</v>
      </c>
      <c r="S12" s="101">
        <v>0</v>
      </c>
      <c r="T12" s="101">
        <v>0</v>
      </c>
      <c r="U12" s="101">
        <v>0</v>
      </c>
    </row>
    <row r="13" spans="1:21" s="4" customFormat="1">
      <c r="A13" s="35"/>
      <c r="B13" s="48" t="s">
        <v>6</v>
      </c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</row>
    <row r="14" spans="1:21" s="4" customFormat="1">
      <c r="A14" s="51" t="s">
        <v>73</v>
      </c>
      <c r="B14" s="52" t="s">
        <v>5</v>
      </c>
      <c r="C14" s="308">
        <v>0</v>
      </c>
      <c r="D14" s="308">
        <f>D16+D75</f>
        <v>0</v>
      </c>
      <c r="E14" s="308">
        <f>E16+E75</f>
        <v>0</v>
      </c>
      <c r="F14" s="308">
        <v>0</v>
      </c>
      <c r="G14" s="308">
        <v>0</v>
      </c>
      <c r="H14" s="308">
        <v>0</v>
      </c>
      <c r="I14" s="308">
        <v>0</v>
      </c>
      <c r="J14" s="308">
        <v>0</v>
      </c>
      <c r="K14" s="308">
        <v>0</v>
      </c>
      <c r="L14" s="308">
        <v>0</v>
      </c>
      <c r="M14" s="308">
        <v>0</v>
      </c>
      <c r="N14" s="308">
        <v>0</v>
      </c>
      <c r="O14" s="308">
        <v>0</v>
      </c>
      <c r="P14" s="308">
        <v>0</v>
      </c>
      <c r="Q14" s="308">
        <v>0</v>
      </c>
      <c r="R14" s="308">
        <v>0</v>
      </c>
    </row>
    <row r="15" spans="1:21" s="4" customFormat="1">
      <c r="A15" s="54"/>
      <c r="B15" s="52" t="s">
        <v>6</v>
      </c>
      <c r="C15" s="308"/>
      <c r="D15" s="307"/>
      <c r="E15" s="308"/>
      <c r="F15" s="308"/>
      <c r="G15" s="308"/>
      <c r="H15" s="308"/>
      <c r="I15" s="307"/>
      <c r="J15" s="308"/>
      <c r="K15" s="308"/>
      <c r="L15" s="308"/>
      <c r="M15" s="308"/>
      <c r="N15" s="307"/>
      <c r="O15" s="308"/>
      <c r="P15" s="307"/>
      <c r="Q15" s="308"/>
      <c r="R15" s="308"/>
    </row>
    <row r="16" spans="1:21" s="4" customFormat="1">
      <c r="A16" s="39"/>
      <c r="B16" s="49" t="s">
        <v>5</v>
      </c>
      <c r="C16" s="311">
        <v>0</v>
      </c>
      <c r="D16" s="311">
        <v>0</v>
      </c>
      <c r="E16" s="311">
        <v>0</v>
      </c>
      <c r="F16" s="311">
        <v>0</v>
      </c>
      <c r="G16" s="311">
        <v>0</v>
      </c>
      <c r="H16" s="311">
        <v>0</v>
      </c>
      <c r="I16" s="311">
        <v>0</v>
      </c>
      <c r="J16" s="311">
        <v>0</v>
      </c>
      <c r="K16" s="311">
        <v>0</v>
      </c>
      <c r="L16" s="311">
        <v>0</v>
      </c>
      <c r="M16" s="311">
        <v>0</v>
      </c>
      <c r="N16" s="311">
        <v>0</v>
      </c>
      <c r="O16" s="311">
        <v>0</v>
      </c>
      <c r="P16" s="311">
        <v>0</v>
      </c>
      <c r="Q16" s="311">
        <v>0</v>
      </c>
      <c r="R16" s="311">
        <v>0</v>
      </c>
    </row>
    <row r="17" spans="1:21" s="4" customFormat="1">
      <c r="A17" s="39"/>
      <c r="B17" s="49" t="s">
        <v>6</v>
      </c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</row>
    <row r="18" spans="1:21" s="4" customFormat="1">
      <c r="A18" s="51" t="s">
        <v>74</v>
      </c>
      <c r="B18" s="52" t="s">
        <v>5</v>
      </c>
      <c r="C18" s="308">
        <f>C20</f>
        <v>0</v>
      </c>
      <c r="D18" s="308">
        <f>D20</f>
        <v>0</v>
      </c>
      <c r="E18" s="308">
        <v>0</v>
      </c>
      <c r="F18" s="308">
        <v>0</v>
      </c>
      <c r="G18" s="308">
        <v>0</v>
      </c>
      <c r="H18" s="308">
        <v>0</v>
      </c>
      <c r="I18" s="308">
        <v>0</v>
      </c>
      <c r="J18" s="308">
        <v>0</v>
      </c>
      <c r="K18" s="308">
        <v>0</v>
      </c>
      <c r="L18" s="308">
        <v>0</v>
      </c>
      <c r="M18" s="308">
        <v>0</v>
      </c>
      <c r="N18" s="308">
        <v>0</v>
      </c>
      <c r="O18" s="308">
        <v>0</v>
      </c>
      <c r="P18" s="308">
        <v>0</v>
      </c>
      <c r="Q18" s="308">
        <v>0</v>
      </c>
      <c r="R18" s="308">
        <v>0</v>
      </c>
    </row>
    <row r="19" spans="1:21" s="4" customFormat="1">
      <c r="A19" s="54"/>
      <c r="B19" s="52" t="s">
        <v>6</v>
      </c>
      <c r="C19" s="308"/>
      <c r="D19" s="307"/>
      <c r="E19" s="308"/>
      <c r="F19" s="308"/>
      <c r="G19" s="308"/>
      <c r="H19" s="308"/>
      <c r="I19" s="307"/>
      <c r="J19" s="308"/>
      <c r="K19" s="308"/>
      <c r="L19" s="308"/>
      <c r="M19" s="308"/>
      <c r="N19" s="307"/>
      <c r="O19" s="308"/>
      <c r="P19" s="307"/>
      <c r="Q19" s="308"/>
      <c r="R19" s="308"/>
    </row>
    <row r="20" spans="1:21" s="4" customFormat="1">
      <c r="A20" s="39"/>
      <c r="B20" s="49" t="s">
        <v>5</v>
      </c>
      <c r="C20" s="312">
        <v>0</v>
      </c>
      <c r="D20" s="312">
        <v>0</v>
      </c>
      <c r="E20" s="312">
        <v>0</v>
      </c>
      <c r="F20" s="312">
        <v>0</v>
      </c>
      <c r="G20" s="312">
        <v>0</v>
      </c>
      <c r="H20" s="312">
        <v>0</v>
      </c>
      <c r="I20" s="312">
        <v>0</v>
      </c>
      <c r="J20" s="312">
        <v>0</v>
      </c>
      <c r="K20" s="312">
        <v>0</v>
      </c>
      <c r="L20" s="312">
        <v>0</v>
      </c>
      <c r="M20" s="312">
        <v>0</v>
      </c>
      <c r="N20" s="312">
        <v>0</v>
      </c>
      <c r="O20" s="312">
        <v>0</v>
      </c>
      <c r="P20" s="312">
        <v>0</v>
      </c>
      <c r="Q20" s="312">
        <v>0</v>
      </c>
      <c r="R20" s="312">
        <v>0</v>
      </c>
    </row>
    <row r="21" spans="1:21" s="4" customFormat="1">
      <c r="A21" s="39"/>
      <c r="B21" s="49" t="s">
        <v>6</v>
      </c>
      <c r="C21" s="312"/>
      <c r="D21" s="311"/>
      <c r="E21" s="312"/>
      <c r="F21" s="312"/>
      <c r="G21" s="312"/>
      <c r="H21" s="312"/>
      <c r="I21" s="311"/>
      <c r="J21" s="312"/>
      <c r="K21" s="312"/>
      <c r="L21" s="312"/>
      <c r="M21" s="312"/>
      <c r="N21" s="311"/>
      <c r="O21" s="312"/>
      <c r="P21" s="311"/>
      <c r="Q21" s="312"/>
      <c r="R21" s="312"/>
    </row>
    <row r="22" spans="1:21" s="4" customFormat="1">
      <c r="A22" s="51" t="s">
        <v>75</v>
      </c>
      <c r="B22" s="52" t="s">
        <v>5</v>
      </c>
      <c r="C22" s="308">
        <f>C24</f>
        <v>0</v>
      </c>
      <c r="D22" s="308">
        <f>D24</f>
        <v>0</v>
      </c>
      <c r="E22" s="308">
        <v>0</v>
      </c>
      <c r="F22" s="308">
        <v>0</v>
      </c>
      <c r="G22" s="308">
        <v>0</v>
      </c>
      <c r="H22" s="308">
        <v>0</v>
      </c>
      <c r="I22" s="308">
        <v>0</v>
      </c>
      <c r="J22" s="308">
        <v>0</v>
      </c>
      <c r="K22" s="308">
        <v>0</v>
      </c>
      <c r="L22" s="308">
        <v>0</v>
      </c>
      <c r="M22" s="308">
        <v>0</v>
      </c>
      <c r="N22" s="308">
        <v>0</v>
      </c>
      <c r="O22" s="308">
        <v>0</v>
      </c>
      <c r="P22" s="308">
        <v>0</v>
      </c>
      <c r="Q22" s="308">
        <v>0</v>
      </c>
      <c r="R22" s="308">
        <v>0</v>
      </c>
    </row>
    <row r="23" spans="1:21" s="4" customFormat="1">
      <c r="A23" s="54"/>
      <c r="B23" s="52" t="s">
        <v>6</v>
      </c>
      <c r="C23" s="308"/>
      <c r="D23" s="307"/>
      <c r="E23" s="308"/>
      <c r="F23" s="308"/>
      <c r="G23" s="308"/>
      <c r="H23" s="308"/>
      <c r="I23" s="307"/>
      <c r="J23" s="308"/>
      <c r="K23" s="308"/>
      <c r="L23" s="308"/>
      <c r="M23" s="308"/>
      <c r="N23" s="307"/>
      <c r="O23" s="308"/>
      <c r="P23" s="307"/>
      <c r="Q23" s="308"/>
      <c r="R23" s="308"/>
    </row>
    <row r="24" spans="1:21" s="4" customFormat="1">
      <c r="A24" s="39"/>
      <c r="B24" s="49" t="s">
        <v>5</v>
      </c>
      <c r="C24" s="312">
        <v>0</v>
      </c>
      <c r="D24" s="312">
        <v>0</v>
      </c>
      <c r="E24" s="312">
        <v>0</v>
      </c>
      <c r="F24" s="312">
        <v>0</v>
      </c>
      <c r="G24" s="312">
        <v>0</v>
      </c>
      <c r="H24" s="312">
        <v>0</v>
      </c>
      <c r="I24" s="312">
        <v>0</v>
      </c>
      <c r="J24" s="312">
        <v>0</v>
      </c>
      <c r="K24" s="312">
        <v>0</v>
      </c>
      <c r="L24" s="312">
        <v>0</v>
      </c>
      <c r="M24" s="312">
        <v>0</v>
      </c>
      <c r="N24" s="312">
        <v>0</v>
      </c>
      <c r="O24" s="312">
        <v>0</v>
      </c>
      <c r="P24" s="312">
        <v>0</v>
      </c>
      <c r="Q24" s="312">
        <v>0</v>
      </c>
      <c r="R24" s="312">
        <v>0</v>
      </c>
      <c r="S24" s="102">
        <v>0</v>
      </c>
      <c r="T24" s="102">
        <v>0</v>
      </c>
      <c r="U24" s="102">
        <v>0</v>
      </c>
    </row>
    <row r="25" spans="1:21" s="4" customFormat="1">
      <c r="A25" s="39"/>
      <c r="B25" s="49" t="s">
        <v>6</v>
      </c>
      <c r="C25" s="312"/>
      <c r="D25" s="311"/>
      <c r="E25" s="312"/>
      <c r="F25" s="312"/>
      <c r="G25" s="312"/>
      <c r="H25" s="312"/>
      <c r="I25" s="311"/>
      <c r="J25" s="312"/>
      <c r="K25" s="312"/>
      <c r="L25" s="312"/>
      <c r="M25" s="312"/>
      <c r="N25" s="311"/>
      <c r="O25" s="312"/>
      <c r="P25" s="311"/>
      <c r="Q25" s="312"/>
      <c r="R25" s="312"/>
    </row>
    <row r="26" spans="1:21" s="4" customFormat="1">
      <c r="A26" s="51" t="s">
        <v>41</v>
      </c>
      <c r="B26" s="52" t="s">
        <v>5</v>
      </c>
      <c r="C26" s="308">
        <f>C28</f>
        <v>0</v>
      </c>
      <c r="D26" s="308">
        <f>D28</f>
        <v>0</v>
      </c>
      <c r="E26" s="308">
        <v>0</v>
      </c>
      <c r="F26" s="308">
        <v>0</v>
      </c>
      <c r="G26" s="308">
        <v>0</v>
      </c>
      <c r="H26" s="308">
        <v>0</v>
      </c>
      <c r="I26" s="308">
        <v>0</v>
      </c>
      <c r="J26" s="308">
        <v>0</v>
      </c>
      <c r="K26" s="308">
        <v>0</v>
      </c>
      <c r="L26" s="308">
        <v>0</v>
      </c>
      <c r="M26" s="308">
        <v>0</v>
      </c>
      <c r="N26" s="308">
        <v>0</v>
      </c>
      <c r="O26" s="308">
        <v>0</v>
      </c>
      <c r="P26" s="308">
        <v>0</v>
      </c>
      <c r="Q26" s="308">
        <v>0</v>
      </c>
      <c r="R26" s="308">
        <v>0</v>
      </c>
    </row>
    <row r="27" spans="1:21" s="4" customFormat="1">
      <c r="A27" s="54"/>
      <c r="B27" s="52" t="s">
        <v>6</v>
      </c>
      <c r="C27" s="308"/>
      <c r="D27" s="307"/>
      <c r="E27" s="308"/>
      <c r="F27" s="308"/>
      <c r="G27" s="308"/>
      <c r="H27" s="308"/>
      <c r="I27" s="307"/>
      <c r="J27" s="308"/>
      <c r="K27" s="308"/>
      <c r="L27" s="308"/>
      <c r="M27" s="308"/>
      <c r="N27" s="307"/>
      <c r="O27" s="308"/>
      <c r="P27" s="307"/>
      <c r="Q27" s="308"/>
      <c r="R27" s="308"/>
    </row>
    <row r="28" spans="1:21" s="4" customFormat="1">
      <c r="A28" s="39"/>
      <c r="B28" s="49" t="s">
        <v>5</v>
      </c>
      <c r="C28" s="312">
        <v>0</v>
      </c>
      <c r="D28" s="312">
        <v>0</v>
      </c>
      <c r="E28" s="312">
        <v>0</v>
      </c>
      <c r="F28" s="312">
        <v>0</v>
      </c>
      <c r="G28" s="312">
        <v>0</v>
      </c>
      <c r="H28" s="312">
        <v>0</v>
      </c>
      <c r="I28" s="312">
        <v>0</v>
      </c>
      <c r="J28" s="312">
        <v>0</v>
      </c>
      <c r="K28" s="312">
        <v>0</v>
      </c>
      <c r="L28" s="312">
        <v>0</v>
      </c>
      <c r="M28" s="312">
        <v>0</v>
      </c>
      <c r="N28" s="312">
        <v>0</v>
      </c>
      <c r="O28" s="312">
        <v>0</v>
      </c>
      <c r="P28" s="312">
        <v>0</v>
      </c>
      <c r="Q28" s="312">
        <v>0</v>
      </c>
      <c r="R28" s="312">
        <v>0</v>
      </c>
      <c r="S28" s="102">
        <v>0</v>
      </c>
      <c r="T28" s="102">
        <v>0</v>
      </c>
      <c r="U28" s="102">
        <v>0</v>
      </c>
    </row>
    <row r="29" spans="1:21" s="4" customFormat="1">
      <c r="A29" s="39"/>
      <c r="B29" s="49" t="s">
        <v>6</v>
      </c>
      <c r="C29" s="312"/>
      <c r="D29" s="311"/>
      <c r="E29" s="312"/>
      <c r="F29" s="312"/>
      <c r="G29" s="312"/>
      <c r="H29" s="312"/>
      <c r="I29" s="311"/>
      <c r="J29" s="312"/>
      <c r="K29" s="312"/>
      <c r="L29" s="312"/>
      <c r="M29" s="312"/>
      <c r="N29" s="311"/>
      <c r="O29" s="312"/>
      <c r="P29" s="311"/>
      <c r="Q29" s="312"/>
      <c r="R29" s="312"/>
    </row>
    <row r="30" spans="1:21" s="4" customFormat="1">
      <c r="A30" s="40" t="s">
        <v>42</v>
      </c>
      <c r="B30" s="48" t="s">
        <v>5</v>
      </c>
      <c r="C30" s="306">
        <f t="shared" ref="C30:M30" si="0">C32</f>
        <v>13447600</v>
      </c>
      <c r="D30" s="306">
        <f>D32</f>
        <v>4722970</v>
      </c>
      <c r="E30" s="306">
        <f t="shared" si="0"/>
        <v>1177993</v>
      </c>
      <c r="F30" s="306">
        <f t="shared" si="0"/>
        <v>1177993</v>
      </c>
      <c r="G30" s="306">
        <f t="shared" si="0"/>
        <v>1177992</v>
      </c>
      <c r="H30" s="306">
        <f t="shared" si="0"/>
        <v>1188992</v>
      </c>
      <c r="I30" s="306">
        <f t="shared" si="0"/>
        <v>4763370</v>
      </c>
      <c r="J30" s="306">
        <f t="shared" si="0"/>
        <v>1178168</v>
      </c>
      <c r="K30" s="306">
        <f t="shared" si="0"/>
        <v>1155368</v>
      </c>
      <c r="L30" s="306">
        <f t="shared" si="0"/>
        <v>1155367</v>
      </c>
      <c r="M30" s="306">
        <f t="shared" si="0"/>
        <v>1274467</v>
      </c>
      <c r="N30" s="306">
        <f>N32</f>
        <v>3961260</v>
      </c>
      <c r="O30" s="306">
        <f t="shared" ref="O30:R30" si="1">O32</f>
        <v>990315</v>
      </c>
      <c r="P30" s="306">
        <f t="shared" si="1"/>
        <v>990315</v>
      </c>
      <c r="Q30" s="306">
        <f t="shared" si="1"/>
        <v>990315</v>
      </c>
      <c r="R30" s="306">
        <f t="shared" si="1"/>
        <v>990315</v>
      </c>
    </row>
    <row r="31" spans="1:21" s="4" customFormat="1">
      <c r="A31" s="40"/>
      <c r="B31" s="48" t="s">
        <v>6</v>
      </c>
      <c r="C31" s="306"/>
      <c r="D31" s="306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</row>
    <row r="32" spans="1:21" s="4" customFormat="1">
      <c r="A32" s="51" t="s">
        <v>43</v>
      </c>
      <c r="B32" s="52" t="s">
        <v>5</v>
      </c>
      <c r="C32" s="308">
        <f>C34+C38+C44</f>
        <v>13447600</v>
      </c>
      <c r="D32" s="308">
        <f>D34+D38+D44</f>
        <v>4722970</v>
      </c>
      <c r="E32" s="308">
        <f>E34+E38+E44</f>
        <v>1177993</v>
      </c>
      <c r="F32" s="308">
        <f t="shared" ref="F32:H32" si="2">F34+F38+F44</f>
        <v>1177993</v>
      </c>
      <c r="G32" s="308">
        <f t="shared" si="2"/>
        <v>1177992</v>
      </c>
      <c r="H32" s="308">
        <f t="shared" si="2"/>
        <v>1188992</v>
      </c>
      <c r="I32" s="308">
        <f>I34+I38+I44</f>
        <v>4763370</v>
      </c>
      <c r="J32" s="308">
        <f t="shared" ref="J32:M32" si="3">J34+J38+J44</f>
        <v>1178168</v>
      </c>
      <c r="K32" s="308">
        <f t="shared" si="3"/>
        <v>1155368</v>
      </c>
      <c r="L32" s="308">
        <f t="shared" si="3"/>
        <v>1155367</v>
      </c>
      <c r="M32" s="308">
        <f t="shared" si="3"/>
        <v>1274467</v>
      </c>
      <c r="N32" s="308">
        <f>N34+N38+N44</f>
        <v>3961260</v>
      </c>
      <c r="O32" s="308">
        <f t="shared" ref="O32:R32" si="4">O34+O38+O44</f>
        <v>990315</v>
      </c>
      <c r="P32" s="308">
        <f t="shared" si="4"/>
        <v>990315</v>
      </c>
      <c r="Q32" s="308">
        <f t="shared" si="4"/>
        <v>990315</v>
      </c>
      <c r="R32" s="308">
        <f t="shared" si="4"/>
        <v>990315</v>
      </c>
    </row>
    <row r="33" spans="1:21" s="4" customFormat="1">
      <c r="A33" s="51"/>
      <c r="B33" s="52" t="s">
        <v>6</v>
      </c>
      <c r="C33" s="308"/>
      <c r="D33" s="307"/>
      <c r="E33" s="308"/>
      <c r="F33" s="308"/>
      <c r="G33" s="308"/>
      <c r="H33" s="308"/>
      <c r="I33" s="307"/>
      <c r="J33" s="308"/>
      <c r="K33" s="308"/>
      <c r="L33" s="308"/>
      <c r="M33" s="308"/>
      <c r="N33" s="307"/>
      <c r="O33" s="308"/>
      <c r="P33" s="307"/>
      <c r="Q33" s="308"/>
      <c r="R33" s="308"/>
    </row>
    <row r="34" spans="1:21" s="4" customFormat="1">
      <c r="A34" s="55" t="s">
        <v>44</v>
      </c>
      <c r="B34" s="52" t="s">
        <v>5</v>
      </c>
      <c r="C34" s="308">
        <f t="shared" ref="C34:M34" si="5">C36</f>
        <v>13204200</v>
      </c>
      <c r="D34" s="308">
        <f t="shared" si="5"/>
        <v>4621470</v>
      </c>
      <c r="E34" s="308">
        <f t="shared" si="5"/>
        <v>1155368</v>
      </c>
      <c r="F34" s="308">
        <f t="shared" si="5"/>
        <v>1155368</v>
      </c>
      <c r="G34" s="308">
        <f t="shared" si="5"/>
        <v>1155367</v>
      </c>
      <c r="H34" s="308">
        <f t="shared" si="5"/>
        <v>1155367</v>
      </c>
      <c r="I34" s="308">
        <f t="shared" si="5"/>
        <v>4621470</v>
      </c>
      <c r="J34" s="308">
        <f t="shared" si="5"/>
        <v>1155368</v>
      </c>
      <c r="K34" s="308">
        <f t="shared" si="5"/>
        <v>1155368</v>
      </c>
      <c r="L34" s="308">
        <f t="shared" si="5"/>
        <v>1155367</v>
      </c>
      <c r="M34" s="308">
        <f t="shared" si="5"/>
        <v>1155367</v>
      </c>
      <c r="N34" s="308">
        <f>N36</f>
        <v>3961260</v>
      </c>
      <c r="O34" s="308">
        <f t="shared" ref="O34:R34" si="6">O36</f>
        <v>990315</v>
      </c>
      <c r="P34" s="308">
        <f t="shared" si="6"/>
        <v>990315</v>
      </c>
      <c r="Q34" s="308">
        <f t="shared" si="6"/>
        <v>990315</v>
      </c>
      <c r="R34" s="308">
        <f t="shared" si="6"/>
        <v>990315</v>
      </c>
    </row>
    <row r="35" spans="1:21" s="4" customFormat="1">
      <c r="A35" s="55"/>
      <c r="B35" s="52" t="s">
        <v>6</v>
      </c>
      <c r="C35" s="308"/>
      <c r="D35" s="307"/>
      <c r="E35" s="308"/>
      <c r="F35" s="308"/>
      <c r="G35" s="308"/>
      <c r="H35" s="308"/>
      <c r="I35" s="307"/>
      <c r="J35" s="308"/>
      <c r="K35" s="308"/>
      <c r="L35" s="308"/>
      <c r="M35" s="308"/>
      <c r="N35" s="307"/>
      <c r="O35" s="308"/>
      <c r="P35" s="307"/>
      <c r="Q35" s="308"/>
      <c r="R35" s="308"/>
    </row>
    <row r="36" spans="1:21" s="4" customFormat="1">
      <c r="A36" s="41" t="s">
        <v>106</v>
      </c>
      <c r="B36" s="49" t="s">
        <v>5</v>
      </c>
      <c r="C36" s="312">
        <v>13204200</v>
      </c>
      <c r="D36" s="312">
        <f>SUM(E36:H36)</f>
        <v>4621470</v>
      </c>
      <c r="E36" s="312">
        <v>1155368</v>
      </c>
      <c r="F36" s="312">
        <v>1155368</v>
      </c>
      <c r="G36" s="312">
        <v>1155367</v>
      </c>
      <c r="H36" s="312">
        <v>1155367</v>
      </c>
      <c r="I36" s="312">
        <f>SUM(J36:M36)</f>
        <v>4621470</v>
      </c>
      <c r="J36" s="312">
        <v>1155368</v>
      </c>
      <c r="K36" s="312">
        <v>1155368</v>
      </c>
      <c r="L36" s="312">
        <v>1155367</v>
      </c>
      <c r="M36" s="312">
        <v>1155367</v>
      </c>
      <c r="N36" s="312">
        <f>SUM(O36:R36)</f>
        <v>3961260</v>
      </c>
      <c r="O36" s="312">
        <v>990315</v>
      </c>
      <c r="P36" s="312">
        <v>990315</v>
      </c>
      <c r="Q36" s="312">
        <v>990315</v>
      </c>
      <c r="R36" s="312">
        <v>990315</v>
      </c>
    </row>
    <row r="37" spans="1:21" s="4" customFormat="1">
      <c r="A37" s="39"/>
      <c r="B37" s="49" t="s">
        <v>6</v>
      </c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  <c r="R37" s="312"/>
    </row>
    <row r="38" spans="1:21" s="4" customFormat="1">
      <c r="A38" s="55" t="s">
        <v>45</v>
      </c>
      <c r="B38" s="52" t="s">
        <v>5</v>
      </c>
      <c r="C38" s="308">
        <f t="shared" ref="C38:I38" si="7">C40+C42</f>
        <v>113300</v>
      </c>
      <c r="D38" s="308">
        <f t="shared" si="7"/>
        <v>90500</v>
      </c>
      <c r="E38" s="308">
        <f t="shared" si="7"/>
        <v>22625</v>
      </c>
      <c r="F38" s="308">
        <f t="shared" si="7"/>
        <v>22625</v>
      </c>
      <c r="G38" s="308">
        <f t="shared" si="7"/>
        <v>22625</v>
      </c>
      <c r="H38" s="308">
        <f t="shared" si="7"/>
        <v>22625</v>
      </c>
      <c r="I38" s="308">
        <f t="shared" si="7"/>
        <v>22800</v>
      </c>
      <c r="J38" s="308">
        <f>+J42</f>
        <v>22800</v>
      </c>
      <c r="K38" s="308">
        <v>0</v>
      </c>
      <c r="L38" s="308">
        <v>0</v>
      </c>
      <c r="M38" s="308">
        <v>0</v>
      </c>
      <c r="N38" s="308">
        <v>0</v>
      </c>
      <c r="O38" s="308">
        <v>0</v>
      </c>
      <c r="P38" s="308">
        <v>0</v>
      </c>
      <c r="Q38" s="308">
        <v>0</v>
      </c>
      <c r="R38" s="308">
        <v>0</v>
      </c>
    </row>
    <row r="39" spans="1:21" s="4" customFormat="1">
      <c r="A39" s="55"/>
      <c r="B39" s="52" t="s">
        <v>6</v>
      </c>
      <c r="C39" s="308"/>
      <c r="D39" s="307"/>
      <c r="E39" s="308"/>
      <c r="F39" s="308"/>
      <c r="G39" s="308"/>
      <c r="H39" s="308"/>
      <c r="I39" s="307"/>
      <c r="J39" s="308"/>
      <c r="K39" s="308"/>
      <c r="L39" s="308"/>
      <c r="M39" s="308"/>
      <c r="N39" s="307"/>
      <c r="O39" s="308"/>
      <c r="P39" s="307"/>
      <c r="Q39" s="308"/>
      <c r="R39" s="308"/>
    </row>
    <row r="40" spans="1:21" s="4" customFormat="1">
      <c r="A40" s="41" t="s">
        <v>108</v>
      </c>
      <c r="B40" s="49" t="s">
        <v>5</v>
      </c>
      <c r="C40" s="314">
        <v>90500</v>
      </c>
      <c r="D40" s="312">
        <f>SUM(E40:H40)</f>
        <v>90500</v>
      </c>
      <c r="E40" s="312">
        <v>22625</v>
      </c>
      <c r="F40" s="312">
        <v>22625</v>
      </c>
      <c r="G40" s="312">
        <v>22625</v>
      </c>
      <c r="H40" s="312">
        <v>22625</v>
      </c>
      <c r="I40" s="312">
        <v>0</v>
      </c>
      <c r="J40" s="312">
        <v>0</v>
      </c>
      <c r="K40" s="312">
        <v>0</v>
      </c>
      <c r="L40" s="312">
        <v>0</v>
      </c>
      <c r="M40" s="312">
        <v>0</v>
      </c>
      <c r="N40" s="312">
        <v>0</v>
      </c>
      <c r="O40" s="312">
        <v>0</v>
      </c>
      <c r="P40" s="312">
        <v>0</v>
      </c>
      <c r="Q40" s="312">
        <v>0</v>
      </c>
      <c r="R40" s="312">
        <v>0</v>
      </c>
    </row>
    <row r="41" spans="1:21" s="4" customFormat="1">
      <c r="A41" s="39"/>
      <c r="B41" s="49" t="s">
        <v>6</v>
      </c>
      <c r="C41" s="312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312"/>
      <c r="R41" s="312"/>
    </row>
    <row r="42" spans="1:21" s="4" customFormat="1">
      <c r="A42" s="41" t="s">
        <v>109</v>
      </c>
      <c r="B42" s="49" t="s">
        <v>5</v>
      </c>
      <c r="C42" s="314">
        <v>22800</v>
      </c>
      <c r="D42" s="312">
        <v>0</v>
      </c>
      <c r="E42" s="312">
        <v>0</v>
      </c>
      <c r="F42" s="312">
        <v>0</v>
      </c>
      <c r="G42" s="312">
        <v>0</v>
      </c>
      <c r="H42" s="312">
        <v>0</v>
      </c>
      <c r="I42" s="312">
        <f>SUM(J42:M42)</f>
        <v>22800</v>
      </c>
      <c r="J42" s="312">
        <v>22800</v>
      </c>
      <c r="K42" s="312">
        <v>0</v>
      </c>
      <c r="L42" s="312">
        <v>0</v>
      </c>
      <c r="M42" s="312">
        <v>0</v>
      </c>
      <c r="N42" s="312">
        <v>0</v>
      </c>
      <c r="O42" s="312">
        <v>0</v>
      </c>
      <c r="P42" s="312">
        <v>0</v>
      </c>
      <c r="Q42" s="312">
        <v>0</v>
      </c>
      <c r="R42" s="312">
        <v>0</v>
      </c>
    </row>
    <row r="43" spans="1:21" s="4" customFormat="1">
      <c r="A43" s="39"/>
      <c r="B43" s="49" t="s">
        <v>6</v>
      </c>
      <c r="C43" s="312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</row>
    <row r="44" spans="1:21" s="4" customFormat="1">
      <c r="A44" s="55" t="s">
        <v>46</v>
      </c>
      <c r="B44" s="52" t="s">
        <v>5</v>
      </c>
      <c r="C44" s="308">
        <f>C46+C48+C50</f>
        <v>130100</v>
      </c>
      <c r="D44" s="308">
        <f>D46+D48+D50</f>
        <v>11000</v>
      </c>
      <c r="E44" s="308">
        <v>0</v>
      </c>
      <c r="F44" s="308">
        <v>0</v>
      </c>
      <c r="G44" s="308">
        <v>0</v>
      </c>
      <c r="H44" s="308">
        <f t="shared" ref="H44" si="8">H46+H48+H50</f>
        <v>11000</v>
      </c>
      <c r="I44" s="308">
        <f>I46+I48+I50</f>
        <v>119100</v>
      </c>
      <c r="J44" s="308">
        <v>0</v>
      </c>
      <c r="K44" s="308">
        <v>0</v>
      </c>
      <c r="L44" s="308">
        <v>0</v>
      </c>
      <c r="M44" s="308">
        <f t="shared" ref="M44" si="9">M46+M48+M50</f>
        <v>119100</v>
      </c>
      <c r="N44" s="308">
        <v>0</v>
      </c>
      <c r="O44" s="308">
        <v>0</v>
      </c>
      <c r="P44" s="308">
        <v>0</v>
      </c>
      <c r="Q44" s="308">
        <v>0</v>
      </c>
      <c r="R44" s="308">
        <v>0</v>
      </c>
    </row>
    <row r="45" spans="1:21" s="4" customFormat="1">
      <c r="A45" s="55"/>
      <c r="B45" s="52" t="s">
        <v>6</v>
      </c>
      <c r="C45" s="308"/>
      <c r="D45" s="307"/>
      <c r="E45" s="308"/>
      <c r="F45" s="308"/>
      <c r="G45" s="308"/>
      <c r="H45" s="308"/>
      <c r="I45" s="307"/>
      <c r="J45" s="308"/>
      <c r="K45" s="308"/>
      <c r="L45" s="308"/>
      <c r="M45" s="308"/>
      <c r="N45" s="307"/>
      <c r="O45" s="308"/>
      <c r="P45" s="307"/>
      <c r="Q45" s="308"/>
      <c r="R45" s="308"/>
    </row>
    <row r="46" spans="1:21" s="4" customFormat="1">
      <c r="A46" s="82" t="s">
        <v>110</v>
      </c>
      <c r="B46" s="49" t="s">
        <v>5</v>
      </c>
      <c r="C46" s="312">
        <v>100000</v>
      </c>
      <c r="D46" s="312">
        <f>SUM(E46:H46)</f>
        <v>0</v>
      </c>
      <c r="E46" s="312">
        <v>0</v>
      </c>
      <c r="F46" s="312">
        <v>0</v>
      </c>
      <c r="G46" s="312">
        <v>0</v>
      </c>
      <c r="H46" s="312">
        <v>0</v>
      </c>
      <c r="I46" s="312">
        <f>SUM(J46:M46)</f>
        <v>100000</v>
      </c>
      <c r="J46" s="312">
        <v>0</v>
      </c>
      <c r="K46" s="312">
        <v>0</v>
      </c>
      <c r="L46" s="312">
        <v>0</v>
      </c>
      <c r="M46" s="312">
        <v>100000</v>
      </c>
      <c r="N46" s="312">
        <f>SUM(O46:R46)</f>
        <v>0</v>
      </c>
      <c r="O46" s="312">
        <v>0</v>
      </c>
      <c r="P46" s="312">
        <v>0</v>
      </c>
      <c r="Q46" s="312">
        <v>0</v>
      </c>
      <c r="R46" s="312">
        <v>0</v>
      </c>
      <c r="S46" s="102">
        <v>0</v>
      </c>
      <c r="T46" s="102">
        <v>0</v>
      </c>
      <c r="U46" s="102">
        <v>0</v>
      </c>
    </row>
    <row r="47" spans="1:21" s="4" customFormat="1">
      <c r="A47" s="82"/>
      <c r="B47" s="49" t="s">
        <v>6</v>
      </c>
      <c r="C47" s="312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</row>
    <row r="48" spans="1:21" s="4" customFormat="1">
      <c r="A48" s="82" t="s">
        <v>111</v>
      </c>
      <c r="B48" s="3" t="s">
        <v>5</v>
      </c>
      <c r="C48" s="312">
        <v>19100</v>
      </c>
      <c r="D48" s="312">
        <f>SUM(E48:H48)</f>
        <v>0</v>
      </c>
      <c r="E48" s="312">
        <v>0</v>
      </c>
      <c r="F48" s="312">
        <v>0</v>
      </c>
      <c r="G48" s="312">
        <v>0</v>
      </c>
      <c r="H48" s="312">
        <v>0</v>
      </c>
      <c r="I48" s="312">
        <f>SUM(J48:M48)</f>
        <v>19100</v>
      </c>
      <c r="J48" s="312">
        <v>0</v>
      </c>
      <c r="K48" s="312">
        <v>0</v>
      </c>
      <c r="L48" s="312">
        <v>0</v>
      </c>
      <c r="M48" s="312">
        <v>19100</v>
      </c>
      <c r="N48" s="312">
        <v>0</v>
      </c>
      <c r="O48" s="312">
        <v>0</v>
      </c>
      <c r="P48" s="312">
        <v>0</v>
      </c>
      <c r="Q48" s="312">
        <v>0</v>
      </c>
      <c r="R48" s="312">
        <v>0</v>
      </c>
    </row>
    <row r="49" spans="1:18" s="4" customFormat="1">
      <c r="A49" s="82"/>
      <c r="B49" s="3" t="s">
        <v>6</v>
      </c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</row>
    <row r="50" spans="1:18" s="4" customFormat="1">
      <c r="A50" s="82" t="s">
        <v>113</v>
      </c>
      <c r="B50" s="3" t="s">
        <v>5</v>
      </c>
      <c r="C50" s="312">
        <v>11000</v>
      </c>
      <c r="D50" s="312">
        <f>SUM(E50:H50)</f>
        <v>11000</v>
      </c>
      <c r="E50" s="312">
        <v>0</v>
      </c>
      <c r="F50" s="312">
        <v>0</v>
      </c>
      <c r="G50" s="312">
        <v>0</v>
      </c>
      <c r="H50" s="312">
        <v>11000</v>
      </c>
      <c r="I50" s="312">
        <f>SUM(J50:M50)</f>
        <v>0</v>
      </c>
      <c r="J50" s="312">
        <v>0</v>
      </c>
      <c r="K50" s="312">
        <v>0</v>
      </c>
      <c r="L50" s="312">
        <v>0</v>
      </c>
      <c r="M50" s="312">
        <v>0</v>
      </c>
      <c r="N50" s="312">
        <f>SUM(O50:R50)</f>
        <v>0</v>
      </c>
      <c r="O50" s="312">
        <v>0</v>
      </c>
      <c r="P50" s="312">
        <v>0</v>
      </c>
      <c r="Q50" s="312">
        <v>0</v>
      </c>
      <c r="R50" s="312">
        <v>0</v>
      </c>
    </row>
    <row r="51" spans="1:18" s="4" customFormat="1">
      <c r="A51" s="82"/>
      <c r="B51" s="3" t="s">
        <v>6</v>
      </c>
      <c r="C51" s="312"/>
      <c r="D51" s="312"/>
      <c r="E51" s="312"/>
      <c r="F51" s="312"/>
      <c r="G51" s="312"/>
      <c r="H51" s="312"/>
      <c r="I51" s="312"/>
      <c r="J51" s="312"/>
      <c r="K51" s="312"/>
      <c r="L51" s="312"/>
      <c r="M51" s="312"/>
      <c r="N51" s="312"/>
      <c r="O51" s="312"/>
      <c r="P51" s="312"/>
      <c r="Q51" s="312"/>
      <c r="R51" s="312"/>
    </row>
    <row r="52" spans="1:18" s="4" customFormat="1">
      <c r="A52" s="51" t="s">
        <v>47</v>
      </c>
      <c r="B52" s="52" t="s">
        <v>5</v>
      </c>
      <c r="C52" s="308">
        <v>0</v>
      </c>
      <c r="D52" s="308">
        <v>0</v>
      </c>
      <c r="E52" s="308">
        <v>0</v>
      </c>
      <c r="F52" s="308">
        <v>0</v>
      </c>
      <c r="G52" s="308">
        <v>0</v>
      </c>
      <c r="H52" s="308">
        <v>0</v>
      </c>
      <c r="I52" s="308">
        <v>0</v>
      </c>
      <c r="J52" s="308">
        <v>0</v>
      </c>
      <c r="K52" s="308">
        <v>0</v>
      </c>
      <c r="L52" s="308">
        <v>0</v>
      </c>
      <c r="M52" s="308">
        <v>0</v>
      </c>
      <c r="N52" s="308">
        <v>0</v>
      </c>
      <c r="O52" s="308">
        <v>0</v>
      </c>
      <c r="P52" s="308">
        <v>0</v>
      </c>
      <c r="Q52" s="308">
        <v>0</v>
      </c>
      <c r="R52" s="308">
        <v>0</v>
      </c>
    </row>
    <row r="53" spans="1:18" s="4" customFormat="1">
      <c r="A53" s="51"/>
      <c r="B53" s="52" t="s">
        <v>6</v>
      </c>
      <c r="C53" s="308"/>
      <c r="D53" s="308"/>
      <c r="E53" s="308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</row>
    <row r="54" spans="1:18" s="4" customFormat="1">
      <c r="A54" s="67"/>
      <c r="B54" s="49" t="s">
        <v>5</v>
      </c>
      <c r="C54" s="312">
        <v>0</v>
      </c>
      <c r="D54" s="312">
        <v>0</v>
      </c>
      <c r="E54" s="312">
        <v>0</v>
      </c>
      <c r="F54" s="312">
        <v>0</v>
      </c>
      <c r="G54" s="312">
        <v>0</v>
      </c>
      <c r="H54" s="312">
        <v>0</v>
      </c>
      <c r="I54" s="312">
        <v>0</v>
      </c>
      <c r="J54" s="312">
        <v>0</v>
      </c>
      <c r="K54" s="312">
        <v>0</v>
      </c>
      <c r="L54" s="312">
        <v>0</v>
      </c>
      <c r="M54" s="312">
        <v>0</v>
      </c>
      <c r="N54" s="312">
        <v>0</v>
      </c>
      <c r="O54" s="312">
        <v>0</v>
      </c>
      <c r="P54" s="312">
        <v>0</v>
      </c>
      <c r="Q54" s="312">
        <v>0</v>
      </c>
      <c r="R54" s="312">
        <v>0</v>
      </c>
    </row>
    <row r="55" spans="1:18" s="4" customFormat="1">
      <c r="A55" s="67"/>
      <c r="B55" s="49" t="s">
        <v>6</v>
      </c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</row>
    <row r="56" spans="1:18" s="4" customFormat="1">
      <c r="A56" s="40" t="s">
        <v>48</v>
      </c>
      <c r="B56" s="48" t="s">
        <v>5</v>
      </c>
      <c r="C56" s="306">
        <f>C58+C62</f>
        <v>11000</v>
      </c>
      <c r="D56" s="306">
        <f>+D60</f>
        <v>11000</v>
      </c>
      <c r="E56" s="306">
        <v>0</v>
      </c>
      <c r="F56" s="306">
        <v>0</v>
      </c>
      <c r="G56" s="306">
        <v>0</v>
      </c>
      <c r="H56" s="306">
        <v>0</v>
      </c>
      <c r="I56" s="306">
        <v>0</v>
      </c>
      <c r="J56" s="306">
        <v>0</v>
      </c>
      <c r="K56" s="306">
        <v>0</v>
      </c>
      <c r="L56" s="306">
        <v>0</v>
      </c>
      <c r="M56" s="306">
        <v>0</v>
      </c>
      <c r="N56" s="306">
        <v>0</v>
      </c>
      <c r="O56" s="306">
        <v>0</v>
      </c>
      <c r="P56" s="306">
        <v>0</v>
      </c>
      <c r="Q56" s="306">
        <v>0</v>
      </c>
      <c r="R56" s="306">
        <v>0</v>
      </c>
    </row>
    <row r="57" spans="1:18" s="4" customFormat="1">
      <c r="A57" s="40"/>
      <c r="B57" s="48" t="s">
        <v>6</v>
      </c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</row>
    <row r="58" spans="1:18" s="4" customFormat="1">
      <c r="A58" s="51" t="s">
        <v>49</v>
      </c>
      <c r="B58" s="52" t="s">
        <v>5</v>
      </c>
      <c r="C58" s="308">
        <f>C60</f>
        <v>11000</v>
      </c>
      <c r="D58" s="308">
        <f>+D60</f>
        <v>11000</v>
      </c>
      <c r="E58" s="308">
        <f t="shared" ref="E58:I58" si="10">+E60</f>
        <v>0</v>
      </c>
      <c r="F58" s="308">
        <f t="shared" si="10"/>
        <v>0</v>
      </c>
      <c r="G58" s="308">
        <f t="shared" si="10"/>
        <v>11000</v>
      </c>
      <c r="H58" s="308">
        <f t="shared" si="10"/>
        <v>0</v>
      </c>
      <c r="I58" s="308">
        <f t="shared" si="10"/>
        <v>0</v>
      </c>
      <c r="J58" s="308">
        <v>0</v>
      </c>
      <c r="K58" s="308">
        <v>0</v>
      </c>
      <c r="L58" s="308">
        <v>0</v>
      </c>
      <c r="M58" s="308">
        <v>0</v>
      </c>
      <c r="N58" s="308">
        <v>0</v>
      </c>
      <c r="O58" s="308">
        <v>0</v>
      </c>
      <c r="P58" s="308">
        <v>0</v>
      </c>
      <c r="Q58" s="308">
        <v>0</v>
      </c>
      <c r="R58" s="308">
        <v>0</v>
      </c>
    </row>
    <row r="59" spans="1:18" s="4" customFormat="1">
      <c r="A59" s="51"/>
      <c r="B59" s="52" t="s">
        <v>6</v>
      </c>
      <c r="C59" s="308"/>
      <c r="D59" s="307"/>
      <c r="E59" s="308"/>
      <c r="F59" s="308"/>
      <c r="G59" s="308"/>
      <c r="H59" s="308"/>
      <c r="I59" s="307"/>
      <c r="J59" s="308"/>
      <c r="K59" s="308"/>
      <c r="L59" s="308"/>
      <c r="M59" s="308"/>
      <c r="N59" s="307"/>
      <c r="O59" s="308"/>
      <c r="P59" s="307"/>
      <c r="Q59" s="308"/>
      <c r="R59" s="308"/>
    </row>
    <row r="60" spans="1:18" s="4" customFormat="1" ht="42">
      <c r="A60" s="41" t="s">
        <v>330</v>
      </c>
      <c r="B60" s="49" t="s">
        <v>5</v>
      </c>
      <c r="C60" s="312">
        <v>11000</v>
      </c>
      <c r="D60" s="312">
        <f>SUM(E60:H60)</f>
        <v>11000</v>
      </c>
      <c r="E60" s="312">
        <v>0</v>
      </c>
      <c r="F60" s="312">
        <v>0</v>
      </c>
      <c r="G60" s="312">
        <v>11000</v>
      </c>
      <c r="H60" s="312">
        <v>0</v>
      </c>
      <c r="I60" s="312">
        <v>0</v>
      </c>
      <c r="J60" s="312">
        <v>0</v>
      </c>
      <c r="K60" s="312">
        <v>0</v>
      </c>
      <c r="L60" s="312">
        <v>0</v>
      </c>
      <c r="M60" s="312">
        <v>0</v>
      </c>
      <c r="N60" s="312">
        <v>0</v>
      </c>
      <c r="O60" s="312">
        <v>0</v>
      </c>
      <c r="P60" s="312">
        <v>0</v>
      </c>
      <c r="Q60" s="312">
        <v>0</v>
      </c>
      <c r="R60" s="312">
        <v>0</v>
      </c>
    </row>
    <row r="61" spans="1:18" s="4" customFormat="1">
      <c r="A61" s="89"/>
      <c r="B61" s="49" t="s">
        <v>6</v>
      </c>
      <c r="C61" s="312"/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2"/>
      <c r="O61" s="312"/>
      <c r="P61" s="312"/>
      <c r="Q61" s="312"/>
      <c r="R61" s="312"/>
    </row>
    <row r="62" spans="1:18" s="4" customFormat="1">
      <c r="A62" s="51" t="s">
        <v>50</v>
      </c>
      <c r="B62" s="52" t="s">
        <v>5</v>
      </c>
      <c r="C62" s="308">
        <v>0</v>
      </c>
      <c r="D62" s="308">
        <v>0</v>
      </c>
      <c r="E62" s="308">
        <v>0</v>
      </c>
      <c r="F62" s="308">
        <v>0</v>
      </c>
      <c r="G62" s="308">
        <v>0</v>
      </c>
      <c r="H62" s="308">
        <v>0</v>
      </c>
      <c r="I62" s="308">
        <v>0</v>
      </c>
      <c r="J62" s="308">
        <v>0</v>
      </c>
      <c r="K62" s="308">
        <v>0</v>
      </c>
      <c r="L62" s="308">
        <v>0</v>
      </c>
      <c r="M62" s="308">
        <v>0</v>
      </c>
      <c r="N62" s="308">
        <v>0</v>
      </c>
      <c r="O62" s="308">
        <v>0</v>
      </c>
      <c r="P62" s="308">
        <v>0</v>
      </c>
      <c r="Q62" s="308">
        <v>0</v>
      </c>
      <c r="R62" s="308">
        <v>0</v>
      </c>
    </row>
    <row r="63" spans="1:18" s="4" customFormat="1">
      <c r="A63" s="51"/>
      <c r="B63" s="52" t="s">
        <v>6</v>
      </c>
      <c r="C63" s="308"/>
      <c r="D63" s="307"/>
      <c r="E63" s="308"/>
      <c r="F63" s="308"/>
      <c r="G63" s="308"/>
      <c r="H63" s="308"/>
      <c r="I63" s="307"/>
      <c r="J63" s="308"/>
      <c r="K63" s="308"/>
      <c r="L63" s="308"/>
      <c r="M63" s="308"/>
      <c r="N63" s="307"/>
      <c r="O63" s="308"/>
      <c r="P63" s="307"/>
      <c r="Q63" s="308"/>
      <c r="R63" s="308"/>
    </row>
    <row r="64" spans="1:18" s="4" customFormat="1">
      <c r="A64" s="39"/>
      <c r="B64" s="49" t="s">
        <v>5</v>
      </c>
      <c r="C64" s="312">
        <v>0</v>
      </c>
      <c r="D64" s="312">
        <v>0</v>
      </c>
      <c r="E64" s="312">
        <v>0</v>
      </c>
      <c r="F64" s="312">
        <v>0</v>
      </c>
      <c r="G64" s="312">
        <v>0</v>
      </c>
      <c r="H64" s="312">
        <v>0</v>
      </c>
      <c r="I64" s="312">
        <v>0</v>
      </c>
      <c r="J64" s="312">
        <v>0</v>
      </c>
      <c r="K64" s="312">
        <v>0</v>
      </c>
      <c r="L64" s="312">
        <v>0</v>
      </c>
      <c r="M64" s="312">
        <v>0</v>
      </c>
      <c r="N64" s="312">
        <v>0</v>
      </c>
      <c r="O64" s="312">
        <v>0</v>
      </c>
      <c r="P64" s="312">
        <v>0</v>
      </c>
      <c r="Q64" s="312">
        <v>0</v>
      </c>
      <c r="R64" s="312">
        <v>0</v>
      </c>
    </row>
    <row r="65" spans="1:18" s="4" customFormat="1">
      <c r="A65" s="39"/>
      <c r="B65" s="49" t="s">
        <v>6</v>
      </c>
      <c r="C65" s="312"/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2"/>
      <c r="P65" s="312"/>
      <c r="Q65" s="312"/>
      <c r="R65" s="312"/>
    </row>
    <row r="66" spans="1:18" s="4" customFormat="1">
      <c r="A66" s="40" t="s">
        <v>51</v>
      </c>
      <c r="B66" s="48" t="s">
        <v>5</v>
      </c>
      <c r="C66" s="306">
        <v>0</v>
      </c>
      <c r="D66" s="306">
        <v>0</v>
      </c>
      <c r="E66" s="306">
        <v>0</v>
      </c>
      <c r="F66" s="306">
        <v>0</v>
      </c>
      <c r="G66" s="306">
        <v>0</v>
      </c>
      <c r="H66" s="306">
        <v>0</v>
      </c>
      <c r="I66" s="306">
        <v>0</v>
      </c>
      <c r="J66" s="306">
        <v>0</v>
      </c>
      <c r="K66" s="306">
        <v>0</v>
      </c>
      <c r="L66" s="306">
        <v>0</v>
      </c>
      <c r="M66" s="306">
        <v>0</v>
      </c>
      <c r="N66" s="306">
        <v>0</v>
      </c>
      <c r="O66" s="306">
        <v>0</v>
      </c>
      <c r="P66" s="306">
        <v>0</v>
      </c>
      <c r="Q66" s="306">
        <v>0</v>
      </c>
      <c r="R66" s="306">
        <v>0</v>
      </c>
    </row>
    <row r="67" spans="1:18" s="4" customFormat="1">
      <c r="A67" s="40"/>
      <c r="B67" s="48" t="s">
        <v>6</v>
      </c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</row>
    <row r="68" spans="1:18" s="4" customFormat="1">
      <c r="A68" s="39"/>
      <c r="B68" s="49" t="s">
        <v>5</v>
      </c>
      <c r="C68" s="312">
        <v>0</v>
      </c>
      <c r="D68" s="312">
        <v>0</v>
      </c>
      <c r="E68" s="312">
        <v>0</v>
      </c>
      <c r="F68" s="312">
        <v>0</v>
      </c>
      <c r="G68" s="312">
        <v>0</v>
      </c>
      <c r="H68" s="312">
        <v>0</v>
      </c>
      <c r="I68" s="312">
        <v>0</v>
      </c>
      <c r="J68" s="312">
        <v>0</v>
      </c>
      <c r="K68" s="312">
        <v>0</v>
      </c>
      <c r="L68" s="312">
        <v>0</v>
      </c>
      <c r="M68" s="312">
        <v>0</v>
      </c>
      <c r="N68" s="312">
        <v>0</v>
      </c>
      <c r="O68" s="312">
        <v>0</v>
      </c>
      <c r="P68" s="312">
        <v>0</v>
      </c>
      <c r="Q68" s="312">
        <v>0</v>
      </c>
      <c r="R68" s="312">
        <v>0</v>
      </c>
    </row>
    <row r="69" spans="1:18" s="4" customFormat="1">
      <c r="A69" s="39"/>
      <c r="B69" s="49" t="s">
        <v>6</v>
      </c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</row>
    <row r="70" spans="1:18" s="4" customFormat="1">
      <c r="A70" s="40" t="s">
        <v>52</v>
      </c>
      <c r="B70" s="48" t="s">
        <v>5</v>
      </c>
      <c r="C70" s="306">
        <v>0</v>
      </c>
      <c r="D70" s="306">
        <v>0</v>
      </c>
      <c r="E70" s="306">
        <v>0</v>
      </c>
      <c r="F70" s="306">
        <v>0</v>
      </c>
      <c r="G70" s="306">
        <v>0</v>
      </c>
      <c r="H70" s="306">
        <v>0</v>
      </c>
      <c r="I70" s="306">
        <v>0</v>
      </c>
      <c r="J70" s="306">
        <v>0</v>
      </c>
      <c r="K70" s="306">
        <v>0</v>
      </c>
      <c r="L70" s="306">
        <v>0</v>
      </c>
      <c r="M70" s="306">
        <v>0</v>
      </c>
      <c r="N70" s="306">
        <v>0</v>
      </c>
      <c r="O70" s="306">
        <v>0</v>
      </c>
      <c r="P70" s="306">
        <v>0</v>
      </c>
      <c r="Q70" s="306">
        <v>0</v>
      </c>
      <c r="R70" s="306">
        <v>0</v>
      </c>
    </row>
    <row r="71" spans="1:18" s="4" customFormat="1">
      <c r="A71" s="40"/>
      <c r="B71" s="48" t="s">
        <v>6</v>
      </c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</row>
    <row r="72" spans="1:18" s="4" customFormat="1">
      <c r="A72" s="39"/>
      <c r="B72" s="49" t="s">
        <v>5</v>
      </c>
      <c r="C72" s="312">
        <v>0</v>
      </c>
      <c r="D72" s="312">
        <v>0</v>
      </c>
      <c r="E72" s="312">
        <v>0</v>
      </c>
      <c r="F72" s="312">
        <v>0</v>
      </c>
      <c r="G72" s="312">
        <v>0</v>
      </c>
      <c r="H72" s="312">
        <v>0</v>
      </c>
      <c r="I72" s="312">
        <v>0</v>
      </c>
      <c r="J72" s="312">
        <v>0</v>
      </c>
      <c r="K72" s="312">
        <v>0</v>
      </c>
      <c r="L72" s="312">
        <v>0</v>
      </c>
      <c r="M72" s="312">
        <v>0</v>
      </c>
      <c r="N72" s="312">
        <v>0</v>
      </c>
      <c r="O72" s="312">
        <v>0</v>
      </c>
      <c r="P72" s="312">
        <v>0</v>
      </c>
      <c r="Q72" s="312">
        <v>0</v>
      </c>
      <c r="R72" s="312">
        <v>0</v>
      </c>
    </row>
    <row r="73" spans="1:18" s="4" customFormat="1">
      <c r="A73" s="42"/>
      <c r="B73" s="49" t="s">
        <v>6</v>
      </c>
      <c r="C73" s="312"/>
      <c r="D73" s="311"/>
      <c r="E73" s="312"/>
      <c r="F73" s="312"/>
      <c r="G73" s="312"/>
      <c r="H73" s="312"/>
      <c r="I73" s="311"/>
      <c r="J73" s="312"/>
      <c r="K73" s="312"/>
      <c r="L73" s="312"/>
      <c r="M73" s="312"/>
      <c r="N73" s="311"/>
      <c r="O73" s="312"/>
      <c r="P73" s="311"/>
      <c r="Q73" s="312"/>
      <c r="R73" s="312"/>
    </row>
    <row r="74" spans="1:18" s="4" customFormat="1">
      <c r="A74" s="43" t="s">
        <v>53</v>
      </c>
      <c r="B74" s="50" t="s">
        <v>5</v>
      </c>
      <c r="C74" s="307">
        <f t="shared" ref="C74:R74" si="11">C12+C30+C56+C66+C70</f>
        <v>13458600</v>
      </c>
      <c r="D74" s="307">
        <f t="shared" si="11"/>
        <v>4733970</v>
      </c>
      <c r="E74" s="307">
        <f t="shared" si="11"/>
        <v>1177993</v>
      </c>
      <c r="F74" s="307">
        <f t="shared" si="11"/>
        <v>1177993</v>
      </c>
      <c r="G74" s="307">
        <f t="shared" si="11"/>
        <v>1177992</v>
      </c>
      <c r="H74" s="307">
        <f t="shared" si="11"/>
        <v>1188992</v>
      </c>
      <c r="I74" s="307">
        <f t="shared" si="11"/>
        <v>4763370</v>
      </c>
      <c r="J74" s="307">
        <f t="shared" si="11"/>
        <v>1178168</v>
      </c>
      <c r="K74" s="307">
        <f t="shared" si="11"/>
        <v>1155368</v>
      </c>
      <c r="L74" s="307">
        <f t="shared" si="11"/>
        <v>1155367</v>
      </c>
      <c r="M74" s="307">
        <f t="shared" si="11"/>
        <v>1274467</v>
      </c>
      <c r="N74" s="307">
        <f t="shared" si="11"/>
        <v>3961260</v>
      </c>
      <c r="O74" s="307">
        <f t="shared" si="11"/>
        <v>990315</v>
      </c>
      <c r="P74" s="307">
        <f t="shared" si="11"/>
        <v>990315</v>
      </c>
      <c r="Q74" s="307">
        <f t="shared" si="11"/>
        <v>990315</v>
      </c>
      <c r="R74" s="307">
        <f t="shared" si="11"/>
        <v>990315</v>
      </c>
    </row>
    <row r="75" spans="1:18" s="4" customFormat="1">
      <c r="A75" s="43"/>
      <c r="B75" s="50" t="s">
        <v>6</v>
      </c>
      <c r="C75" s="307"/>
      <c r="D75" s="307"/>
      <c r="E75" s="307"/>
      <c r="F75" s="307"/>
      <c r="G75" s="307"/>
      <c r="H75" s="307"/>
      <c r="I75" s="307"/>
      <c r="J75" s="307"/>
      <c r="K75" s="307"/>
      <c r="L75" s="307"/>
      <c r="M75" s="307"/>
      <c r="N75" s="307"/>
      <c r="O75" s="307"/>
      <c r="P75" s="307"/>
      <c r="Q75" s="307"/>
      <c r="R75" s="307"/>
    </row>
    <row r="76" spans="1:18" s="4" customFormat="1" ht="35.1" customHeight="1">
      <c r="A76" s="21" t="s">
        <v>54</v>
      </c>
      <c r="B76" s="8"/>
      <c r="C76" s="8"/>
      <c r="I76" s="23" t="s">
        <v>55</v>
      </c>
      <c r="K76" s="23"/>
    </row>
    <row r="77" spans="1:18">
      <c r="A77" s="45" t="s">
        <v>218</v>
      </c>
      <c r="H77" s="46"/>
      <c r="I77" s="375" t="s">
        <v>57</v>
      </c>
      <c r="J77" s="375"/>
      <c r="K77" s="375"/>
      <c r="L77" s="375"/>
    </row>
    <row r="78" spans="1:18">
      <c r="A78" s="24" t="s">
        <v>58</v>
      </c>
      <c r="I78" s="25" t="s">
        <v>58</v>
      </c>
    </row>
    <row r="79" spans="1:18">
      <c r="A79" s="24" t="s">
        <v>59</v>
      </c>
      <c r="I79" s="27" t="s">
        <v>59</v>
      </c>
    </row>
  </sheetData>
  <mergeCells count="11">
    <mergeCell ref="I77:L77"/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BA053-C136-4BB5-8AED-0A99CD9A210E}">
  <sheetPr>
    <tabColor rgb="FF9933FF"/>
  </sheetPr>
  <dimension ref="A1:U79"/>
  <sheetViews>
    <sheetView view="pageBreakPreview" zoomScale="60" zoomScaleNormal="70" workbookViewId="0">
      <selection activeCell="H6" sqref="H6"/>
    </sheetView>
  </sheetViews>
  <sheetFormatPr defaultRowHeight="21"/>
  <cols>
    <col min="1" max="1" width="55.5703125" style="10" customWidth="1"/>
    <col min="2" max="2" width="8.7109375" style="10" bestFit="1" customWidth="1"/>
    <col min="3" max="3" width="13.85546875" style="10" bestFit="1" customWidth="1"/>
    <col min="4" max="4" width="17.28515625" style="10" customWidth="1"/>
    <col min="5" max="5" width="12.7109375" style="10" customWidth="1"/>
    <col min="6" max="11" width="16.7109375" style="10" customWidth="1"/>
    <col min="12" max="13" width="12.7109375" style="10" customWidth="1"/>
    <col min="14" max="14" width="16.7109375" style="10" customWidth="1"/>
    <col min="15" max="18" width="12.7109375" style="10" customWidth="1"/>
    <col min="19" max="20" width="0" style="10" hidden="1" customWidth="1"/>
    <col min="21" max="21" width="9" style="10" hidden="1" customWidth="1"/>
    <col min="22" max="244" width="8.85546875" style="10"/>
    <col min="245" max="245" width="54" style="10" customWidth="1"/>
    <col min="246" max="255" width="12" style="10" customWidth="1"/>
    <col min="256" max="256" width="0" style="10" hidden="1" customWidth="1"/>
    <col min="257" max="257" width="8.85546875" style="10"/>
    <col min="258" max="259" width="0" style="10" hidden="1" customWidth="1"/>
    <col min="260" max="500" width="8.85546875" style="10"/>
    <col min="501" max="501" width="54" style="10" customWidth="1"/>
    <col min="502" max="511" width="12" style="10" customWidth="1"/>
    <col min="512" max="512" width="0" style="10" hidden="1" customWidth="1"/>
    <col min="513" max="513" width="8.85546875" style="10"/>
    <col min="514" max="515" width="0" style="10" hidden="1" customWidth="1"/>
    <col min="516" max="756" width="8.85546875" style="10"/>
    <col min="757" max="757" width="54" style="10" customWidth="1"/>
    <col min="758" max="767" width="12" style="10" customWidth="1"/>
    <col min="768" max="768" width="0" style="10" hidden="1" customWidth="1"/>
    <col min="769" max="769" width="8.85546875" style="10"/>
    <col min="770" max="771" width="0" style="10" hidden="1" customWidth="1"/>
    <col min="772" max="1012" width="8.85546875" style="10"/>
    <col min="1013" max="1013" width="54" style="10" customWidth="1"/>
    <col min="1014" max="1023" width="12" style="10" customWidth="1"/>
    <col min="1024" max="1024" width="0" style="10" hidden="1" customWidth="1"/>
    <col min="1025" max="1025" width="8.85546875" style="10"/>
    <col min="1026" max="1027" width="0" style="10" hidden="1" customWidth="1"/>
    <col min="1028" max="1268" width="8.85546875" style="10"/>
    <col min="1269" max="1269" width="54" style="10" customWidth="1"/>
    <col min="1270" max="1279" width="12" style="10" customWidth="1"/>
    <col min="1280" max="1280" width="0" style="10" hidden="1" customWidth="1"/>
    <col min="1281" max="1281" width="8.85546875" style="10"/>
    <col min="1282" max="1283" width="0" style="10" hidden="1" customWidth="1"/>
    <col min="1284" max="1524" width="8.85546875" style="10"/>
    <col min="1525" max="1525" width="54" style="10" customWidth="1"/>
    <col min="1526" max="1535" width="12" style="10" customWidth="1"/>
    <col min="1536" max="1536" width="0" style="10" hidden="1" customWidth="1"/>
    <col min="1537" max="1537" width="8.85546875" style="10"/>
    <col min="1538" max="1539" width="0" style="10" hidden="1" customWidth="1"/>
    <col min="1540" max="1780" width="8.85546875" style="10"/>
    <col min="1781" max="1781" width="54" style="10" customWidth="1"/>
    <col min="1782" max="1791" width="12" style="10" customWidth="1"/>
    <col min="1792" max="1792" width="0" style="10" hidden="1" customWidth="1"/>
    <col min="1793" max="1793" width="8.85546875" style="10"/>
    <col min="1794" max="1795" width="0" style="10" hidden="1" customWidth="1"/>
    <col min="1796" max="2036" width="8.85546875" style="10"/>
    <col min="2037" max="2037" width="54" style="10" customWidth="1"/>
    <col min="2038" max="2047" width="12" style="10" customWidth="1"/>
    <col min="2048" max="2048" width="0" style="10" hidden="1" customWidth="1"/>
    <col min="2049" max="2049" width="8.85546875" style="10"/>
    <col min="2050" max="2051" width="0" style="10" hidden="1" customWidth="1"/>
    <col min="2052" max="2292" width="8.85546875" style="10"/>
    <col min="2293" max="2293" width="54" style="10" customWidth="1"/>
    <col min="2294" max="2303" width="12" style="10" customWidth="1"/>
    <col min="2304" max="2304" width="0" style="10" hidden="1" customWidth="1"/>
    <col min="2305" max="2305" width="8.85546875" style="10"/>
    <col min="2306" max="2307" width="0" style="10" hidden="1" customWidth="1"/>
    <col min="2308" max="2548" width="8.85546875" style="10"/>
    <col min="2549" max="2549" width="54" style="10" customWidth="1"/>
    <col min="2550" max="2559" width="12" style="10" customWidth="1"/>
    <col min="2560" max="2560" width="0" style="10" hidden="1" customWidth="1"/>
    <col min="2561" max="2561" width="8.85546875" style="10"/>
    <col min="2562" max="2563" width="0" style="10" hidden="1" customWidth="1"/>
    <col min="2564" max="2804" width="8.85546875" style="10"/>
    <col min="2805" max="2805" width="54" style="10" customWidth="1"/>
    <col min="2806" max="2815" width="12" style="10" customWidth="1"/>
    <col min="2816" max="2816" width="0" style="10" hidden="1" customWidth="1"/>
    <col min="2817" max="2817" width="8.85546875" style="10"/>
    <col min="2818" max="2819" width="0" style="10" hidden="1" customWidth="1"/>
    <col min="2820" max="3060" width="8.85546875" style="10"/>
    <col min="3061" max="3061" width="54" style="10" customWidth="1"/>
    <col min="3062" max="3071" width="12" style="10" customWidth="1"/>
    <col min="3072" max="3072" width="0" style="10" hidden="1" customWidth="1"/>
    <col min="3073" max="3073" width="8.85546875" style="10"/>
    <col min="3074" max="3075" width="0" style="10" hidden="1" customWidth="1"/>
    <col min="3076" max="3316" width="8.85546875" style="10"/>
    <col min="3317" max="3317" width="54" style="10" customWidth="1"/>
    <col min="3318" max="3327" width="12" style="10" customWidth="1"/>
    <col min="3328" max="3328" width="0" style="10" hidden="1" customWidth="1"/>
    <col min="3329" max="3329" width="8.85546875" style="10"/>
    <col min="3330" max="3331" width="0" style="10" hidden="1" customWidth="1"/>
    <col min="3332" max="3572" width="8.85546875" style="10"/>
    <col min="3573" max="3573" width="54" style="10" customWidth="1"/>
    <col min="3574" max="3583" width="12" style="10" customWidth="1"/>
    <col min="3584" max="3584" width="0" style="10" hidden="1" customWidth="1"/>
    <col min="3585" max="3585" width="8.85546875" style="10"/>
    <col min="3586" max="3587" width="0" style="10" hidden="1" customWidth="1"/>
    <col min="3588" max="3828" width="8.85546875" style="10"/>
    <col min="3829" max="3829" width="54" style="10" customWidth="1"/>
    <col min="3830" max="3839" width="12" style="10" customWidth="1"/>
    <col min="3840" max="3840" width="0" style="10" hidden="1" customWidth="1"/>
    <col min="3841" max="3841" width="8.85546875" style="10"/>
    <col min="3842" max="3843" width="0" style="10" hidden="1" customWidth="1"/>
    <col min="3844" max="4084" width="8.85546875" style="10"/>
    <col min="4085" max="4085" width="54" style="10" customWidth="1"/>
    <col min="4086" max="4095" width="12" style="10" customWidth="1"/>
    <col min="4096" max="4096" width="0" style="10" hidden="1" customWidth="1"/>
    <col min="4097" max="4097" width="8.85546875" style="10"/>
    <col min="4098" max="4099" width="0" style="10" hidden="1" customWidth="1"/>
    <col min="4100" max="4340" width="8.85546875" style="10"/>
    <col min="4341" max="4341" width="54" style="10" customWidth="1"/>
    <col min="4342" max="4351" width="12" style="10" customWidth="1"/>
    <col min="4352" max="4352" width="0" style="10" hidden="1" customWidth="1"/>
    <col min="4353" max="4353" width="8.85546875" style="10"/>
    <col min="4354" max="4355" width="0" style="10" hidden="1" customWidth="1"/>
    <col min="4356" max="4596" width="8.85546875" style="10"/>
    <col min="4597" max="4597" width="54" style="10" customWidth="1"/>
    <col min="4598" max="4607" width="12" style="10" customWidth="1"/>
    <col min="4608" max="4608" width="0" style="10" hidden="1" customWidth="1"/>
    <col min="4609" max="4609" width="8.85546875" style="10"/>
    <col min="4610" max="4611" width="0" style="10" hidden="1" customWidth="1"/>
    <col min="4612" max="4852" width="8.85546875" style="10"/>
    <col min="4853" max="4853" width="54" style="10" customWidth="1"/>
    <col min="4854" max="4863" width="12" style="10" customWidth="1"/>
    <col min="4864" max="4864" width="0" style="10" hidden="1" customWidth="1"/>
    <col min="4865" max="4865" width="8.85546875" style="10"/>
    <col min="4866" max="4867" width="0" style="10" hidden="1" customWidth="1"/>
    <col min="4868" max="5108" width="8.85546875" style="10"/>
    <col min="5109" max="5109" width="54" style="10" customWidth="1"/>
    <col min="5110" max="5119" width="12" style="10" customWidth="1"/>
    <col min="5120" max="5120" width="0" style="10" hidden="1" customWidth="1"/>
    <col min="5121" max="5121" width="8.85546875" style="10"/>
    <col min="5122" max="5123" width="0" style="10" hidden="1" customWidth="1"/>
    <col min="5124" max="5364" width="8.85546875" style="10"/>
    <col min="5365" max="5365" width="54" style="10" customWidth="1"/>
    <col min="5366" max="5375" width="12" style="10" customWidth="1"/>
    <col min="5376" max="5376" width="0" style="10" hidden="1" customWidth="1"/>
    <col min="5377" max="5377" width="8.85546875" style="10"/>
    <col min="5378" max="5379" width="0" style="10" hidden="1" customWidth="1"/>
    <col min="5380" max="5620" width="8.85546875" style="10"/>
    <col min="5621" max="5621" width="54" style="10" customWidth="1"/>
    <col min="5622" max="5631" width="12" style="10" customWidth="1"/>
    <col min="5632" max="5632" width="0" style="10" hidden="1" customWidth="1"/>
    <col min="5633" max="5633" width="8.85546875" style="10"/>
    <col min="5634" max="5635" width="0" style="10" hidden="1" customWidth="1"/>
    <col min="5636" max="5876" width="8.85546875" style="10"/>
    <col min="5877" max="5877" width="54" style="10" customWidth="1"/>
    <col min="5878" max="5887" width="12" style="10" customWidth="1"/>
    <col min="5888" max="5888" width="0" style="10" hidden="1" customWidth="1"/>
    <col min="5889" max="5889" width="8.85546875" style="10"/>
    <col min="5890" max="5891" width="0" style="10" hidden="1" customWidth="1"/>
    <col min="5892" max="6132" width="8.85546875" style="10"/>
    <col min="6133" max="6133" width="54" style="10" customWidth="1"/>
    <col min="6134" max="6143" width="12" style="10" customWidth="1"/>
    <col min="6144" max="6144" width="0" style="10" hidden="1" customWidth="1"/>
    <col min="6145" max="6145" width="8.85546875" style="10"/>
    <col min="6146" max="6147" width="0" style="10" hidden="1" customWidth="1"/>
    <col min="6148" max="6388" width="8.85546875" style="10"/>
    <col min="6389" max="6389" width="54" style="10" customWidth="1"/>
    <col min="6390" max="6399" width="12" style="10" customWidth="1"/>
    <col min="6400" max="6400" width="0" style="10" hidden="1" customWidth="1"/>
    <col min="6401" max="6401" width="8.85546875" style="10"/>
    <col min="6402" max="6403" width="0" style="10" hidden="1" customWidth="1"/>
    <col min="6404" max="6644" width="8.85546875" style="10"/>
    <col min="6645" max="6645" width="54" style="10" customWidth="1"/>
    <col min="6646" max="6655" width="12" style="10" customWidth="1"/>
    <col min="6656" max="6656" width="0" style="10" hidden="1" customWidth="1"/>
    <col min="6657" max="6657" width="8.85546875" style="10"/>
    <col min="6658" max="6659" width="0" style="10" hidden="1" customWidth="1"/>
    <col min="6660" max="6900" width="8.85546875" style="10"/>
    <col min="6901" max="6901" width="54" style="10" customWidth="1"/>
    <col min="6902" max="6911" width="12" style="10" customWidth="1"/>
    <col min="6912" max="6912" width="0" style="10" hidden="1" customWidth="1"/>
    <col min="6913" max="6913" width="8.85546875" style="10"/>
    <col min="6914" max="6915" width="0" style="10" hidden="1" customWidth="1"/>
    <col min="6916" max="7156" width="8.85546875" style="10"/>
    <col min="7157" max="7157" width="54" style="10" customWidth="1"/>
    <col min="7158" max="7167" width="12" style="10" customWidth="1"/>
    <col min="7168" max="7168" width="0" style="10" hidden="1" customWidth="1"/>
    <col min="7169" max="7169" width="8.85546875" style="10"/>
    <col min="7170" max="7171" width="0" style="10" hidden="1" customWidth="1"/>
    <col min="7172" max="7412" width="8.85546875" style="10"/>
    <col min="7413" max="7413" width="54" style="10" customWidth="1"/>
    <col min="7414" max="7423" width="12" style="10" customWidth="1"/>
    <col min="7424" max="7424" width="0" style="10" hidden="1" customWidth="1"/>
    <col min="7425" max="7425" width="8.85546875" style="10"/>
    <col min="7426" max="7427" width="0" style="10" hidden="1" customWidth="1"/>
    <col min="7428" max="7668" width="8.85546875" style="10"/>
    <col min="7669" max="7669" width="54" style="10" customWidth="1"/>
    <col min="7670" max="7679" width="12" style="10" customWidth="1"/>
    <col min="7680" max="7680" width="0" style="10" hidden="1" customWidth="1"/>
    <col min="7681" max="7681" width="8.85546875" style="10"/>
    <col min="7682" max="7683" width="0" style="10" hidden="1" customWidth="1"/>
    <col min="7684" max="7924" width="8.85546875" style="10"/>
    <col min="7925" max="7925" width="54" style="10" customWidth="1"/>
    <col min="7926" max="7935" width="12" style="10" customWidth="1"/>
    <col min="7936" max="7936" width="0" style="10" hidden="1" customWidth="1"/>
    <col min="7937" max="7937" width="8.85546875" style="10"/>
    <col min="7938" max="7939" width="0" style="10" hidden="1" customWidth="1"/>
    <col min="7940" max="8180" width="8.85546875" style="10"/>
    <col min="8181" max="8181" width="54" style="10" customWidth="1"/>
    <col min="8182" max="8191" width="12" style="10" customWidth="1"/>
    <col min="8192" max="8192" width="0" style="10" hidden="1" customWidth="1"/>
    <col min="8193" max="8193" width="8.85546875" style="10"/>
    <col min="8194" max="8195" width="0" style="10" hidden="1" customWidth="1"/>
    <col min="8196" max="8436" width="8.85546875" style="10"/>
    <col min="8437" max="8437" width="54" style="10" customWidth="1"/>
    <col min="8438" max="8447" width="12" style="10" customWidth="1"/>
    <col min="8448" max="8448" width="0" style="10" hidden="1" customWidth="1"/>
    <col min="8449" max="8449" width="8.85546875" style="10"/>
    <col min="8450" max="8451" width="0" style="10" hidden="1" customWidth="1"/>
    <col min="8452" max="8692" width="8.85546875" style="10"/>
    <col min="8693" max="8693" width="54" style="10" customWidth="1"/>
    <col min="8694" max="8703" width="12" style="10" customWidth="1"/>
    <col min="8704" max="8704" width="0" style="10" hidden="1" customWidth="1"/>
    <col min="8705" max="8705" width="8.85546875" style="10"/>
    <col min="8706" max="8707" width="0" style="10" hidden="1" customWidth="1"/>
    <col min="8708" max="8948" width="8.85546875" style="10"/>
    <col min="8949" max="8949" width="54" style="10" customWidth="1"/>
    <col min="8950" max="8959" width="12" style="10" customWidth="1"/>
    <col min="8960" max="8960" width="0" style="10" hidden="1" customWidth="1"/>
    <col min="8961" max="8961" width="8.85546875" style="10"/>
    <col min="8962" max="8963" width="0" style="10" hidden="1" customWidth="1"/>
    <col min="8964" max="9204" width="8.85546875" style="10"/>
    <col min="9205" max="9205" width="54" style="10" customWidth="1"/>
    <col min="9206" max="9215" width="12" style="10" customWidth="1"/>
    <col min="9216" max="9216" width="0" style="10" hidden="1" customWidth="1"/>
    <col min="9217" max="9217" width="8.85546875" style="10"/>
    <col min="9218" max="9219" width="0" style="10" hidden="1" customWidth="1"/>
    <col min="9220" max="9460" width="8.85546875" style="10"/>
    <col min="9461" max="9461" width="54" style="10" customWidth="1"/>
    <col min="9462" max="9471" width="12" style="10" customWidth="1"/>
    <col min="9472" max="9472" width="0" style="10" hidden="1" customWidth="1"/>
    <col min="9473" max="9473" width="8.85546875" style="10"/>
    <col min="9474" max="9475" width="0" style="10" hidden="1" customWidth="1"/>
    <col min="9476" max="9716" width="8.85546875" style="10"/>
    <col min="9717" max="9717" width="54" style="10" customWidth="1"/>
    <col min="9718" max="9727" width="12" style="10" customWidth="1"/>
    <col min="9728" max="9728" width="0" style="10" hidden="1" customWidth="1"/>
    <col min="9729" max="9729" width="8.85546875" style="10"/>
    <col min="9730" max="9731" width="0" style="10" hidden="1" customWidth="1"/>
    <col min="9732" max="9972" width="8.85546875" style="10"/>
    <col min="9973" max="9973" width="54" style="10" customWidth="1"/>
    <col min="9974" max="9983" width="12" style="10" customWidth="1"/>
    <col min="9984" max="9984" width="0" style="10" hidden="1" customWidth="1"/>
    <col min="9985" max="9985" width="8.85546875" style="10"/>
    <col min="9986" max="9987" width="0" style="10" hidden="1" customWidth="1"/>
    <col min="9988" max="10228" width="8.85546875" style="10"/>
    <col min="10229" max="10229" width="54" style="10" customWidth="1"/>
    <col min="10230" max="10239" width="12" style="10" customWidth="1"/>
    <col min="10240" max="10240" width="0" style="10" hidden="1" customWidth="1"/>
    <col min="10241" max="10241" width="8.85546875" style="10"/>
    <col min="10242" max="10243" width="0" style="10" hidden="1" customWidth="1"/>
    <col min="10244" max="10484" width="8.85546875" style="10"/>
    <col min="10485" max="10485" width="54" style="10" customWidth="1"/>
    <col min="10486" max="10495" width="12" style="10" customWidth="1"/>
    <col min="10496" max="10496" width="0" style="10" hidden="1" customWidth="1"/>
    <col min="10497" max="10497" width="8.85546875" style="10"/>
    <col min="10498" max="10499" width="0" style="10" hidden="1" customWidth="1"/>
    <col min="10500" max="10740" width="8.85546875" style="10"/>
    <col min="10741" max="10741" width="54" style="10" customWidth="1"/>
    <col min="10742" max="10751" width="12" style="10" customWidth="1"/>
    <col min="10752" max="10752" width="0" style="10" hidden="1" customWidth="1"/>
    <col min="10753" max="10753" width="8.85546875" style="10"/>
    <col min="10754" max="10755" width="0" style="10" hidden="1" customWidth="1"/>
    <col min="10756" max="10996" width="8.85546875" style="10"/>
    <col min="10997" max="10997" width="54" style="10" customWidth="1"/>
    <col min="10998" max="11007" width="12" style="10" customWidth="1"/>
    <col min="11008" max="11008" width="0" style="10" hidden="1" customWidth="1"/>
    <col min="11009" max="11009" width="8.85546875" style="10"/>
    <col min="11010" max="11011" width="0" style="10" hidden="1" customWidth="1"/>
    <col min="11012" max="11252" width="8.85546875" style="10"/>
    <col min="11253" max="11253" width="54" style="10" customWidth="1"/>
    <col min="11254" max="11263" width="12" style="10" customWidth="1"/>
    <col min="11264" max="11264" width="0" style="10" hidden="1" customWidth="1"/>
    <col min="11265" max="11265" width="8.85546875" style="10"/>
    <col min="11266" max="11267" width="0" style="10" hidden="1" customWidth="1"/>
    <col min="11268" max="11508" width="8.85546875" style="10"/>
    <col min="11509" max="11509" width="54" style="10" customWidth="1"/>
    <col min="11510" max="11519" width="12" style="10" customWidth="1"/>
    <col min="11520" max="11520" width="0" style="10" hidden="1" customWidth="1"/>
    <col min="11521" max="11521" width="8.85546875" style="10"/>
    <col min="11522" max="11523" width="0" style="10" hidden="1" customWidth="1"/>
    <col min="11524" max="11764" width="8.85546875" style="10"/>
    <col min="11765" max="11765" width="54" style="10" customWidth="1"/>
    <col min="11766" max="11775" width="12" style="10" customWidth="1"/>
    <col min="11776" max="11776" width="0" style="10" hidden="1" customWidth="1"/>
    <col min="11777" max="11777" width="8.85546875" style="10"/>
    <col min="11778" max="11779" width="0" style="10" hidden="1" customWidth="1"/>
    <col min="11780" max="12020" width="8.85546875" style="10"/>
    <col min="12021" max="12021" width="54" style="10" customWidth="1"/>
    <col min="12022" max="12031" width="12" style="10" customWidth="1"/>
    <col min="12032" max="12032" width="0" style="10" hidden="1" customWidth="1"/>
    <col min="12033" max="12033" width="8.85546875" style="10"/>
    <col min="12034" max="12035" width="0" style="10" hidden="1" customWidth="1"/>
    <col min="12036" max="12276" width="8.85546875" style="10"/>
    <col min="12277" max="12277" width="54" style="10" customWidth="1"/>
    <col min="12278" max="12287" width="12" style="10" customWidth="1"/>
    <col min="12288" max="12288" width="0" style="10" hidden="1" customWidth="1"/>
    <col min="12289" max="12289" width="8.85546875" style="10"/>
    <col min="12290" max="12291" width="0" style="10" hidden="1" customWidth="1"/>
    <col min="12292" max="12532" width="8.85546875" style="10"/>
    <col min="12533" max="12533" width="54" style="10" customWidth="1"/>
    <col min="12534" max="12543" width="12" style="10" customWidth="1"/>
    <col min="12544" max="12544" width="0" style="10" hidden="1" customWidth="1"/>
    <col min="12545" max="12545" width="8.85546875" style="10"/>
    <col min="12546" max="12547" width="0" style="10" hidden="1" customWidth="1"/>
    <col min="12548" max="12788" width="8.85546875" style="10"/>
    <col min="12789" max="12789" width="54" style="10" customWidth="1"/>
    <col min="12790" max="12799" width="12" style="10" customWidth="1"/>
    <col min="12800" max="12800" width="0" style="10" hidden="1" customWidth="1"/>
    <col min="12801" max="12801" width="8.85546875" style="10"/>
    <col min="12802" max="12803" width="0" style="10" hidden="1" customWidth="1"/>
    <col min="12804" max="13044" width="8.85546875" style="10"/>
    <col min="13045" max="13045" width="54" style="10" customWidth="1"/>
    <col min="13046" max="13055" width="12" style="10" customWidth="1"/>
    <col min="13056" max="13056" width="0" style="10" hidden="1" customWidth="1"/>
    <col min="13057" max="13057" width="8.85546875" style="10"/>
    <col min="13058" max="13059" width="0" style="10" hidden="1" customWidth="1"/>
    <col min="13060" max="13300" width="8.85546875" style="10"/>
    <col min="13301" max="13301" width="54" style="10" customWidth="1"/>
    <col min="13302" max="13311" width="12" style="10" customWidth="1"/>
    <col min="13312" max="13312" width="0" style="10" hidden="1" customWidth="1"/>
    <col min="13313" max="13313" width="8.85546875" style="10"/>
    <col min="13314" max="13315" width="0" style="10" hidden="1" customWidth="1"/>
    <col min="13316" max="13556" width="8.85546875" style="10"/>
    <col min="13557" max="13557" width="54" style="10" customWidth="1"/>
    <col min="13558" max="13567" width="12" style="10" customWidth="1"/>
    <col min="13568" max="13568" width="0" style="10" hidden="1" customWidth="1"/>
    <col min="13569" max="13569" width="8.85546875" style="10"/>
    <col min="13570" max="13571" width="0" style="10" hidden="1" customWidth="1"/>
    <col min="13572" max="13812" width="8.85546875" style="10"/>
    <col min="13813" max="13813" width="54" style="10" customWidth="1"/>
    <col min="13814" max="13823" width="12" style="10" customWidth="1"/>
    <col min="13824" max="13824" width="0" style="10" hidden="1" customWidth="1"/>
    <col min="13825" max="13825" width="8.85546875" style="10"/>
    <col min="13826" max="13827" width="0" style="10" hidden="1" customWidth="1"/>
    <col min="13828" max="14068" width="8.85546875" style="10"/>
    <col min="14069" max="14069" width="54" style="10" customWidth="1"/>
    <col min="14070" max="14079" width="12" style="10" customWidth="1"/>
    <col min="14080" max="14080" width="0" style="10" hidden="1" customWidth="1"/>
    <col min="14081" max="14081" width="8.85546875" style="10"/>
    <col min="14082" max="14083" width="0" style="10" hidden="1" customWidth="1"/>
    <col min="14084" max="14324" width="8.85546875" style="10"/>
    <col min="14325" max="14325" width="54" style="10" customWidth="1"/>
    <col min="14326" max="14335" width="12" style="10" customWidth="1"/>
    <col min="14336" max="14336" width="0" style="10" hidden="1" customWidth="1"/>
    <col min="14337" max="14337" width="8.85546875" style="10"/>
    <col min="14338" max="14339" width="0" style="10" hidden="1" customWidth="1"/>
    <col min="14340" max="14580" width="8.85546875" style="10"/>
    <col min="14581" max="14581" width="54" style="10" customWidth="1"/>
    <col min="14582" max="14591" width="12" style="10" customWidth="1"/>
    <col min="14592" max="14592" width="0" style="10" hidden="1" customWidth="1"/>
    <col min="14593" max="14593" width="8.85546875" style="10"/>
    <col min="14594" max="14595" width="0" style="10" hidden="1" customWidth="1"/>
    <col min="14596" max="14836" width="8.85546875" style="10"/>
    <col min="14837" max="14837" width="54" style="10" customWidth="1"/>
    <col min="14838" max="14847" width="12" style="10" customWidth="1"/>
    <col min="14848" max="14848" width="0" style="10" hidden="1" customWidth="1"/>
    <col min="14849" max="14849" width="8.85546875" style="10"/>
    <col min="14850" max="14851" width="0" style="10" hidden="1" customWidth="1"/>
    <col min="14852" max="15092" width="8.85546875" style="10"/>
    <col min="15093" max="15093" width="54" style="10" customWidth="1"/>
    <col min="15094" max="15103" width="12" style="10" customWidth="1"/>
    <col min="15104" max="15104" width="0" style="10" hidden="1" customWidth="1"/>
    <col min="15105" max="15105" width="8.85546875" style="10"/>
    <col min="15106" max="15107" width="0" style="10" hidden="1" customWidth="1"/>
    <col min="15108" max="15348" width="8.85546875" style="10"/>
    <col min="15349" max="15349" width="54" style="10" customWidth="1"/>
    <col min="15350" max="15359" width="12" style="10" customWidth="1"/>
    <col min="15360" max="15360" width="0" style="10" hidden="1" customWidth="1"/>
    <col min="15361" max="15361" width="8.85546875" style="10"/>
    <col min="15362" max="15363" width="0" style="10" hidden="1" customWidth="1"/>
    <col min="15364" max="15604" width="8.85546875" style="10"/>
    <col min="15605" max="15605" width="54" style="10" customWidth="1"/>
    <col min="15606" max="15615" width="12" style="10" customWidth="1"/>
    <col min="15616" max="15616" width="0" style="10" hidden="1" customWidth="1"/>
    <col min="15617" max="15617" width="8.85546875" style="10"/>
    <col min="15618" max="15619" width="0" style="10" hidden="1" customWidth="1"/>
    <col min="15620" max="15860" width="8.85546875" style="10"/>
    <col min="15861" max="15861" width="54" style="10" customWidth="1"/>
    <col min="15862" max="15871" width="12" style="10" customWidth="1"/>
    <col min="15872" max="15872" width="0" style="10" hidden="1" customWidth="1"/>
    <col min="15873" max="15873" width="8.85546875" style="10"/>
    <col min="15874" max="15875" width="0" style="10" hidden="1" customWidth="1"/>
    <col min="15876" max="16116" width="8.85546875" style="10"/>
    <col min="16117" max="16117" width="54" style="10" customWidth="1"/>
    <col min="16118" max="16127" width="12" style="10" customWidth="1"/>
    <col min="16128" max="16128" width="0" style="10" hidden="1" customWidth="1"/>
    <col min="16129" max="16129" width="8.85546875" style="10"/>
    <col min="16130" max="16131" width="0" style="10" hidden="1" customWidth="1"/>
    <col min="16132" max="16384" width="8.85546875" style="10"/>
  </cols>
  <sheetData>
    <row r="1" spans="1:21" s="4" customFormat="1">
      <c r="A1" s="362" t="s">
        <v>157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2" t="s">
        <v>72</v>
      </c>
      <c r="R1" s="23"/>
    </row>
    <row r="2" spans="1:21" s="4" customFormat="1" ht="21" customHeight="1">
      <c r="A2" s="358" t="s">
        <v>102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5"/>
      <c r="R2" s="25"/>
    </row>
    <row r="3" spans="1:21" s="4" customForma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 t="s">
        <v>60</v>
      </c>
      <c r="P3" s="26"/>
      <c r="Q3" s="26"/>
      <c r="R3" s="26"/>
    </row>
    <row r="4" spans="1:21" s="4" customForma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61</v>
      </c>
      <c r="P4" s="106" t="s">
        <v>176</v>
      </c>
      <c r="Q4" s="26"/>
      <c r="R4" s="26"/>
    </row>
    <row r="5" spans="1:21" s="4" customForma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62</v>
      </c>
      <c r="P5" s="12" t="s">
        <v>216</v>
      </c>
      <c r="Q5" s="235"/>
      <c r="R5" s="235"/>
    </row>
    <row r="6" spans="1:21" s="4" customFormat="1">
      <c r="A6" s="21" t="s">
        <v>334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N6" s="13" t="b">
        <v>1</v>
      </c>
      <c r="O6" s="12" t="s">
        <v>19</v>
      </c>
    </row>
    <row r="7" spans="1:21" s="4" customFormat="1">
      <c r="A7" s="363" t="s">
        <v>139</v>
      </c>
      <c r="B7" s="363"/>
      <c r="C7" s="363"/>
      <c r="D7" s="363"/>
      <c r="F7" s="364"/>
      <c r="G7" s="364"/>
      <c r="H7" s="22"/>
      <c r="I7" s="23"/>
      <c r="J7" s="23"/>
      <c r="K7" s="23"/>
      <c r="N7" s="13" t="b">
        <v>0</v>
      </c>
      <c r="O7" s="12" t="s">
        <v>17</v>
      </c>
      <c r="Q7" s="11"/>
    </row>
    <row r="8" spans="1:21" s="4" customFormat="1" ht="23.25" customHeight="1">
      <c r="A8" s="21" t="s">
        <v>219</v>
      </c>
      <c r="E8" s="25"/>
      <c r="F8" s="26"/>
      <c r="G8" s="25"/>
      <c r="H8" s="25"/>
      <c r="I8" s="25"/>
      <c r="J8" s="25"/>
      <c r="K8" s="23"/>
      <c r="N8" s="13" t="b">
        <v>0</v>
      </c>
      <c r="O8" s="12" t="s">
        <v>70</v>
      </c>
      <c r="P8" s="23"/>
    </row>
    <row r="9" spans="1:21" s="4" customFormat="1">
      <c r="A9" s="363"/>
      <c r="B9" s="363"/>
      <c r="C9" s="363"/>
      <c r="D9" s="363"/>
      <c r="P9" s="28"/>
      <c r="Q9" s="28"/>
      <c r="R9" s="29" t="s">
        <v>25</v>
      </c>
    </row>
    <row r="10" spans="1:21" s="4" customFormat="1">
      <c r="A10" s="30" t="s">
        <v>26</v>
      </c>
      <c r="B10" s="359" t="s">
        <v>69</v>
      </c>
      <c r="C10" s="359" t="s">
        <v>63</v>
      </c>
      <c r="D10" s="31" t="s">
        <v>7</v>
      </c>
      <c r="E10" s="365" t="s">
        <v>2</v>
      </c>
      <c r="F10" s="366"/>
      <c r="G10" s="366"/>
      <c r="H10" s="367"/>
      <c r="I10" s="31" t="s">
        <v>7</v>
      </c>
      <c r="J10" s="365" t="s">
        <v>3</v>
      </c>
      <c r="K10" s="366"/>
      <c r="L10" s="366"/>
      <c r="M10" s="367"/>
      <c r="N10" s="31" t="s">
        <v>7</v>
      </c>
      <c r="O10" s="365" t="s">
        <v>4</v>
      </c>
      <c r="P10" s="366"/>
      <c r="Q10" s="366"/>
      <c r="R10" s="367"/>
    </row>
    <row r="11" spans="1:21" s="4" customFormat="1">
      <c r="A11" s="32" t="s">
        <v>27</v>
      </c>
      <c r="B11" s="359"/>
      <c r="C11" s="359"/>
      <c r="D11" s="33" t="s">
        <v>80</v>
      </c>
      <c r="E11" s="34" t="s">
        <v>28</v>
      </c>
      <c r="F11" s="34" t="s">
        <v>29</v>
      </c>
      <c r="G11" s="34" t="s">
        <v>30</v>
      </c>
      <c r="H11" s="34" t="s">
        <v>31</v>
      </c>
      <c r="I11" s="33" t="s">
        <v>81</v>
      </c>
      <c r="J11" s="34" t="s">
        <v>32</v>
      </c>
      <c r="K11" s="34" t="s">
        <v>33</v>
      </c>
      <c r="L11" s="34" t="s">
        <v>34</v>
      </c>
      <c r="M11" s="34" t="s">
        <v>35</v>
      </c>
      <c r="N11" s="33" t="s">
        <v>82</v>
      </c>
      <c r="O11" s="34" t="s">
        <v>36</v>
      </c>
      <c r="P11" s="34" t="s">
        <v>37</v>
      </c>
      <c r="Q11" s="34" t="s">
        <v>38</v>
      </c>
      <c r="R11" s="34" t="s">
        <v>39</v>
      </c>
    </row>
    <row r="12" spans="1:21" s="4" customFormat="1">
      <c r="A12" s="35" t="s">
        <v>40</v>
      </c>
      <c r="B12" s="48" t="s">
        <v>5</v>
      </c>
      <c r="C12" s="315">
        <v>0</v>
      </c>
      <c r="D12" s="315">
        <v>0</v>
      </c>
      <c r="E12" s="315">
        <v>0</v>
      </c>
      <c r="F12" s="315">
        <v>0</v>
      </c>
      <c r="G12" s="315">
        <v>0</v>
      </c>
      <c r="H12" s="315">
        <v>0</v>
      </c>
      <c r="I12" s="315">
        <v>0</v>
      </c>
      <c r="J12" s="315">
        <v>0</v>
      </c>
      <c r="K12" s="315">
        <v>0</v>
      </c>
      <c r="L12" s="315">
        <v>0</v>
      </c>
      <c r="M12" s="315">
        <v>0</v>
      </c>
      <c r="N12" s="315">
        <v>0</v>
      </c>
      <c r="O12" s="315">
        <v>0</v>
      </c>
      <c r="P12" s="315">
        <v>0</v>
      </c>
      <c r="Q12" s="315">
        <v>0</v>
      </c>
      <c r="R12" s="315">
        <v>0</v>
      </c>
      <c r="S12" s="101">
        <v>0</v>
      </c>
      <c r="T12" s="101">
        <v>0</v>
      </c>
      <c r="U12" s="101">
        <v>0</v>
      </c>
    </row>
    <row r="13" spans="1:21" s="4" customFormat="1">
      <c r="A13" s="35"/>
      <c r="B13" s="48" t="s">
        <v>6</v>
      </c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</row>
    <row r="14" spans="1:21" s="4" customFormat="1">
      <c r="A14" s="51" t="s">
        <v>73</v>
      </c>
      <c r="B14" s="52" t="s">
        <v>5</v>
      </c>
      <c r="C14" s="316">
        <v>0</v>
      </c>
      <c r="D14" s="316">
        <f>D16+D76</f>
        <v>0</v>
      </c>
      <c r="E14" s="316">
        <f>E16+E76</f>
        <v>0</v>
      </c>
      <c r="F14" s="316">
        <v>0</v>
      </c>
      <c r="G14" s="316">
        <v>0</v>
      </c>
      <c r="H14" s="316">
        <v>0</v>
      </c>
      <c r="I14" s="316">
        <v>0</v>
      </c>
      <c r="J14" s="316">
        <v>0</v>
      </c>
      <c r="K14" s="316">
        <v>0</v>
      </c>
      <c r="L14" s="316">
        <v>0</v>
      </c>
      <c r="M14" s="316">
        <v>0</v>
      </c>
      <c r="N14" s="316">
        <v>0</v>
      </c>
      <c r="O14" s="316">
        <v>0</v>
      </c>
      <c r="P14" s="316">
        <v>0</v>
      </c>
      <c r="Q14" s="316">
        <v>0</v>
      </c>
      <c r="R14" s="316">
        <v>0</v>
      </c>
    </row>
    <row r="15" spans="1:21" s="4" customFormat="1">
      <c r="A15" s="54"/>
      <c r="B15" s="52" t="s">
        <v>6</v>
      </c>
      <c r="C15" s="316"/>
      <c r="D15" s="317"/>
      <c r="E15" s="316"/>
      <c r="F15" s="316"/>
      <c r="G15" s="316"/>
      <c r="H15" s="316"/>
      <c r="I15" s="317"/>
      <c r="J15" s="316"/>
      <c r="K15" s="316"/>
      <c r="L15" s="316"/>
      <c r="M15" s="316"/>
      <c r="N15" s="317"/>
      <c r="O15" s="316"/>
      <c r="P15" s="317"/>
      <c r="Q15" s="316"/>
      <c r="R15" s="316"/>
    </row>
    <row r="16" spans="1:21" s="4" customFormat="1">
      <c r="A16" s="39"/>
      <c r="B16" s="49" t="s">
        <v>5</v>
      </c>
      <c r="C16" s="318">
        <v>0</v>
      </c>
      <c r="D16" s="318">
        <v>0</v>
      </c>
      <c r="E16" s="318">
        <v>0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>
        <v>0</v>
      </c>
      <c r="L16" s="318">
        <v>0</v>
      </c>
      <c r="M16" s="318">
        <v>0</v>
      </c>
      <c r="N16" s="318">
        <v>0</v>
      </c>
      <c r="O16" s="318">
        <v>0</v>
      </c>
      <c r="P16" s="318">
        <v>0</v>
      </c>
      <c r="Q16" s="318">
        <v>0</v>
      </c>
      <c r="R16" s="318">
        <v>0</v>
      </c>
      <c r="S16" s="102">
        <v>0</v>
      </c>
      <c r="T16" s="102">
        <v>0</v>
      </c>
      <c r="U16" s="102">
        <v>0</v>
      </c>
    </row>
    <row r="17" spans="1:18" s="4" customFormat="1">
      <c r="A17" s="39"/>
      <c r="B17" s="49" t="s">
        <v>6</v>
      </c>
      <c r="C17" s="318"/>
      <c r="D17" s="319"/>
      <c r="E17" s="318"/>
      <c r="F17" s="318"/>
      <c r="G17" s="318"/>
      <c r="H17" s="318"/>
      <c r="I17" s="319"/>
      <c r="J17" s="318"/>
      <c r="K17" s="318"/>
      <c r="L17" s="318"/>
      <c r="M17" s="318"/>
      <c r="N17" s="319"/>
      <c r="O17" s="318"/>
      <c r="P17" s="319"/>
      <c r="Q17" s="318"/>
      <c r="R17" s="318"/>
    </row>
    <row r="18" spans="1:18" s="4" customFormat="1">
      <c r="A18" s="51" t="s">
        <v>74</v>
      </c>
      <c r="B18" s="52" t="s">
        <v>5</v>
      </c>
      <c r="C18" s="316">
        <v>0</v>
      </c>
      <c r="D18" s="316">
        <v>0</v>
      </c>
      <c r="E18" s="316">
        <v>0</v>
      </c>
      <c r="F18" s="316">
        <v>0</v>
      </c>
      <c r="G18" s="316">
        <v>0</v>
      </c>
      <c r="H18" s="316">
        <v>0</v>
      </c>
      <c r="I18" s="316">
        <v>0</v>
      </c>
      <c r="J18" s="316">
        <v>0</v>
      </c>
      <c r="K18" s="316">
        <v>0</v>
      </c>
      <c r="L18" s="316">
        <v>0</v>
      </c>
      <c r="M18" s="316">
        <v>0</v>
      </c>
      <c r="N18" s="316">
        <v>0</v>
      </c>
      <c r="O18" s="316">
        <v>0</v>
      </c>
      <c r="P18" s="316">
        <v>0</v>
      </c>
      <c r="Q18" s="316">
        <v>0</v>
      </c>
      <c r="R18" s="316">
        <v>0</v>
      </c>
    </row>
    <row r="19" spans="1:18" s="4" customFormat="1">
      <c r="A19" s="54"/>
      <c r="B19" s="52" t="s">
        <v>6</v>
      </c>
      <c r="C19" s="316"/>
      <c r="D19" s="317"/>
      <c r="E19" s="316"/>
      <c r="F19" s="316"/>
      <c r="G19" s="316"/>
      <c r="H19" s="316"/>
      <c r="I19" s="317"/>
      <c r="J19" s="316"/>
      <c r="K19" s="316"/>
      <c r="L19" s="316"/>
      <c r="M19" s="316"/>
      <c r="N19" s="317"/>
      <c r="O19" s="316"/>
      <c r="P19" s="317"/>
      <c r="Q19" s="316"/>
      <c r="R19" s="316"/>
    </row>
    <row r="20" spans="1:18" s="4" customFormat="1">
      <c r="A20" s="39"/>
      <c r="B20" s="49" t="s">
        <v>5</v>
      </c>
      <c r="C20" s="318">
        <v>0</v>
      </c>
      <c r="D20" s="318">
        <v>0</v>
      </c>
      <c r="E20" s="318">
        <v>0</v>
      </c>
      <c r="F20" s="318">
        <v>0</v>
      </c>
      <c r="G20" s="318">
        <v>0</v>
      </c>
      <c r="H20" s="318">
        <v>0</v>
      </c>
      <c r="I20" s="318">
        <v>0</v>
      </c>
      <c r="J20" s="318">
        <v>0</v>
      </c>
      <c r="K20" s="318">
        <v>0</v>
      </c>
      <c r="L20" s="318">
        <v>0</v>
      </c>
      <c r="M20" s="318">
        <v>0</v>
      </c>
      <c r="N20" s="318">
        <v>0</v>
      </c>
      <c r="O20" s="318">
        <v>0</v>
      </c>
      <c r="P20" s="318">
        <v>0</v>
      </c>
      <c r="Q20" s="318">
        <v>0</v>
      </c>
      <c r="R20" s="318">
        <v>0</v>
      </c>
    </row>
    <row r="21" spans="1:18" s="4" customFormat="1">
      <c r="A21" s="39"/>
      <c r="B21" s="49" t="s">
        <v>6</v>
      </c>
      <c r="C21" s="318"/>
      <c r="D21" s="319"/>
      <c r="E21" s="318"/>
      <c r="F21" s="318"/>
      <c r="G21" s="318"/>
      <c r="H21" s="318"/>
      <c r="I21" s="319"/>
      <c r="J21" s="318"/>
      <c r="K21" s="318"/>
      <c r="L21" s="318"/>
      <c r="M21" s="318"/>
      <c r="N21" s="319"/>
      <c r="O21" s="318"/>
      <c r="P21" s="319"/>
      <c r="Q21" s="318"/>
      <c r="R21" s="318"/>
    </row>
    <row r="22" spans="1:18" s="4" customFormat="1">
      <c r="A22" s="51" t="s">
        <v>75</v>
      </c>
      <c r="B22" s="52" t="s">
        <v>5</v>
      </c>
      <c r="C22" s="316">
        <v>0</v>
      </c>
      <c r="D22" s="316">
        <v>0</v>
      </c>
      <c r="E22" s="316">
        <v>0</v>
      </c>
      <c r="F22" s="316">
        <v>0</v>
      </c>
      <c r="G22" s="316">
        <v>0</v>
      </c>
      <c r="H22" s="316">
        <v>0</v>
      </c>
      <c r="I22" s="316">
        <v>0</v>
      </c>
      <c r="J22" s="316">
        <v>0</v>
      </c>
      <c r="K22" s="316">
        <v>0</v>
      </c>
      <c r="L22" s="316">
        <v>0</v>
      </c>
      <c r="M22" s="316">
        <v>0</v>
      </c>
      <c r="N22" s="316">
        <v>0</v>
      </c>
      <c r="O22" s="316">
        <v>0</v>
      </c>
      <c r="P22" s="316">
        <v>0</v>
      </c>
      <c r="Q22" s="316">
        <v>0</v>
      </c>
      <c r="R22" s="316">
        <v>0</v>
      </c>
    </row>
    <row r="23" spans="1:18" s="4" customFormat="1">
      <c r="A23" s="54"/>
      <c r="B23" s="52" t="s">
        <v>6</v>
      </c>
      <c r="C23" s="316"/>
      <c r="D23" s="317"/>
      <c r="E23" s="316"/>
      <c r="F23" s="316"/>
      <c r="G23" s="316"/>
      <c r="H23" s="316"/>
      <c r="I23" s="317"/>
      <c r="J23" s="316"/>
      <c r="K23" s="316"/>
      <c r="L23" s="316"/>
      <c r="M23" s="316"/>
      <c r="N23" s="317"/>
      <c r="O23" s="316"/>
      <c r="P23" s="317"/>
      <c r="Q23" s="316"/>
      <c r="R23" s="316"/>
    </row>
    <row r="24" spans="1:18" s="4" customFormat="1">
      <c r="A24" s="39"/>
      <c r="B24" s="49" t="s">
        <v>5</v>
      </c>
      <c r="C24" s="318">
        <v>0</v>
      </c>
      <c r="D24" s="318">
        <v>0</v>
      </c>
      <c r="E24" s="318">
        <v>0</v>
      </c>
      <c r="F24" s="318">
        <v>0</v>
      </c>
      <c r="G24" s="318">
        <v>0</v>
      </c>
      <c r="H24" s="318">
        <v>0</v>
      </c>
      <c r="I24" s="318">
        <v>0</v>
      </c>
      <c r="J24" s="318">
        <v>0</v>
      </c>
      <c r="K24" s="318">
        <v>0</v>
      </c>
      <c r="L24" s="318">
        <v>0</v>
      </c>
      <c r="M24" s="318">
        <v>0</v>
      </c>
      <c r="N24" s="318">
        <v>0</v>
      </c>
      <c r="O24" s="318">
        <v>0</v>
      </c>
      <c r="P24" s="318">
        <v>0</v>
      </c>
      <c r="Q24" s="318">
        <v>0</v>
      </c>
      <c r="R24" s="318">
        <v>0</v>
      </c>
    </row>
    <row r="25" spans="1:18" s="4" customFormat="1">
      <c r="A25" s="39"/>
      <c r="B25" s="49" t="s">
        <v>6</v>
      </c>
      <c r="C25" s="318"/>
      <c r="D25" s="319"/>
      <c r="E25" s="318"/>
      <c r="F25" s="318"/>
      <c r="G25" s="318"/>
      <c r="H25" s="318"/>
      <c r="I25" s="319"/>
      <c r="J25" s="318"/>
      <c r="K25" s="318"/>
      <c r="L25" s="318"/>
      <c r="M25" s="318"/>
      <c r="N25" s="319"/>
      <c r="O25" s="318"/>
      <c r="P25" s="319"/>
      <c r="Q25" s="318"/>
      <c r="R25" s="318"/>
    </row>
    <row r="26" spans="1:18" s="4" customFormat="1">
      <c r="A26" s="51" t="s">
        <v>41</v>
      </c>
      <c r="B26" s="52" t="s">
        <v>5</v>
      </c>
      <c r="C26" s="316">
        <v>0</v>
      </c>
      <c r="D26" s="316">
        <v>0</v>
      </c>
      <c r="E26" s="316">
        <v>0</v>
      </c>
      <c r="F26" s="316">
        <v>0</v>
      </c>
      <c r="G26" s="316">
        <v>0</v>
      </c>
      <c r="H26" s="316">
        <v>0</v>
      </c>
      <c r="I26" s="316">
        <v>0</v>
      </c>
      <c r="J26" s="316">
        <v>0</v>
      </c>
      <c r="K26" s="316">
        <v>0</v>
      </c>
      <c r="L26" s="316">
        <v>0</v>
      </c>
      <c r="M26" s="316">
        <v>0</v>
      </c>
      <c r="N26" s="316">
        <v>0</v>
      </c>
      <c r="O26" s="316">
        <v>0</v>
      </c>
      <c r="P26" s="316">
        <v>0</v>
      </c>
      <c r="Q26" s="316">
        <v>0</v>
      </c>
      <c r="R26" s="316">
        <v>0</v>
      </c>
    </row>
    <row r="27" spans="1:18" s="4" customFormat="1">
      <c r="A27" s="54"/>
      <c r="B27" s="52" t="s">
        <v>6</v>
      </c>
      <c r="C27" s="316"/>
      <c r="D27" s="317"/>
      <c r="E27" s="316"/>
      <c r="F27" s="316"/>
      <c r="G27" s="316"/>
      <c r="H27" s="316"/>
      <c r="I27" s="317"/>
      <c r="J27" s="316"/>
      <c r="K27" s="316"/>
      <c r="L27" s="316"/>
      <c r="M27" s="316"/>
      <c r="N27" s="317"/>
      <c r="O27" s="316"/>
      <c r="P27" s="317"/>
      <c r="Q27" s="316"/>
      <c r="R27" s="316"/>
    </row>
    <row r="28" spans="1:18" s="4" customFormat="1">
      <c r="A28" s="39"/>
      <c r="B28" s="49" t="s">
        <v>5</v>
      </c>
      <c r="C28" s="318">
        <v>0</v>
      </c>
      <c r="D28" s="318">
        <v>0</v>
      </c>
      <c r="E28" s="318">
        <v>0</v>
      </c>
      <c r="F28" s="318">
        <v>0</v>
      </c>
      <c r="G28" s="318">
        <v>0</v>
      </c>
      <c r="H28" s="318">
        <v>0</v>
      </c>
      <c r="I28" s="318">
        <v>0</v>
      </c>
      <c r="J28" s="318">
        <v>0</v>
      </c>
      <c r="K28" s="318">
        <v>0</v>
      </c>
      <c r="L28" s="318">
        <v>0</v>
      </c>
      <c r="M28" s="318">
        <v>0</v>
      </c>
      <c r="N28" s="318">
        <v>0</v>
      </c>
      <c r="O28" s="318">
        <v>0</v>
      </c>
      <c r="P28" s="318">
        <v>0</v>
      </c>
      <c r="Q28" s="318">
        <v>0</v>
      </c>
      <c r="R28" s="318">
        <v>0</v>
      </c>
    </row>
    <row r="29" spans="1:18" s="4" customFormat="1">
      <c r="A29" s="39"/>
      <c r="B29" s="49" t="s">
        <v>6</v>
      </c>
      <c r="C29" s="318"/>
      <c r="D29" s="319"/>
      <c r="E29" s="318"/>
      <c r="F29" s="318"/>
      <c r="G29" s="318"/>
      <c r="H29" s="318"/>
      <c r="I29" s="319"/>
      <c r="J29" s="318"/>
      <c r="K29" s="318"/>
      <c r="L29" s="318"/>
      <c r="M29" s="318"/>
      <c r="N29" s="319"/>
      <c r="O29" s="318"/>
      <c r="P29" s="319"/>
      <c r="Q29" s="318"/>
      <c r="R29" s="318"/>
    </row>
    <row r="30" spans="1:18" s="4" customFormat="1">
      <c r="A30" s="40" t="s">
        <v>42</v>
      </c>
      <c r="B30" s="48" t="s">
        <v>5</v>
      </c>
      <c r="C30" s="315">
        <f>C32</f>
        <v>849600</v>
      </c>
      <c r="D30" s="315">
        <f>D32</f>
        <v>691600</v>
      </c>
      <c r="E30" s="315">
        <f t="shared" ref="E30:H30" si="0">E32</f>
        <v>0</v>
      </c>
      <c r="F30" s="315">
        <f t="shared" si="0"/>
        <v>292500</v>
      </c>
      <c r="G30" s="315">
        <f t="shared" si="0"/>
        <v>0</v>
      </c>
      <c r="H30" s="315">
        <f t="shared" si="0"/>
        <v>399100</v>
      </c>
      <c r="I30" s="315">
        <f>I32</f>
        <v>158000</v>
      </c>
      <c r="J30" s="315">
        <f t="shared" ref="J30:M30" si="1">J32</f>
        <v>0</v>
      </c>
      <c r="K30" s="315">
        <f t="shared" si="1"/>
        <v>158000</v>
      </c>
      <c r="L30" s="315">
        <f t="shared" si="1"/>
        <v>0</v>
      </c>
      <c r="M30" s="315">
        <f t="shared" si="1"/>
        <v>0</v>
      </c>
      <c r="N30" s="315">
        <f>N32</f>
        <v>0</v>
      </c>
      <c r="O30" s="315">
        <f t="shared" ref="O30:R30" si="2">O32</f>
        <v>0</v>
      </c>
      <c r="P30" s="315">
        <f t="shared" si="2"/>
        <v>0</v>
      </c>
      <c r="Q30" s="315">
        <f t="shared" si="2"/>
        <v>0</v>
      </c>
      <c r="R30" s="315">
        <f t="shared" si="2"/>
        <v>0</v>
      </c>
    </row>
    <row r="31" spans="1:18" s="4" customFormat="1">
      <c r="A31" s="40"/>
      <c r="B31" s="48" t="s">
        <v>6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</row>
    <row r="32" spans="1:18" s="4" customFormat="1">
      <c r="A32" s="51" t="s">
        <v>43</v>
      </c>
      <c r="B32" s="52" t="s">
        <v>5</v>
      </c>
      <c r="C32" s="316">
        <f t="shared" ref="C32:R32" si="3">C34+C38+C42</f>
        <v>849600</v>
      </c>
      <c r="D32" s="316">
        <f t="shared" si="3"/>
        <v>691600</v>
      </c>
      <c r="E32" s="316">
        <f t="shared" si="3"/>
        <v>0</v>
      </c>
      <c r="F32" s="316">
        <f t="shared" si="3"/>
        <v>292500</v>
      </c>
      <c r="G32" s="316">
        <f t="shared" si="3"/>
        <v>0</v>
      </c>
      <c r="H32" s="316">
        <f t="shared" si="3"/>
        <v>399100</v>
      </c>
      <c r="I32" s="316">
        <f t="shared" si="3"/>
        <v>158000</v>
      </c>
      <c r="J32" s="316">
        <f t="shared" si="3"/>
        <v>0</v>
      </c>
      <c r="K32" s="316">
        <f t="shared" si="3"/>
        <v>158000</v>
      </c>
      <c r="L32" s="316">
        <f t="shared" si="3"/>
        <v>0</v>
      </c>
      <c r="M32" s="316">
        <f t="shared" si="3"/>
        <v>0</v>
      </c>
      <c r="N32" s="316">
        <f t="shared" si="3"/>
        <v>0</v>
      </c>
      <c r="O32" s="316">
        <f t="shared" si="3"/>
        <v>0</v>
      </c>
      <c r="P32" s="316">
        <f t="shared" si="3"/>
        <v>0</v>
      </c>
      <c r="Q32" s="316">
        <f t="shared" si="3"/>
        <v>0</v>
      </c>
      <c r="R32" s="316">
        <f t="shared" si="3"/>
        <v>0</v>
      </c>
    </row>
    <row r="33" spans="1:18" s="4" customFormat="1">
      <c r="A33" s="51"/>
      <c r="B33" s="52" t="s">
        <v>6</v>
      </c>
      <c r="C33" s="316"/>
      <c r="D33" s="317"/>
      <c r="E33" s="316"/>
      <c r="F33" s="316"/>
      <c r="G33" s="316"/>
      <c r="H33" s="316"/>
      <c r="I33" s="317"/>
      <c r="J33" s="316"/>
      <c r="K33" s="316"/>
      <c r="L33" s="316"/>
      <c r="M33" s="316"/>
      <c r="N33" s="317"/>
      <c r="O33" s="316"/>
      <c r="P33" s="317"/>
      <c r="Q33" s="316"/>
      <c r="R33" s="316"/>
    </row>
    <row r="34" spans="1:18" s="4" customFormat="1">
      <c r="A34" s="55" t="s">
        <v>44</v>
      </c>
      <c r="B34" s="52" t="s">
        <v>5</v>
      </c>
      <c r="C34" s="316">
        <v>0</v>
      </c>
      <c r="D34" s="316">
        <v>0</v>
      </c>
      <c r="E34" s="316">
        <v>0</v>
      </c>
      <c r="F34" s="316">
        <v>0</v>
      </c>
      <c r="G34" s="316">
        <v>0</v>
      </c>
      <c r="H34" s="316">
        <v>0</v>
      </c>
      <c r="I34" s="316">
        <v>0</v>
      </c>
      <c r="J34" s="316">
        <v>0</v>
      </c>
      <c r="K34" s="316">
        <v>0</v>
      </c>
      <c r="L34" s="316">
        <v>0</v>
      </c>
      <c r="M34" s="316">
        <v>0</v>
      </c>
      <c r="N34" s="316">
        <v>0</v>
      </c>
      <c r="O34" s="316">
        <v>0</v>
      </c>
      <c r="P34" s="316">
        <v>0</v>
      </c>
      <c r="Q34" s="316">
        <v>0</v>
      </c>
      <c r="R34" s="316">
        <v>0</v>
      </c>
    </row>
    <row r="35" spans="1:18" s="4" customFormat="1">
      <c r="A35" s="55"/>
      <c r="B35" s="52" t="s">
        <v>6</v>
      </c>
      <c r="C35" s="316"/>
      <c r="D35" s="317"/>
      <c r="E35" s="316"/>
      <c r="F35" s="316"/>
      <c r="G35" s="316"/>
      <c r="H35" s="316"/>
      <c r="I35" s="317"/>
      <c r="J35" s="316"/>
      <c r="K35" s="316"/>
      <c r="L35" s="316"/>
      <c r="M35" s="316"/>
      <c r="N35" s="317"/>
      <c r="O35" s="316"/>
      <c r="P35" s="317"/>
      <c r="Q35" s="316"/>
      <c r="R35" s="316"/>
    </row>
    <row r="36" spans="1:18" s="4" customFormat="1">
      <c r="A36" s="95"/>
      <c r="B36" s="49" t="s">
        <v>5</v>
      </c>
      <c r="C36" s="318">
        <v>0</v>
      </c>
      <c r="D36" s="318">
        <v>0</v>
      </c>
      <c r="E36" s="318">
        <v>0</v>
      </c>
      <c r="F36" s="318">
        <v>0</v>
      </c>
      <c r="G36" s="318">
        <v>0</v>
      </c>
      <c r="H36" s="318">
        <v>0</v>
      </c>
      <c r="I36" s="318">
        <v>0</v>
      </c>
      <c r="J36" s="318">
        <v>0</v>
      </c>
      <c r="K36" s="318">
        <v>0</v>
      </c>
      <c r="L36" s="318">
        <v>0</v>
      </c>
      <c r="M36" s="318">
        <v>0</v>
      </c>
      <c r="N36" s="318">
        <v>0</v>
      </c>
      <c r="O36" s="318">
        <v>0</v>
      </c>
      <c r="P36" s="318">
        <v>0</v>
      </c>
      <c r="Q36" s="318">
        <v>0</v>
      </c>
      <c r="R36" s="318">
        <v>0</v>
      </c>
    </row>
    <row r="37" spans="1:18" s="4" customFormat="1">
      <c r="A37" s="39"/>
      <c r="B37" s="49" t="s">
        <v>6</v>
      </c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</row>
    <row r="38" spans="1:18" s="4" customFormat="1">
      <c r="A38" s="55" t="s">
        <v>45</v>
      </c>
      <c r="B38" s="52" t="s">
        <v>5</v>
      </c>
      <c r="C38" s="316">
        <v>0</v>
      </c>
      <c r="D38" s="316">
        <v>0</v>
      </c>
      <c r="E38" s="316">
        <v>0</v>
      </c>
      <c r="F38" s="316">
        <v>0</v>
      </c>
      <c r="G38" s="316">
        <v>0</v>
      </c>
      <c r="H38" s="316">
        <v>0</v>
      </c>
      <c r="I38" s="316">
        <v>0</v>
      </c>
      <c r="J38" s="316">
        <v>0</v>
      </c>
      <c r="K38" s="316">
        <v>0</v>
      </c>
      <c r="L38" s="316">
        <v>0</v>
      </c>
      <c r="M38" s="316">
        <v>0</v>
      </c>
      <c r="N38" s="316">
        <v>0</v>
      </c>
      <c r="O38" s="316">
        <v>0</v>
      </c>
      <c r="P38" s="316">
        <v>0</v>
      </c>
      <c r="Q38" s="316">
        <v>0</v>
      </c>
      <c r="R38" s="316">
        <v>0</v>
      </c>
    </row>
    <row r="39" spans="1:18" s="4" customFormat="1">
      <c r="A39" s="55"/>
      <c r="B39" s="52" t="s">
        <v>6</v>
      </c>
      <c r="C39" s="316"/>
      <c r="D39" s="317"/>
      <c r="E39" s="316"/>
      <c r="F39" s="316"/>
      <c r="G39" s="316"/>
      <c r="H39" s="316"/>
      <c r="I39" s="317"/>
      <c r="J39" s="316"/>
      <c r="K39" s="316"/>
      <c r="L39" s="316"/>
      <c r="M39" s="316"/>
      <c r="N39" s="317"/>
      <c r="O39" s="316"/>
      <c r="P39" s="317"/>
      <c r="Q39" s="316"/>
      <c r="R39" s="316"/>
    </row>
    <row r="40" spans="1:18" s="4" customFormat="1">
      <c r="A40" s="95"/>
      <c r="B40" s="49" t="s">
        <v>5</v>
      </c>
      <c r="C40" s="318">
        <v>0</v>
      </c>
      <c r="D40" s="318">
        <v>0</v>
      </c>
      <c r="E40" s="318">
        <v>0</v>
      </c>
      <c r="F40" s="318">
        <v>0</v>
      </c>
      <c r="G40" s="318">
        <v>0</v>
      </c>
      <c r="H40" s="318">
        <v>0</v>
      </c>
      <c r="I40" s="318">
        <v>0</v>
      </c>
      <c r="J40" s="318">
        <v>0</v>
      </c>
      <c r="K40" s="318">
        <v>0</v>
      </c>
      <c r="L40" s="318">
        <v>0</v>
      </c>
      <c r="M40" s="318">
        <v>0</v>
      </c>
      <c r="N40" s="318">
        <v>0</v>
      </c>
      <c r="O40" s="318">
        <v>0</v>
      </c>
      <c r="P40" s="318">
        <v>0</v>
      </c>
      <c r="Q40" s="318">
        <v>0</v>
      </c>
      <c r="R40" s="318">
        <v>0</v>
      </c>
    </row>
    <row r="41" spans="1:18" s="4" customFormat="1">
      <c r="A41" s="39"/>
      <c r="B41" s="49" t="s">
        <v>6</v>
      </c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</row>
    <row r="42" spans="1:18" s="4" customFormat="1">
      <c r="A42" s="55" t="s">
        <v>46</v>
      </c>
      <c r="B42" s="52" t="s">
        <v>5</v>
      </c>
      <c r="C42" s="316">
        <f>C44+C46+C48+C50</f>
        <v>849600</v>
      </c>
      <c r="D42" s="316">
        <f>D44+D46+D48+D50</f>
        <v>691600</v>
      </c>
      <c r="E42" s="316">
        <f t="shared" ref="E42:H42" si="4">E44+E46+E48+E50</f>
        <v>0</v>
      </c>
      <c r="F42" s="316">
        <f t="shared" si="4"/>
        <v>292500</v>
      </c>
      <c r="G42" s="316">
        <f t="shared" si="4"/>
        <v>0</v>
      </c>
      <c r="H42" s="316">
        <f t="shared" si="4"/>
        <v>399100</v>
      </c>
      <c r="I42" s="316">
        <f>I44+I46+I48+I50</f>
        <v>158000</v>
      </c>
      <c r="J42" s="316">
        <f t="shared" ref="J42:M42" si="5">J44+J46+J48+J50</f>
        <v>0</v>
      </c>
      <c r="K42" s="316">
        <f t="shared" si="5"/>
        <v>158000</v>
      </c>
      <c r="L42" s="316">
        <f t="shared" si="5"/>
        <v>0</v>
      </c>
      <c r="M42" s="316">
        <f t="shared" si="5"/>
        <v>0</v>
      </c>
      <c r="N42" s="316">
        <f>N44+N46+N48+N50</f>
        <v>0</v>
      </c>
      <c r="O42" s="316">
        <f t="shared" ref="O42:R42" si="6">O44+O46+O48+O50</f>
        <v>0</v>
      </c>
      <c r="P42" s="316">
        <f t="shared" si="6"/>
        <v>0</v>
      </c>
      <c r="Q42" s="316">
        <f t="shared" si="6"/>
        <v>0</v>
      </c>
      <c r="R42" s="316">
        <f t="shared" si="6"/>
        <v>0</v>
      </c>
    </row>
    <row r="43" spans="1:18" s="4" customFormat="1">
      <c r="A43" s="55"/>
      <c r="B43" s="52" t="s">
        <v>6</v>
      </c>
      <c r="C43" s="316"/>
      <c r="D43" s="317"/>
      <c r="E43" s="316"/>
      <c r="F43" s="316"/>
      <c r="G43" s="316"/>
      <c r="H43" s="316"/>
      <c r="I43" s="317"/>
      <c r="J43" s="316"/>
      <c r="K43" s="316"/>
      <c r="L43" s="316"/>
      <c r="M43" s="316"/>
      <c r="N43" s="317"/>
      <c r="O43" s="316"/>
      <c r="P43" s="317"/>
      <c r="Q43" s="316"/>
      <c r="R43" s="316"/>
    </row>
    <row r="44" spans="1:18" s="4" customFormat="1">
      <c r="A44" s="82" t="s">
        <v>220</v>
      </c>
      <c r="B44" s="49" t="s">
        <v>5</v>
      </c>
      <c r="C44" s="318">
        <v>292500</v>
      </c>
      <c r="D44" s="318">
        <f>SUM(E44:H44)</f>
        <v>292500</v>
      </c>
      <c r="E44" s="318">
        <v>0</v>
      </c>
      <c r="F44" s="318">
        <v>292500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  <c r="N44" s="318">
        <v>0</v>
      </c>
      <c r="O44" s="318">
        <v>0</v>
      </c>
      <c r="P44" s="318">
        <v>0</v>
      </c>
      <c r="Q44" s="318">
        <v>0</v>
      </c>
      <c r="R44" s="318">
        <v>0</v>
      </c>
    </row>
    <row r="45" spans="1:18" s="4" customFormat="1">
      <c r="A45" s="82"/>
      <c r="B45" s="49" t="s">
        <v>6</v>
      </c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</row>
    <row r="46" spans="1:18" s="4" customFormat="1">
      <c r="A46" s="82" t="s">
        <v>113</v>
      </c>
      <c r="B46" s="3" t="s">
        <v>5</v>
      </c>
      <c r="C46" s="318">
        <v>11000</v>
      </c>
      <c r="D46" s="318">
        <f>SUM(E46:H46)</f>
        <v>11000</v>
      </c>
      <c r="E46" s="318">
        <v>0</v>
      </c>
      <c r="F46" s="318">
        <v>0</v>
      </c>
      <c r="G46" s="318">
        <v>0</v>
      </c>
      <c r="H46" s="318">
        <v>11000</v>
      </c>
      <c r="I46" s="318">
        <f>SUM(J46:M46)</f>
        <v>0</v>
      </c>
      <c r="J46" s="318">
        <v>0</v>
      </c>
      <c r="K46" s="318">
        <v>0</v>
      </c>
      <c r="L46" s="318">
        <v>0</v>
      </c>
      <c r="M46" s="318">
        <v>0</v>
      </c>
      <c r="N46" s="318">
        <v>0</v>
      </c>
      <c r="O46" s="318">
        <v>0</v>
      </c>
      <c r="P46" s="318">
        <v>0</v>
      </c>
      <c r="Q46" s="318">
        <v>0</v>
      </c>
      <c r="R46" s="318">
        <v>0</v>
      </c>
    </row>
    <row r="47" spans="1:18" s="4" customFormat="1">
      <c r="A47" s="82"/>
      <c r="B47" s="3" t="s">
        <v>6</v>
      </c>
      <c r="C47" s="318"/>
      <c r="D47" s="318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</row>
    <row r="48" spans="1:18" s="4" customFormat="1">
      <c r="A48" s="82" t="s">
        <v>164</v>
      </c>
      <c r="B48" s="3" t="s">
        <v>5</v>
      </c>
      <c r="C48" s="318">
        <v>158000</v>
      </c>
      <c r="D48" s="318">
        <f>SUM(E48:H48)</f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f>SUM(J48:M48)</f>
        <v>158000</v>
      </c>
      <c r="J48" s="318">
        <v>0</v>
      </c>
      <c r="K48" s="318">
        <v>158000</v>
      </c>
      <c r="L48" s="318">
        <v>0</v>
      </c>
      <c r="M48" s="318">
        <v>0</v>
      </c>
      <c r="N48" s="318">
        <v>0</v>
      </c>
      <c r="O48" s="318">
        <v>0</v>
      </c>
      <c r="P48" s="318">
        <v>0</v>
      </c>
      <c r="Q48" s="318">
        <v>0</v>
      </c>
      <c r="R48" s="318">
        <v>0</v>
      </c>
    </row>
    <row r="49" spans="1:18" s="4" customFormat="1">
      <c r="A49" s="82"/>
      <c r="B49" s="3" t="s">
        <v>6</v>
      </c>
      <c r="C49" s="318"/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</row>
    <row r="50" spans="1:18" s="4" customFormat="1">
      <c r="A50" s="82" t="s">
        <v>221</v>
      </c>
      <c r="B50" s="3" t="s">
        <v>5</v>
      </c>
      <c r="C50" s="318">
        <v>388100</v>
      </c>
      <c r="D50" s="318">
        <f>SUM(E50:H50)</f>
        <v>388100</v>
      </c>
      <c r="E50" s="318">
        <v>0</v>
      </c>
      <c r="F50" s="318">
        <v>0</v>
      </c>
      <c r="G50" s="318">
        <v>0</v>
      </c>
      <c r="H50" s="318">
        <v>388100</v>
      </c>
      <c r="I50" s="318">
        <f>SUM(J50:M50)</f>
        <v>0</v>
      </c>
      <c r="J50" s="318">
        <v>0</v>
      </c>
      <c r="K50" s="318">
        <v>0</v>
      </c>
      <c r="L50" s="318">
        <v>0</v>
      </c>
      <c r="M50" s="318">
        <v>0</v>
      </c>
      <c r="N50" s="318">
        <v>0</v>
      </c>
      <c r="O50" s="318">
        <v>0</v>
      </c>
      <c r="P50" s="318">
        <v>0</v>
      </c>
      <c r="Q50" s="318">
        <v>0</v>
      </c>
      <c r="R50" s="318">
        <v>0</v>
      </c>
    </row>
    <row r="51" spans="1:18" s="4" customFormat="1">
      <c r="A51" s="82"/>
      <c r="B51" s="3" t="s">
        <v>6</v>
      </c>
      <c r="C51" s="318"/>
      <c r="D51" s="318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</row>
    <row r="52" spans="1:18" s="4" customFormat="1">
      <c r="A52" s="51" t="s">
        <v>47</v>
      </c>
      <c r="B52" s="52" t="s">
        <v>5</v>
      </c>
      <c r="C52" s="316">
        <v>0</v>
      </c>
      <c r="D52" s="316">
        <v>0</v>
      </c>
      <c r="E52" s="316">
        <v>0</v>
      </c>
      <c r="F52" s="316">
        <v>0</v>
      </c>
      <c r="G52" s="316">
        <v>0</v>
      </c>
      <c r="H52" s="316">
        <v>0</v>
      </c>
      <c r="I52" s="316">
        <v>0</v>
      </c>
      <c r="J52" s="316">
        <v>0</v>
      </c>
      <c r="K52" s="316">
        <v>0</v>
      </c>
      <c r="L52" s="316">
        <v>0</v>
      </c>
      <c r="M52" s="316">
        <v>0</v>
      </c>
      <c r="N52" s="316">
        <v>0</v>
      </c>
      <c r="O52" s="316">
        <v>0</v>
      </c>
      <c r="P52" s="316">
        <v>0</v>
      </c>
      <c r="Q52" s="316">
        <v>0</v>
      </c>
      <c r="R52" s="316">
        <v>0</v>
      </c>
    </row>
    <row r="53" spans="1:18" s="4" customFormat="1">
      <c r="A53" s="51"/>
      <c r="B53" s="52" t="s">
        <v>6</v>
      </c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</row>
    <row r="54" spans="1:18" s="4" customFormat="1">
      <c r="A54" s="67"/>
      <c r="B54" s="49" t="s">
        <v>5</v>
      </c>
      <c r="C54" s="318">
        <v>0</v>
      </c>
      <c r="D54" s="318">
        <v>0</v>
      </c>
      <c r="E54" s="318">
        <v>0</v>
      </c>
      <c r="F54" s="318">
        <v>0</v>
      </c>
      <c r="G54" s="318">
        <v>0</v>
      </c>
      <c r="H54" s="318">
        <v>0</v>
      </c>
      <c r="I54" s="318">
        <v>0</v>
      </c>
      <c r="J54" s="318">
        <v>0</v>
      </c>
      <c r="K54" s="318">
        <v>0</v>
      </c>
      <c r="L54" s="318">
        <v>0</v>
      </c>
      <c r="M54" s="318">
        <v>0</v>
      </c>
      <c r="N54" s="318">
        <v>0</v>
      </c>
      <c r="O54" s="318">
        <v>0</v>
      </c>
      <c r="P54" s="318">
        <v>0</v>
      </c>
      <c r="Q54" s="318">
        <v>0</v>
      </c>
      <c r="R54" s="318">
        <v>0</v>
      </c>
    </row>
    <row r="55" spans="1:18" s="4" customFormat="1">
      <c r="A55" s="67"/>
      <c r="B55" s="49" t="s">
        <v>6</v>
      </c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</row>
    <row r="56" spans="1:18" s="4" customFormat="1">
      <c r="A56" s="40" t="s">
        <v>48</v>
      </c>
      <c r="B56" s="48" t="s">
        <v>5</v>
      </c>
      <c r="C56" s="315">
        <v>0</v>
      </c>
      <c r="D56" s="315">
        <v>0</v>
      </c>
      <c r="E56" s="315">
        <v>0</v>
      </c>
      <c r="F56" s="315">
        <v>0</v>
      </c>
      <c r="G56" s="315">
        <v>0</v>
      </c>
      <c r="H56" s="315">
        <v>0</v>
      </c>
      <c r="I56" s="315">
        <v>0</v>
      </c>
      <c r="J56" s="315">
        <v>0</v>
      </c>
      <c r="K56" s="315">
        <v>0</v>
      </c>
      <c r="L56" s="315">
        <v>0</v>
      </c>
      <c r="M56" s="315">
        <v>0</v>
      </c>
      <c r="N56" s="315">
        <v>0</v>
      </c>
      <c r="O56" s="315">
        <v>0</v>
      </c>
      <c r="P56" s="315">
        <v>0</v>
      </c>
      <c r="Q56" s="315">
        <v>0</v>
      </c>
      <c r="R56" s="315">
        <v>0</v>
      </c>
    </row>
    <row r="57" spans="1:18" s="4" customFormat="1">
      <c r="A57" s="40"/>
      <c r="B57" s="48" t="s">
        <v>6</v>
      </c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</row>
    <row r="58" spans="1:18" s="4" customFormat="1">
      <c r="A58" s="51" t="s">
        <v>49</v>
      </c>
      <c r="B58" s="52" t="s">
        <v>5</v>
      </c>
      <c r="C58" s="316">
        <v>0</v>
      </c>
      <c r="D58" s="316">
        <v>0</v>
      </c>
      <c r="E58" s="316">
        <v>0</v>
      </c>
      <c r="F58" s="316">
        <v>0</v>
      </c>
      <c r="G58" s="316">
        <v>0</v>
      </c>
      <c r="H58" s="316">
        <v>0</v>
      </c>
      <c r="I58" s="316">
        <v>0</v>
      </c>
      <c r="J58" s="316">
        <v>0</v>
      </c>
      <c r="K58" s="316">
        <v>0</v>
      </c>
      <c r="L58" s="316">
        <v>0</v>
      </c>
      <c r="M58" s="316">
        <v>0</v>
      </c>
      <c r="N58" s="316">
        <v>0</v>
      </c>
      <c r="O58" s="316">
        <v>0</v>
      </c>
      <c r="P58" s="316">
        <v>0</v>
      </c>
      <c r="Q58" s="316">
        <v>0</v>
      </c>
      <c r="R58" s="316">
        <v>0</v>
      </c>
    </row>
    <row r="59" spans="1:18" s="4" customFormat="1">
      <c r="A59" s="51"/>
      <c r="B59" s="52" t="s">
        <v>6</v>
      </c>
      <c r="C59" s="316"/>
      <c r="D59" s="317"/>
      <c r="E59" s="316"/>
      <c r="F59" s="316"/>
      <c r="G59" s="316"/>
      <c r="H59" s="316"/>
      <c r="I59" s="317"/>
      <c r="J59" s="316"/>
      <c r="K59" s="316"/>
      <c r="L59" s="316"/>
      <c r="M59" s="316"/>
      <c r="N59" s="317"/>
      <c r="O59" s="316"/>
      <c r="P59" s="317"/>
      <c r="Q59" s="316"/>
      <c r="R59" s="316"/>
    </row>
    <row r="60" spans="1:18" s="4" customFormat="1">
      <c r="A60" s="41"/>
      <c r="B60" s="49" t="s">
        <v>5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N60" s="318">
        <v>0</v>
      </c>
      <c r="O60" s="318">
        <v>0</v>
      </c>
      <c r="P60" s="318">
        <v>0</v>
      </c>
      <c r="Q60" s="318">
        <v>0</v>
      </c>
      <c r="R60" s="318">
        <v>0</v>
      </c>
    </row>
    <row r="61" spans="1:18" s="4" customFormat="1">
      <c r="A61" s="39"/>
      <c r="B61" s="49" t="s">
        <v>6</v>
      </c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</row>
    <row r="62" spans="1:18" s="4" customFormat="1">
      <c r="A62" s="51" t="s">
        <v>50</v>
      </c>
      <c r="B62" s="52" t="s">
        <v>5</v>
      </c>
      <c r="C62" s="316">
        <v>0</v>
      </c>
      <c r="D62" s="316">
        <v>0</v>
      </c>
      <c r="E62" s="316">
        <v>0</v>
      </c>
      <c r="F62" s="316">
        <v>0</v>
      </c>
      <c r="G62" s="316">
        <v>0</v>
      </c>
      <c r="H62" s="316">
        <v>0</v>
      </c>
      <c r="I62" s="316">
        <v>0</v>
      </c>
      <c r="J62" s="316">
        <v>0</v>
      </c>
      <c r="K62" s="316">
        <v>0</v>
      </c>
      <c r="L62" s="316">
        <v>0</v>
      </c>
      <c r="M62" s="316">
        <v>0</v>
      </c>
      <c r="N62" s="316">
        <v>0</v>
      </c>
      <c r="O62" s="316">
        <v>0</v>
      </c>
      <c r="P62" s="316">
        <v>0</v>
      </c>
      <c r="Q62" s="316">
        <v>0</v>
      </c>
      <c r="R62" s="316">
        <v>0</v>
      </c>
    </row>
    <row r="63" spans="1:18" s="4" customFormat="1">
      <c r="A63" s="51"/>
      <c r="B63" s="52" t="s">
        <v>6</v>
      </c>
      <c r="C63" s="316"/>
      <c r="D63" s="317"/>
      <c r="E63" s="316"/>
      <c r="F63" s="316"/>
      <c r="G63" s="316"/>
      <c r="H63" s="316"/>
      <c r="I63" s="317"/>
      <c r="J63" s="316"/>
      <c r="K63" s="316"/>
      <c r="L63" s="316"/>
      <c r="M63" s="316"/>
      <c r="N63" s="317"/>
      <c r="O63" s="316"/>
      <c r="P63" s="317"/>
      <c r="Q63" s="316"/>
      <c r="R63" s="316"/>
    </row>
    <row r="64" spans="1:18" s="4" customFormat="1">
      <c r="A64" s="39"/>
      <c r="B64" s="49" t="s">
        <v>5</v>
      </c>
      <c r="C64" s="318">
        <v>0</v>
      </c>
      <c r="D64" s="318">
        <v>0</v>
      </c>
      <c r="E64" s="318">
        <v>0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  <c r="N64" s="318">
        <v>0</v>
      </c>
      <c r="O64" s="318">
        <v>0</v>
      </c>
      <c r="P64" s="318">
        <v>0</v>
      </c>
      <c r="Q64" s="318">
        <v>0</v>
      </c>
      <c r="R64" s="318">
        <v>0</v>
      </c>
    </row>
    <row r="65" spans="1:21" s="4" customFormat="1">
      <c r="A65" s="39"/>
      <c r="B65" s="49" t="s">
        <v>6</v>
      </c>
      <c r="C65" s="318"/>
      <c r="D65" s="318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</row>
    <row r="66" spans="1:21" s="4" customFormat="1">
      <c r="A66" s="40" t="s">
        <v>51</v>
      </c>
      <c r="B66" s="48" t="s">
        <v>5</v>
      </c>
      <c r="C66" s="315">
        <v>0</v>
      </c>
      <c r="D66" s="315">
        <v>0</v>
      </c>
      <c r="E66" s="315">
        <v>0</v>
      </c>
      <c r="F66" s="315">
        <v>0</v>
      </c>
      <c r="G66" s="315">
        <v>0</v>
      </c>
      <c r="H66" s="315">
        <v>0</v>
      </c>
      <c r="I66" s="315">
        <v>0</v>
      </c>
      <c r="J66" s="315">
        <v>0</v>
      </c>
      <c r="K66" s="315">
        <v>0</v>
      </c>
      <c r="L66" s="315">
        <v>0</v>
      </c>
      <c r="M66" s="315">
        <v>0</v>
      </c>
      <c r="N66" s="315">
        <v>0</v>
      </c>
      <c r="O66" s="315">
        <v>0</v>
      </c>
      <c r="P66" s="315">
        <v>0</v>
      </c>
      <c r="Q66" s="315">
        <v>0</v>
      </c>
      <c r="R66" s="315">
        <v>0</v>
      </c>
    </row>
    <row r="67" spans="1:21" s="4" customFormat="1">
      <c r="A67" s="40"/>
      <c r="B67" s="48" t="s">
        <v>6</v>
      </c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</row>
    <row r="68" spans="1:21" s="4" customFormat="1">
      <c r="A68" s="39"/>
      <c r="B68" s="49" t="s">
        <v>5</v>
      </c>
      <c r="C68" s="318">
        <v>0</v>
      </c>
      <c r="D68" s="318">
        <v>0</v>
      </c>
      <c r="E68" s="318">
        <v>0</v>
      </c>
      <c r="F68" s="318">
        <v>0</v>
      </c>
      <c r="G68" s="318">
        <v>0</v>
      </c>
      <c r="H68" s="318">
        <v>0</v>
      </c>
      <c r="I68" s="318">
        <v>0</v>
      </c>
      <c r="J68" s="318">
        <v>0</v>
      </c>
      <c r="K68" s="318">
        <v>0</v>
      </c>
      <c r="L68" s="318">
        <v>0</v>
      </c>
      <c r="M68" s="318">
        <v>0</v>
      </c>
      <c r="N68" s="318">
        <v>0</v>
      </c>
      <c r="O68" s="318">
        <v>0</v>
      </c>
      <c r="P68" s="318">
        <v>0</v>
      </c>
      <c r="Q68" s="318">
        <v>0</v>
      </c>
      <c r="R68" s="318">
        <v>0</v>
      </c>
    </row>
    <row r="69" spans="1:21" s="4" customFormat="1">
      <c r="A69" s="39"/>
      <c r="B69" s="49" t="s">
        <v>6</v>
      </c>
      <c r="C69" s="318"/>
      <c r="D69" s="318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</row>
    <row r="70" spans="1:21" s="4" customFormat="1">
      <c r="A70" s="40" t="s">
        <v>52</v>
      </c>
      <c r="B70" s="48" t="s">
        <v>5</v>
      </c>
      <c r="C70" s="315">
        <v>0</v>
      </c>
      <c r="D70" s="315">
        <v>0</v>
      </c>
      <c r="E70" s="315">
        <v>0</v>
      </c>
      <c r="F70" s="315">
        <v>0</v>
      </c>
      <c r="G70" s="315">
        <v>0</v>
      </c>
      <c r="H70" s="315">
        <v>0</v>
      </c>
      <c r="I70" s="315">
        <v>0</v>
      </c>
      <c r="J70" s="315">
        <v>0</v>
      </c>
      <c r="K70" s="315">
        <v>0</v>
      </c>
      <c r="L70" s="315">
        <v>0</v>
      </c>
      <c r="M70" s="315">
        <v>0</v>
      </c>
      <c r="N70" s="315">
        <v>0</v>
      </c>
      <c r="O70" s="315">
        <v>0</v>
      </c>
      <c r="P70" s="315">
        <v>0</v>
      </c>
      <c r="Q70" s="315">
        <v>0</v>
      </c>
      <c r="R70" s="315">
        <v>0</v>
      </c>
    </row>
    <row r="71" spans="1:21" s="4" customFormat="1">
      <c r="A71" s="40"/>
      <c r="B71" s="48" t="s">
        <v>6</v>
      </c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</row>
    <row r="72" spans="1:21" s="4" customFormat="1">
      <c r="A72" s="39"/>
      <c r="B72" s="49" t="s">
        <v>5</v>
      </c>
      <c r="C72" s="318">
        <v>0</v>
      </c>
      <c r="D72" s="318">
        <v>0</v>
      </c>
      <c r="E72" s="318">
        <v>0</v>
      </c>
      <c r="F72" s="318">
        <v>0</v>
      </c>
      <c r="G72" s="318">
        <v>0</v>
      </c>
      <c r="H72" s="318">
        <v>0</v>
      </c>
      <c r="I72" s="318">
        <v>0</v>
      </c>
      <c r="J72" s="318">
        <v>0</v>
      </c>
      <c r="K72" s="318">
        <v>0</v>
      </c>
      <c r="L72" s="318">
        <v>0</v>
      </c>
      <c r="M72" s="318">
        <v>0</v>
      </c>
      <c r="N72" s="318">
        <v>0</v>
      </c>
      <c r="O72" s="318">
        <v>0</v>
      </c>
      <c r="P72" s="318">
        <v>0</v>
      </c>
      <c r="Q72" s="318">
        <v>0</v>
      </c>
      <c r="R72" s="318">
        <v>0</v>
      </c>
      <c r="S72" s="102">
        <v>0</v>
      </c>
      <c r="T72" s="102">
        <v>0</v>
      </c>
      <c r="U72" s="102">
        <v>0</v>
      </c>
    </row>
    <row r="73" spans="1:21" s="4" customFormat="1">
      <c r="A73" s="42"/>
      <c r="B73" s="49" t="s">
        <v>6</v>
      </c>
      <c r="C73" s="318"/>
      <c r="D73" s="319"/>
      <c r="E73" s="318"/>
      <c r="F73" s="318"/>
      <c r="G73" s="318"/>
      <c r="H73" s="318"/>
      <c r="I73" s="319"/>
      <c r="J73" s="318"/>
      <c r="K73" s="318"/>
      <c r="L73" s="318"/>
      <c r="M73" s="318"/>
      <c r="N73" s="319"/>
      <c r="O73" s="318"/>
      <c r="P73" s="319"/>
      <c r="Q73" s="318"/>
      <c r="R73" s="318"/>
    </row>
    <row r="74" spans="1:21" s="4" customFormat="1">
      <c r="A74" s="43" t="s">
        <v>53</v>
      </c>
      <c r="B74" s="50" t="s">
        <v>5</v>
      </c>
      <c r="C74" s="317">
        <f t="shared" ref="C74:R74" si="7">C12+C30+C56+C66+C70</f>
        <v>849600</v>
      </c>
      <c r="D74" s="317">
        <f t="shared" si="7"/>
        <v>691600</v>
      </c>
      <c r="E74" s="317">
        <f t="shared" si="7"/>
        <v>0</v>
      </c>
      <c r="F74" s="317">
        <f t="shared" si="7"/>
        <v>292500</v>
      </c>
      <c r="G74" s="317">
        <f t="shared" si="7"/>
        <v>0</v>
      </c>
      <c r="H74" s="317">
        <f t="shared" si="7"/>
        <v>399100</v>
      </c>
      <c r="I74" s="317">
        <f t="shared" si="7"/>
        <v>158000</v>
      </c>
      <c r="J74" s="317">
        <f t="shared" si="7"/>
        <v>0</v>
      </c>
      <c r="K74" s="317">
        <f t="shared" si="7"/>
        <v>158000</v>
      </c>
      <c r="L74" s="317">
        <f t="shared" si="7"/>
        <v>0</v>
      </c>
      <c r="M74" s="317">
        <f t="shared" si="7"/>
        <v>0</v>
      </c>
      <c r="N74" s="317">
        <f t="shared" si="7"/>
        <v>0</v>
      </c>
      <c r="O74" s="317">
        <f t="shared" si="7"/>
        <v>0</v>
      </c>
      <c r="P74" s="317">
        <f t="shared" si="7"/>
        <v>0</v>
      </c>
      <c r="Q74" s="317">
        <f t="shared" si="7"/>
        <v>0</v>
      </c>
      <c r="R74" s="317">
        <f t="shared" si="7"/>
        <v>0</v>
      </c>
    </row>
    <row r="75" spans="1:21" s="4" customFormat="1">
      <c r="A75" s="43"/>
      <c r="B75" s="50" t="s">
        <v>6</v>
      </c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</row>
    <row r="76" spans="1:21" s="4" customFormat="1" ht="35.1" customHeight="1">
      <c r="A76" s="21" t="s">
        <v>54</v>
      </c>
      <c r="B76" s="8"/>
      <c r="C76" s="8"/>
      <c r="I76" s="23" t="s">
        <v>55</v>
      </c>
      <c r="K76" s="23"/>
    </row>
    <row r="77" spans="1:21">
      <c r="A77" s="45" t="s">
        <v>56</v>
      </c>
      <c r="H77" s="46"/>
      <c r="K77" s="47" t="s">
        <v>57</v>
      </c>
    </row>
    <row r="78" spans="1:21">
      <c r="A78" s="24" t="s">
        <v>58</v>
      </c>
      <c r="I78" s="25" t="s">
        <v>58</v>
      </c>
    </row>
    <row r="79" spans="1:21">
      <c r="A79" s="24" t="s">
        <v>59</v>
      </c>
      <c r="I79" s="27" t="s">
        <v>59</v>
      </c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23622047244094491" right="0.23622047244094491" top="0.31496062992125984" bottom="0.35433070866141736" header="0.31496062992125984" footer="0.31496062992125984"/>
  <pageSetup paperSize="9" scale="47" fitToHeight="2" orientation="landscape" r:id="rId1"/>
  <rowBreaks count="1" manualBreakCount="1">
    <brk id="5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30</vt:i4>
      </vt:variant>
      <vt:variant>
        <vt:lpstr>ช่วงที่มีชื่อ</vt:lpstr>
      </vt:variant>
      <vt:variant>
        <vt:i4>46</vt:i4>
      </vt:variant>
    </vt:vector>
  </HeadingPairs>
  <TitlesOfParts>
    <vt:vector size="76" baseType="lpstr">
      <vt:lpstr>สงม. 1 สนข.บางกอกน้อย</vt:lpstr>
      <vt:lpstr>สงม.2 -งบบุคลากร</vt:lpstr>
      <vt:lpstr>สงม.2 อำนวยการ</vt:lpstr>
      <vt:lpstr>สงม.2 ปกครอง</vt:lpstr>
      <vt:lpstr>สงม.2 ทะเบียน</vt:lpstr>
      <vt:lpstr>สงม.2 บริหารทั่วไปฯคลัง</vt:lpstr>
      <vt:lpstr>สงม.2 รายได้</vt:lpstr>
      <vt:lpstr>สงม.2 งานบริหารรักษา</vt:lpstr>
      <vt:lpstr>สงม.2 งานกวาด</vt:lpstr>
      <vt:lpstr>สงม.2 งานเก็บขน</vt:lpstr>
      <vt:lpstr>สงม.2 งานสวน</vt:lpstr>
      <vt:lpstr>สงม.2 บริหารเทศกิจ</vt:lpstr>
      <vt:lpstr>สงม.2 งานตรวจ</vt:lpstr>
      <vt:lpstr>สงม.2 บริหารทั่วไปโยธา</vt:lpstr>
      <vt:lpstr>สงม.2 อาคาร</vt:lpstr>
      <vt:lpstr>สงม.2 บำรุงรักษา</vt:lpstr>
      <vt:lpstr>สงม.2 ระบายน้ำ</vt:lpstr>
      <vt:lpstr>สงม.2 บริหารฯพัฒนา</vt:lpstr>
      <vt:lpstr>สงม.2 พัฒนาชุมชนฯ</vt:lpstr>
      <vt:lpstr>สงม.2 อสท.</vt:lpstr>
      <vt:lpstr>สงม.2 bkk food bank</vt:lpstr>
      <vt:lpstr>สงม.2 ขับเคลื่อนพัฒนาที่อยู่ฯ</vt:lpstr>
      <vt:lpstr>สงม.2 บริหารทั่วไป </vt:lpstr>
      <vt:lpstr>สงม.2 สุขาภิบาล </vt:lpstr>
      <vt:lpstr>สงม.2 ป้องกัน</vt:lpstr>
      <vt:lpstr>สงม.2 ศึกษา</vt:lpstr>
      <vt:lpstr>สงม.2 งานงบประมาณโรงเรียน</vt:lpstr>
      <vt:lpstr>sandbox</vt:lpstr>
      <vt:lpstr>open</vt:lpstr>
      <vt:lpstr>สองภาษา</vt:lpstr>
      <vt:lpstr>'สงม.2 bkk food bank'!Print_Area</vt:lpstr>
      <vt:lpstr>'สงม.2 ขับเคลื่อนพัฒนาที่อยู่ฯ'!Print_Area</vt:lpstr>
      <vt:lpstr>'สงม.2 -งบบุคลากร'!Print_Area</vt:lpstr>
      <vt:lpstr>'สงม.2 งานกวาด'!Print_Area</vt:lpstr>
      <vt:lpstr>'สงม.2 งานเก็บขน'!Print_Area</vt:lpstr>
      <vt:lpstr>'สงม.2 งานงบประมาณโรงเรียน'!Print_Area</vt:lpstr>
      <vt:lpstr>'สงม.2 งานตรวจ'!Print_Area</vt:lpstr>
      <vt:lpstr>'สงม.2 งานสวน'!Print_Area</vt:lpstr>
      <vt:lpstr>'สงม.2 บริหารทั่วไป '!Print_Area</vt:lpstr>
      <vt:lpstr>'สงม.2 บริหารทั่วไปฯคลัง'!Print_Area</vt:lpstr>
      <vt:lpstr>'สงม.2 บริหารเทศกิจ'!Print_Area</vt:lpstr>
      <vt:lpstr>'สงม.2 บริหารฯพัฒนา'!Print_Area</vt:lpstr>
      <vt:lpstr>'สงม.2 ปกครอง'!Print_Area</vt:lpstr>
      <vt:lpstr>'สงม.2 พัฒนาชุมชนฯ'!Print_Area</vt:lpstr>
      <vt:lpstr>'สงม.2 รายได้'!Print_Area</vt:lpstr>
      <vt:lpstr>'สงม.2 อสท.'!Print_Area</vt:lpstr>
      <vt:lpstr>open!Print_Titles</vt:lpstr>
      <vt:lpstr>sandbox!Print_Titles</vt:lpstr>
      <vt:lpstr>'สงม. 1 สนข.บางกอกน้อย'!Print_Titles</vt:lpstr>
      <vt:lpstr>'สงม.2 bkk food bank'!Print_Titles</vt:lpstr>
      <vt:lpstr>'สงม.2 ขับเคลื่อนพัฒนาที่อยู่ฯ'!Print_Titles</vt:lpstr>
      <vt:lpstr>'สงม.2 -งบบุคลากร'!Print_Titles</vt:lpstr>
      <vt:lpstr>'สงม.2 งานกวาด'!Print_Titles</vt:lpstr>
      <vt:lpstr>'สงม.2 งานเก็บขน'!Print_Titles</vt:lpstr>
      <vt:lpstr>'สงม.2 งานงบประมาณโรงเรียน'!Print_Titles</vt:lpstr>
      <vt:lpstr>'สงม.2 งานตรวจ'!Print_Titles</vt:lpstr>
      <vt:lpstr>'สงม.2 งานบริหารรักษา'!Print_Titles</vt:lpstr>
      <vt:lpstr>'สงม.2 งานสวน'!Print_Titles</vt:lpstr>
      <vt:lpstr>'สงม.2 ทะเบียน'!Print_Titles</vt:lpstr>
      <vt:lpstr>'สงม.2 บริหารทั่วไป '!Print_Titles</vt:lpstr>
      <vt:lpstr>'สงม.2 บริหารทั่วไปโยธา'!Print_Titles</vt:lpstr>
      <vt:lpstr>'สงม.2 บริหารทั่วไปฯคลัง'!Print_Titles</vt:lpstr>
      <vt:lpstr>'สงม.2 บริหารเทศกิจ'!Print_Titles</vt:lpstr>
      <vt:lpstr>'สงม.2 บริหารฯพัฒนา'!Print_Titles</vt:lpstr>
      <vt:lpstr>'สงม.2 บำรุงรักษา'!Print_Titles</vt:lpstr>
      <vt:lpstr>'สงม.2 ปกครอง'!Print_Titles</vt:lpstr>
      <vt:lpstr>'สงม.2 ป้องกัน'!Print_Titles</vt:lpstr>
      <vt:lpstr>'สงม.2 พัฒนาชุมชนฯ'!Print_Titles</vt:lpstr>
      <vt:lpstr>'สงม.2 ระบายน้ำ'!Print_Titles</vt:lpstr>
      <vt:lpstr>'สงม.2 รายได้'!Print_Titles</vt:lpstr>
      <vt:lpstr>'สงม.2 ศึกษา'!Print_Titles</vt:lpstr>
      <vt:lpstr>'สงม.2 สุขาภิบาล '!Print_Titles</vt:lpstr>
      <vt:lpstr>'สงม.2 อสท.'!Print_Titles</vt:lpstr>
      <vt:lpstr>'สงม.2 อาคาร'!Print_Titles</vt:lpstr>
      <vt:lpstr>'สงม.2 อำนวยการ'!Print_Titles</vt:lpstr>
      <vt:lpstr>สองภาษา!Print_Titles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bma00083</dc:creator>
  <cp:lastModifiedBy>Sasiwan Phongpanchaikul</cp:lastModifiedBy>
  <cp:lastPrinted>2025-09-29T03:29:31Z</cp:lastPrinted>
  <dcterms:created xsi:type="dcterms:W3CDTF">2023-09-14T08:07:43Z</dcterms:created>
  <dcterms:modified xsi:type="dcterms:W3CDTF">2025-12-02T04:25:14Z</dcterms:modified>
</cp:coreProperties>
</file>