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05 เอกสารซีน\011 เรื่องทั่วไป\002 ITA IIT\2568\"/>
    </mc:Choice>
  </mc:AlternateContent>
  <xr:revisionPtr revIDLastSave="0" documentId="13_ncr:1_{3C535EE3-2D35-4938-9BA0-93C7B5E4C331}" xr6:coauthVersionLast="47" xr6:coauthVersionMax="47" xr10:uidLastSave="{00000000-0000-0000-0000-000000000000}"/>
  <bookViews>
    <workbookView xWindow="-120" yWindow="-120" windowWidth="24240" windowHeight="13140" firstSheet="7" activeTab="10" xr2:uid="{00000000-000D-0000-FFFF-FFFF00000000}"/>
  </bookViews>
  <sheets>
    <sheet name="ไขศรีปราโมชอนุสรณ์" sheetId="5" r:id="rId1"/>
    <sheet name="คลองกะจะ" sheetId="13" r:id="rId2"/>
    <sheet name="บ้านบางกะปิ" sheetId="11" r:id="rId3"/>
    <sheet name="ลำสาลี (ราษฎร์บำรุง)" sheetId="12" r:id="rId4"/>
    <sheet name="วัดเทพลีลา" sheetId="10" r:id="rId5"/>
    <sheet name="วัดบึงทองหลาง" sheetId="9" r:id="rId6"/>
    <sheet name="วัดศรีบุญเรือง" sheetId="8" r:id="rId7"/>
    <sheet name="สุเหร่าคลองจั่น" sheetId="7" r:id="rId8"/>
    <sheet name="สุเหร่าวังใหญ่" sheetId="16" r:id="rId9"/>
    <sheet name="สุเหร่าหัวหมากน้อย" sheetId="14" r:id="rId10"/>
    <sheet name="มัธยมบ้านบางกะปิ" sheetId="15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2" i="8" l="1"/>
  <c r="B22" i="9" l="1"/>
  <c r="F19" i="9"/>
  <c r="F18" i="9"/>
  <c r="F22" i="8" l="1"/>
  <c r="D22" i="8"/>
  <c r="C22" i="9"/>
  <c r="E22" i="9"/>
  <c r="D22" i="9"/>
  <c r="F22" i="9" l="1"/>
  <c r="E15" i="12" l="1"/>
  <c r="B12" i="12" l="1"/>
  <c r="B12" i="5"/>
  <c r="F18" i="15" l="1"/>
  <c r="D18" i="15"/>
  <c r="F18" i="14"/>
  <c r="D18" i="14"/>
  <c r="D18" i="16"/>
  <c r="F18" i="16" s="1"/>
  <c r="D18" i="7"/>
  <c r="F18" i="7" s="1"/>
  <c r="D18" i="10"/>
  <c r="F18" i="10" s="1"/>
  <c r="D18" i="11"/>
  <c r="F18" i="11" s="1"/>
  <c r="D18" i="13"/>
  <c r="F18" i="13" s="1"/>
  <c r="D18" i="5"/>
  <c r="F18" i="5" s="1"/>
  <c r="F18" i="12"/>
  <c r="D18" i="12"/>
  <c r="B12" i="15" l="1"/>
  <c r="D12" i="15"/>
  <c r="F12" i="15" s="1"/>
  <c r="B12" i="9"/>
  <c r="B15" i="9" s="1"/>
  <c r="B12" i="11"/>
  <c r="D12" i="11" s="1"/>
  <c r="F12" i="11" s="1"/>
  <c r="B11" i="14"/>
  <c r="B15" i="14" s="1"/>
  <c r="B11" i="16"/>
  <c r="B11" i="7"/>
  <c r="D11" i="7" s="1"/>
  <c r="F11" i="7" s="1"/>
  <c r="B11" i="8"/>
  <c r="B15" i="8" s="1"/>
  <c r="B11" i="10"/>
  <c r="D11" i="10" s="1"/>
  <c r="F11" i="10" s="1"/>
  <c r="B11" i="12"/>
  <c r="D11" i="12" s="1"/>
  <c r="F11" i="12" s="1"/>
  <c r="B11" i="13"/>
  <c r="B15" i="13" s="1"/>
  <c r="B11" i="5"/>
  <c r="B12" i="14"/>
  <c r="D12" i="14" s="1"/>
  <c r="F12" i="14" s="1"/>
  <c r="B12" i="16"/>
  <c r="B12" i="13"/>
  <c r="D12" i="12"/>
  <c r="F12" i="12" s="1"/>
  <c r="B12" i="8"/>
  <c r="B12" i="10"/>
  <c r="E15" i="15"/>
  <c r="C15" i="15"/>
  <c r="B15" i="15"/>
  <c r="D14" i="15"/>
  <c r="F14" i="15" s="1"/>
  <c r="D13" i="15"/>
  <c r="F13" i="15" s="1"/>
  <c r="D11" i="15"/>
  <c r="F11" i="15" s="1"/>
  <c r="D10" i="15"/>
  <c r="F10" i="15" s="1"/>
  <c r="D9" i="15"/>
  <c r="F9" i="15" s="1"/>
  <c r="D8" i="15"/>
  <c r="F8" i="15" s="1"/>
  <c r="D7" i="15"/>
  <c r="F7" i="15" s="1"/>
  <c r="D6" i="15"/>
  <c r="F6" i="15" s="1"/>
  <c r="E15" i="16"/>
  <c r="C15" i="16"/>
  <c r="B15" i="16"/>
  <c r="D14" i="16"/>
  <c r="F14" i="16" s="1"/>
  <c r="D13" i="16"/>
  <c r="F13" i="16" s="1"/>
  <c r="D12" i="16"/>
  <c r="F12" i="16" s="1"/>
  <c r="D11" i="16"/>
  <c r="F11" i="16" s="1"/>
  <c r="D10" i="16"/>
  <c r="F10" i="16" s="1"/>
  <c r="D9" i="16"/>
  <c r="F9" i="16" s="1"/>
  <c r="D8" i="16"/>
  <c r="F8" i="16" s="1"/>
  <c r="D7" i="16"/>
  <c r="F7" i="16" s="1"/>
  <c r="D6" i="16"/>
  <c r="F6" i="16" s="1"/>
  <c r="E15" i="14"/>
  <c r="C15" i="14"/>
  <c r="D14" i="14"/>
  <c r="F14" i="14" s="1"/>
  <c r="D13" i="14"/>
  <c r="F13" i="14" s="1"/>
  <c r="D10" i="14"/>
  <c r="F10" i="14" s="1"/>
  <c r="D9" i="14"/>
  <c r="F9" i="14" s="1"/>
  <c r="D8" i="14"/>
  <c r="F8" i="14" s="1"/>
  <c r="D7" i="14"/>
  <c r="F7" i="14" s="1"/>
  <c r="D6" i="14"/>
  <c r="F6" i="14" s="1"/>
  <c r="C15" i="7"/>
  <c r="D14" i="7"/>
  <c r="F14" i="7" s="1"/>
  <c r="D13" i="7"/>
  <c r="D12" i="7"/>
  <c r="D10" i="7"/>
  <c r="F10" i="7" s="1"/>
  <c r="D9" i="7"/>
  <c r="D8" i="7"/>
  <c r="D7" i="7"/>
  <c r="F7" i="7" s="1"/>
  <c r="D6" i="7"/>
  <c r="F6" i="7" s="1"/>
  <c r="E15" i="7"/>
  <c r="F13" i="7"/>
  <c r="F12" i="7"/>
  <c r="F9" i="7"/>
  <c r="F8" i="7"/>
  <c r="E15" i="8"/>
  <c r="C15" i="8"/>
  <c r="D14" i="8"/>
  <c r="F14" i="8" s="1"/>
  <c r="D13" i="8"/>
  <c r="F13" i="8" s="1"/>
  <c r="D12" i="8"/>
  <c r="F12" i="8" s="1"/>
  <c r="D11" i="8"/>
  <c r="F11" i="8" s="1"/>
  <c r="D10" i="8"/>
  <c r="F10" i="8" s="1"/>
  <c r="D9" i="8"/>
  <c r="F9" i="8" s="1"/>
  <c r="D8" i="8"/>
  <c r="F8" i="8" s="1"/>
  <c r="D7" i="8"/>
  <c r="F7" i="8" s="1"/>
  <c r="D6" i="8"/>
  <c r="F6" i="8" s="1"/>
  <c r="E15" i="9"/>
  <c r="C15" i="9"/>
  <c r="D14" i="9"/>
  <c r="F14" i="9" s="1"/>
  <c r="D13" i="9"/>
  <c r="F13" i="9" s="1"/>
  <c r="D11" i="9"/>
  <c r="F11" i="9" s="1"/>
  <c r="D10" i="9"/>
  <c r="F10" i="9" s="1"/>
  <c r="D9" i="9"/>
  <c r="F9" i="9" s="1"/>
  <c r="D8" i="9"/>
  <c r="F8" i="9" s="1"/>
  <c r="D7" i="9"/>
  <c r="F7" i="9" s="1"/>
  <c r="D6" i="9"/>
  <c r="F6" i="9" s="1"/>
  <c r="E15" i="10"/>
  <c r="C15" i="10"/>
  <c r="D14" i="10"/>
  <c r="F14" i="10" s="1"/>
  <c r="D13" i="10"/>
  <c r="F13" i="10" s="1"/>
  <c r="D12" i="10"/>
  <c r="F12" i="10" s="1"/>
  <c r="D10" i="10"/>
  <c r="F10" i="10" s="1"/>
  <c r="D9" i="10"/>
  <c r="F9" i="10" s="1"/>
  <c r="D8" i="10"/>
  <c r="F8" i="10" s="1"/>
  <c r="D7" i="10"/>
  <c r="F7" i="10" s="1"/>
  <c r="D6" i="10"/>
  <c r="F6" i="10" s="1"/>
  <c r="C15" i="12"/>
  <c r="D14" i="12"/>
  <c r="F14" i="12" s="1"/>
  <c r="D13" i="12"/>
  <c r="F13" i="12" s="1"/>
  <c r="D10" i="12"/>
  <c r="F10" i="12" s="1"/>
  <c r="D9" i="12"/>
  <c r="F9" i="12" s="1"/>
  <c r="D8" i="12"/>
  <c r="F8" i="12" s="1"/>
  <c r="D7" i="12"/>
  <c r="F7" i="12" s="1"/>
  <c r="D6" i="12"/>
  <c r="F6" i="12" s="1"/>
  <c r="E15" i="11"/>
  <c r="C15" i="11"/>
  <c r="D14" i="11"/>
  <c r="F14" i="11" s="1"/>
  <c r="D13" i="11"/>
  <c r="F13" i="11" s="1"/>
  <c r="D11" i="11"/>
  <c r="F11" i="11" s="1"/>
  <c r="D10" i="11"/>
  <c r="F10" i="11" s="1"/>
  <c r="D9" i="11"/>
  <c r="F9" i="11" s="1"/>
  <c r="D8" i="11"/>
  <c r="F8" i="11" s="1"/>
  <c r="D7" i="11"/>
  <c r="F7" i="11" s="1"/>
  <c r="D6" i="11"/>
  <c r="F6" i="11" s="1"/>
  <c r="E15" i="13"/>
  <c r="C15" i="13"/>
  <c r="D14" i="13"/>
  <c r="F14" i="13" s="1"/>
  <c r="D13" i="13"/>
  <c r="F13" i="13" s="1"/>
  <c r="D12" i="13"/>
  <c r="F12" i="13" s="1"/>
  <c r="D10" i="13"/>
  <c r="F10" i="13" s="1"/>
  <c r="D9" i="13"/>
  <c r="F9" i="13" s="1"/>
  <c r="D8" i="13"/>
  <c r="F8" i="13" s="1"/>
  <c r="D7" i="13"/>
  <c r="F7" i="13" s="1"/>
  <c r="D6" i="13"/>
  <c r="D6" i="5"/>
  <c r="F6" i="5" s="1"/>
  <c r="B15" i="7"/>
  <c r="B12" i="7"/>
  <c r="B15" i="5"/>
  <c r="E15" i="5"/>
  <c r="D7" i="5"/>
  <c r="F7" i="5" s="1"/>
  <c r="D8" i="5"/>
  <c r="F8" i="5" s="1"/>
  <c r="D9" i="5"/>
  <c r="F9" i="5" s="1"/>
  <c r="D10" i="5"/>
  <c r="F10" i="5" s="1"/>
  <c r="D12" i="5"/>
  <c r="F12" i="5" s="1"/>
  <c r="D13" i="5"/>
  <c r="F13" i="5" s="1"/>
  <c r="D14" i="5"/>
  <c r="F14" i="5" s="1"/>
  <c r="C15" i="5"/>
  <c r="D12" i="9" l="1"/>
  <c r="F12" i="9" s="1"/>
  <c r="B15" i="11"/>
  <c r="D11" i="14"/>
  <c r="F11" i="14" s="1"/>
  <c r="F15" i="14" s="1"/>
  <c r="D11" i="13"/>
  <c r="F11" i="13" s="1"/>
  <c r="B15" i="12"/>
  <c r="F15" i="15"/>
  <c r="F15" i="12"/>
  <c r="F15" i="16"/>
  <c r="B15" i="10"/>
  <c r="F15" i="10"/>
  <c r="D15" i="15"/>
  <c r="D15" i="16"/>
  <c r="F15" i="7"/>
  <c r="D15" i="7"/>
  <c r="F15" i="8"/>
  <c r="D15" i="8"/>
  <c r="F15" i="9"/>
  <c r="D15" i="10"/>
  <c r="D15" i="12"/>
  <c r="F15" i="11"/>
  <c r="D15" i="11"/>
  <c r="F6" i="13"/>
  <c r="D11" i="5"/>
  <c r="F11" i="5" s="1"/>
  <c r="F15" i="5" s="1"/>
  <c r="D15" i="9" l="1"/>
  <c r="D15" i="14"/>
  <c r="F15" i="13"/>
  <c r="D15" i="13"/>
  <c r="D15" i="5"/>
</calcChain>
</file>

<file path=xl/sharedStrings.xml><?xml version="1.0" encoding="utf-8"?>
<sst xmlns="http://schemas.openxmlformats.org/spreadsheetml/2006/main" count="309" uniqueCount="37">
  <si>
    <t>รวม</t>
  </si>
  <si>
    <t>ประจำปีงบประมาณ พ.ศ. 2568</t>
  </si>
  <si>
    <t>เงินอุดหนุนทั่วไป</t>
  </si>
  <si>
    <t>รัฐบาล</t>
  </si>
  <si>
    <t>กทม.</t>
  </si>
  <si>
    <t>จ่าย</t>
  </si>
  <si>
    <t>คงเหลือ</t>
  </si>
  <si>
    <t>อื่นๆ (ถ้ามี)</t>
  </si>
  <si>
    <t>เงินบริจาค</t>
  </si>
  <si>
    <t>นักเรียน/
ผู้ปกครอง</t>
  </si>
  <si>
    <t>บริษัทเอกชนสมาคม
ชมรม และอื่นๆ</t>
  </si>
  <si>
    <t>เหลือ</t>
  </si>
  <si>
    <t>ค่าจัดการเรียนการสอน</t>
  </si>
  <si>
    <t>ค่าอุปกรณ์การเรียน</t>
  </si>
  <si>
    <t>ค่าเครื่องแบบนักเรียน</t>
  </si>
  <si>
    <t>ค่าหนังสือเรียน</t>
  </si>
  <si>
    <t>ค่ากิจกรรมพัฒนาคุณภาพผู้เรียน</t>
  </si>
  <si>
    <t>เงินอุดหนุนโครงการอาหารเสริม (นม)</t>
  </si>
  <si>
    <t>เงินอุดหนุนโครงการอาหารกลางวัน</t>
  </si>
  <si>
    <t>เงินอุดหนุนโครงการอาหารเช้า</t>
  </si>
  <si>
    <t>สำนักงานเขตบางกะปิ  กรุงเทพมหานคร</t>
  </si>
  <si>
    <t>ข้อมูลเงินนอกงบประมาณ โรงเรียนไขศรีปราโมชอนุสรณ์</t>
  </si>
  <si>
    <t>ข้อมูลเงินนอกงบประมาณ โรงเรียนคลองกะจะ (พงษ์สมบัติบำรุง)</t>
  </si>
  <si>
    <t>ข้อมูลเงินนอกงบประมาณ โรงเรียนบ้านบางกะปิ</t>
  </si>
  <si>
    <t>ข้อมูลเงินนอกงบประมาณ โรงเรียนลำสาลี (ราษฎร์บำรุง)</t>
  </si>
  <si>
    <t>ข้อมูลเงินนอกงบประมาณ โรงเรียนวัดเทพลีลา</t>
  </si>
  <si>
    <t>ข้อมูลเงินนอกงบประมาณ โรงเรียนวัดศรีบุญเรือง</t>
  </si>
  <si>
    <t>ข้อมูลเงินนอกงบประมาณ โรงเรียนสุเหร่าคลองจั่น (ริดวานอุปถัมภ์)</t>
  </si>
  <si>
    <t>ข้อมูลเงินนอกงบประมาณ โรงเรียนสุเหร่าวังใหญ่</t>
  </si>
  <si>
    <t>ข้อมูลเงินนอกงบประมาณ โรงเรียนสุเหร่าหัวหมากน้อย</t>
  </si>
  <si>
    <t>ข้อมูลเงินนอกงบประมาณ โรงเรียนมัธยมบ้านบางกะปิ</t>
  </si>
  <si>
    <t>ข้อมูล ณ 19 กุมภาพันธ์ 2568</t>
  </si>
  <si>
    <t xml:space="preserve"> -</t>
  </si>
  <si>
    <t>นายนิกร  แท่นแก้ว</t>
  </si>
  <si>
    <t>1. บริจาคเพื่อเป็นทุนการศึกษา</t>
  </si>
  <si>
    <t>2. บริจาคเพื่อการศึกษา</t>
  </si>
  <si>
    <t>ข้อมูลเงินนอกงบประมาณ โรงเรียนวัดบึงทองหลาง (พิทักษ์วิทยาคาร)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</si>
</sst>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0_-;\-* #,##0.000_-;_-* &quot;-&quot;??_-;_-@_-"/>
  </numFmts>
  <fonts count="9">
    <font>
      <sz val="11"/>
      <color theme="1"/>
      <name val="Calibri"/>
      <family val="2"/>
      <charset val="222"/>
      <scheme val="minor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1"/>
      <color theme="1"/>
      <name val="TH SarabunPSK"/>
      <family val="2"/>
    </font>
    <font>
      <sz val="16"/>
      <color theme="1"/>
      <name val="TH SarabunIT๙"/>
      <family val="2"/>
    </font>
    <font>
      <sz val="11"/>
      <color theme="1"/>
      <name val="Calibri"/>
      <family val="2"/>
      <charset val="222"/>
      <scheme val="minor"/>
    </font>
    <font>
      <b/>
      <sz val="16"/>
      <color theme="1"/>
      <name val="TH SarabunIT๙"/>
      <family val="2"/>
    </font>
    <font>
      <sz val="15"/>
      <name val="TH SarabunPS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2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4" fillId="0" borderId="0" xfId="0" applyFont="1"/>
    <xf numFmtId="0" fontId="5" fillId="0" borderId="1" xfId="0" applyFont="1" applyBorder="1" applyAlignment="1">
      <alignment vertical="center"/>
    </xf>
    <xf numFmtId="0" fontId="5" fillId="0" borderId="1" xfId="0" applyFont="1" applyBorder="1"/>
    <xf numFmtId="43" fontId="2" fillId="0" borderId="1" xfId="1" applyFont="1" applyBorder="1" applyAlignment="1">
      <alignment horizontal="center" vertical="center"/>
    </xf>
    <xf numFmtId="43" fontId="3" fillId="0" borderId="1" xfId="1" applyFont="1" applyBorder="1" applyAlignment="1">
      <alignment horizontal="center" vertical="center"/>
    </xf>
    <xf numFmtId="43" fontId="2" fillId="0" borderId="1" xfId="0" applyNumberFormat="1" applyFont="1" applyBorder="1" applyAlignment="1">
      <alignment horizontal="center" vertical="center"/>
    </xf>
    <xf numFmtId="43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/>
    <xf numFmtId="3" fontId="3" fillId="0" borderId="1" xfId="0" applyNumberFormat="1" applyFont="1" applyBorder="1"/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43" fontId="3" fillId="0" borderId="1" xfId="1" applyFont="1" applyBorder="1" applyAlignment="1">
      <alignment vertical="center" wrapText="1"/>
    </xf>
    <xf numFmtId="43" fontId="3" fillId="0" borderId="1" xfId="1" applyFont="1" applyBorder="1"/>
    <xf numFmtId="164" fontId="2" fillId="0" borderId="1" xfId="0" applyNumberFormat="1" applyFont="1" applyBorder="1" applyAlignment="1">
      <alignment horizontal="center" vertical="center"/>
    </xf>
    <xf numFmtId="43" fontId="8" fillId="0" borderId="1" xfId="1" applyFont="1" applyFill="1" applyBorder="1"/>
    <xf numFmtId="43" fontId="3" fillId="0" borderId="1" xfId="1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43" fontId="3" fillId="0" borderId="1" xfId="1" applyFont="1" applyFill="1" applyBorder="1" applyAlignment="1">
      <alignment horizontal="center" vertical="center"/>
    </xf>
    <xf numFmtId="43" fontId="3" fillId="0" borderId="1" xfId="1" applyFont="1" applyFill="1" applyBorder="1"/>
    <xf numFmtId="43" fontId="2" fillId="0" borderId="1" xfId="1" applyFont="1" applyFill="1" applyBorder="1" applyAlignment="1">
      <alignment horizontal="center" vertical="center"/>
    </xf>
    <xf numFmtId="43" fontId="3" fillId="0" borderId="1" xfId="1" applyFont="1" applyBorder="1" applyAlignment="1">
      <alignment horizontal="right" vertical="center" wrapText="1"/>
    </xf>
    <xf numFmtId="43" fontId="3" fillId="0" borderId="1" xfId="0" applyNumberFormat="1" applyFont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4"/>
  <sheetViews>
    <sheetView zoomScaleNormal="100" workbookViewId="0">
      <selection activeCell="K10" sqref="K10"/>
    </sheetView>
  </sheetViews>
  <sheetFormatPr defaultRowHeight="15"/>
  <cols>
    <col min="1" max="1" width="31.5703125" customWidth="1"/>
    <col min="2" max="3" width="17.140625" customWidth="1"/>
    <col min="4" max="6" width="21.28515625" customWidth="1"/>
  </cols>
  <sheetData>
    <row r="1" spans="1:6" ht="23.25">
      <c r="A1" s="22" t="s">
        <v>21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10">
        <v>661786</v>
      </c>
      <c r="C6" s="10">
        <v>0</v>
      </c>
      <c r="D6" s="10">
        <f>B6+C6</f>
        <v>661786</v>
      </c>
      <c r="E6" s="10">
        <v>0</v>
      </c>
      <c r="F6" s="9">
        <f>D6-E6</f>
        <v>661786</v>
      </c>
    </row>
    <row r="7" spans="1:6" ht="21">
      <c r="A7" s="8" t="s">
        <v>13</v>
      </c>
      <c r="B7" s="10">
        <v>123711</v>
      </c>
      <c r="C7" s="10">
        <v>0</v>
      </c>
      <c r="D7" s="10">
        <f t="shared" ref="D7:D14" si="0">B7+C7</f>
        <v>123711</v>
      </c>
      <c r="E7" s="10">
        <v>0</v>
      </c>
      <c r="F7" s="9">
        <f t="shared" ref="F7:F14" si="1">D7-E7</f>
        <v>123711</v>
      </c>
    </row>
    <row r="8" spans="1:6" ht="21">
      <c r="A8" s="8" t="s">
        <v>14</v>
      </c>
      <c r="B8" s="10">
        <v>116234</v>
      </c>
      <c r="C8" s="10">
        <v>0</v>
      </c>
      <c r="D8" s="10">
        <f t="shared" si="0"/>
        <v>116234</v>
      </c>
      <c r="E8" s="10">
        <v>0</v>
      </c>
      <c r="F8" s="9">
        <f t="shared" si="1"/>
        <v>116234</v>
      </c>
    </row>
    <row r="9" spans="1:6" ht="21">
      <c r="A9" s="8" t="s">
        <v>15</v>
      </c>
      <c r="B9" s="10">
        <v>180555</v>
      </c>
      <c r="C9" s="10">
        <v>0</v>
      </c>
      <c r="D9" s="10">
        <f t="shared" si="0"/>
        <v>180555</v>
      </c>
      <c r="E9" s="10">
        <v>0</v>
      </c>
      <c r="F9" s="9">
        <f t="shared" si="1"/>
        <v>180555</v>
      </c>
    </row>
    <row r="10" spans="1:6" ht="21">
      <c r="A10" s="8" t="s">
        <v>16</v>
      </c>
      <c r="B10" s="10">
        <v>162673</v>
      </c>
      <c r="C10" s="10">
        <v>0</v>
      </c>
      <c r="D10" s="10">
        <f t="shared" si="0"/>
        <v>162673</v>
      </c>
      <c r="E10" s="10">
        <v>0</v>
      </c>
      <c r="F10" s="9">
        <f t="shared" si="1"/>
        <v>162673</v>
      </c>
    </row>
    <row r="11" spans="1:6" ht="21">
      <c r="A11" s="8" t="s">
        <v>17</v>
      </c>
      <c r="B11" s="10">
        <f>435362</f>
        <v>435362</v>
      </c>
      <c r="C11" s="10">
        <v>0</v>
      </c>
      <c r="D11" s="10">
        <f t="shared" si="0"/>
        <v>435362</v>
      </c>
      <c r="E11" s="10">
        <v>165056.85</v>
      </c>
      <c r="F11" s="9">
        <f t="shared" si="1"/>
        <v>270305.15000000002</v>
      </c>
    </row>
    <row r="12" spans="1:6" ht="21">
      <c r="A12" s="8" t="s">
        <v>18</v>
      </c>
      <c r="B12" s="10">
        <f>234696+997920</f>
        <v>1232616</v>
      </c>
      <c r="C12" s="10">
        <v>176400</v>
      </c>
      <c r="D12" s="10">
        <f t="shared" si="0"/>
        <v>1409016</v>
      </c>
      <c r="E12" s="10">
        <v>33471</v>
      </c>
      <c r="F12" s="9">
        <f t="shared" si="1"/>
        <v>1375545</v>
      </c>
    </row>
    <row r="13" spans="1:6" ht="21">
      <c r="A13" s="8" t="s">
        <v>19</v>
      </c>
      <c r="B13" s="10">
        <v>0</v>
      </c>
      <c r="C13" s="10">
        <v>882000</v>
      </c>
      <c r="D13" s="10">
        <f t="shared" si="0"/>
        <v>882000</v>
      </c>
      <c r="E13" s="10">
        <v>158580</v>
      </c>
      <c r="F13" s="9">
        <f t="shared" si="1"/>
        <v>723420</v>
      </c>
    </row>
    <row r="14" spans="1:6" ht="21">
      <c r="A14" s="5" t="s">
        <v>7</v>
      </c>
      <c r="B14" s="10">
        <v>0</v>
      </c>
      <c r="C14" s="10">
        <v>0</v>
      </c>
      <c r="D14" s="9">
        <f t="shared" si="0"/>
        <v>0</v>
      </c>
      <c r="E14" s="10">
        <v>0</v>
      </c>
      <c r="F14" s="9">
        <f t="shared" si="1"/>
        <v>0</v>
      </c>
    </row>
    <row r="15" spans="1:6" ht="21">
      <c r="A15" s="1" t="s">
        <v>0</v>
      </c>
      <c r="B15" s="11">
        <f>SUM(B6:B14)</f>
        <v>2912937</v>
      </c>
      <c r="C15" s="11">
        <f t="shared" ref="C15:F15" si="2">SUM(C6:C14)</f>
        <v>1058400</v>
      </c>
      <c r="D15" s="11">
        <f t="shared" si="2"/>
        <v>3971337</v>
      </c>
      <c r="E15" s="11">
        <f t="shared" si="2"/>
        <v>357107.85</v>
      </c>
      <c r="F15" s="11">
        <f t="shared" si="2"/>
        <v>3614229.15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2" t="s">
        <v>32</v>
      </c>
      <c r="B18" s="10">
        <v>0</v>
      </c>
      <c r="C18" s="10">
        <v>0</v>
      </c>
      <c r="D18" s="12">
        <f>B18+C18</f>
        <v>0</v>
      </c>
      <c r="E18" s="10">
        <v>0</v>
      </c>
      <c r="F18" s="12">
        <f>D18-E18</f>
        <v>0</v>
      </c>
    </row>
    <row r="19" spans="1:6" ht="21">
      <c r="A19" s="5"/>
      <c r="B19" s="5"/>
      <c r="C19" s="5"/>
      <c r="D19" s="5"/>
      <c r="E19" s="5"/>
      <c r="F19" s="5"/>
    </row>
    <row r="20" spans="1:6" ht="21">
      <c r="A20" s="5"/>
      <c r="B20" s="5"/>
      <c r="C20" s="5"/>
      <c r="D20" s="5"/>
      <c r="E20" s="5"/>
      <c r="F20" s="5"/>
    </row>
    <row r="21" spans="1:6" ht="21">
      <c r="A21" s="5"/>
      <c r="B21" s="5"/>
      <c r="C21" s="5"/>
      <c r="D21" s="5"/>
      <c r="E21" s="5"/>
      <c r="F21" s="5"/>
    </row>
    <row r="22" spans="1:6" ht="21">
      <c r="A22" s="1" t="s">
        <v>0</v>
      </c>
      <c r="B22" s="5"/>
      <c r="C22" s="5"/>
      <c r="D22" s="5"/>
      <c r="E22" s="5"/>
      <c r="F22" s="5"/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9055118110236221" right="0.5118110236220472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AD341-694A-4F0A-85BC-E239E5A05A49}">
  <dimension ref="A1:F24"/>
  <sheetViews>
    <sheetView zoomScaleNormal="100" workbookViewId="0">
      <selection activeCell="I8" sqref="I8"/>
    </sheetView>
  </sheetViews>
  <sheetFormatPr defaultRowHeight="15"/>
  <cols>
    <col min="1" max="1" width="31.5703125" customWidth="1"/>
    <col min="2" max="2" width="17.140625" customWidth="1"/>
    <col min="3" max="3" width="18.28515625" customWidth="1"/>
    <col min="4" max="6" width="20.7109375" customWidth="1"/>
  </cols>
  <sheetData>
    <row r="1" spans="1:6" ht="23.25">
      <c r="A1" s="22" t="s">
        <v>22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10">
        <v>910640</v>
      </c>
      <c r="C6" s="10">
        <v>0</v>
      </c>
      <c r="D6" s="10">
        <f>B6+C6</f>
        <v>910640</v>
      </c>
      <c r="E6" s="10">
        <v>0</v>
      </c>
      <c r="F6" s="10">
        <f>D6-E6</f>
        <v>910640</v>
      </c>
    </row>
    <row r="7" spans="1:6" ht="21">
      <c r="A7" s="8" t="s">
        <v>13</v>
      </c>
      <c r="B7" s="10">
        <v>173570</v>
      </c>
      <c r="C7" s="10">
        <v>0</v>
      </c>
      <c r="D7" s="10">
        <f t="shared" ref="D7:D14" si="0">B7+C7</f>
        <v>173570</v>
      </c>
      <c r="E7" s="10">
        <v>0</v>
      </c>
      <c r="F7" s="10">
        <f t="shared" ref="F7:F14" si="1">D7-E7</f>
        <v>173570</v>
      </c>
    </row>
    <row r="8" spans="1:6" ht="21">
      <c r="A8" s="8" t="s">
        <v>14</v>
      </c>
      <c r="B8" s="10">
        <v>161000</v>
      </c>
      <c r="C8" s="10">
        <v>0</v>
      </c>
      <c r="D8" s="10">
        <f t="shared" si="0"/>
        <v>161000</v>
      </c>
      <c r="E8" s="10">
        <v>0</v>
      </c>
      <c r="F8" s="10">
        <f t="shared" si="1"/>
        <v>161000</v>
      </c>
    </row>
    <row r="9" spans="1:6" ht="21">
      <c r="A9" s="8" t="s">
        <v>15</v>
      </c>
      <c r="B9" s="10">
        <v>259961</v>
      </c>
      <c r="C9" s="10">
        <v>0</v>
      </c>
      <c r="D9" s="10">
        <f t="shared" si="0"/>
        <v>259961</v>
      </c>
      <c r="E9" s="10">
        <v>0</v>
      </c>
      <c r="F9" s="10">
        <f t="shared" si="1"/>
        <v>259961</v>
      </c>
    </row>
    <row r="10" spans="1:6" ht="21">
      <c r="A10" s="8" t="s">
        <v>16</v>
      </c>
      <c r="B10" s="10">
        <v>223850</v>
      </c>
      <c r="C10" s="10">
        <v>0</v>
      </c>
      <c r="D10" s="10">
        <f t="shared" si="0"/>
        <v>223850</v>
      </c>
      <c r="E10" s="10">
        <v>0</v>
      </c>
      <c r="F10" s="10">
        <f t="shared" si="1"/>
        <v>223850</v>
      </c>
    </row>
    <row r="11" spans="1:6" ht="21">
      <c r="A11" s="8" t="s">
        <v>17</v>
      </c>
      <c r="B11" s="10">
        <f>594303</f>
        <v>594303</v>
      </c>
      <c r="C11" s="10">
        <v>0</v>
      </c>
      <c r="D11" s="10">
        <f t="shared" si="0"/>
        <v>594303</v>
      </c>
      <c r="E11" s="10">
        <v>225315.7</v>
      </c>
      <c r="F11" s="10">
        <f t="shared" si="1"/>
        <v>368987.3</v>
      </c>
    </row>
    <row r="12" spans="1:6" ht="21">
      <c r="A12" s="8" t="s">
        <v>18</v>
      </c>
      <c r="B12" s="10">
        <f>243364+1362240</f>
        <v>1605604</v>
      </c>
      <c r="C12" s="10">
        <v>252600</v>
      </c>
      <c r="D12" s="10">
        <f t="shared" si="0"/>
        <v>1858204</v>
      </c>
      <c r="E12" s="24">
        <v>71574</v>
      </c>
      <c r="F12" s="10">
        <f t="shared" si="1"/>
        <v>1786630</v>
      </c>
    </row>
    <row r="13" spans="1:6" ht="21">
      <c r="A13" s="8" t="s">
        <v>19</v>
      </c>
      <c r="B13" s="10">
        <v>0</v>
      </c>
      <c r="C13" s="10">
        <v>1263000</v>
      </c>
      <c r="D13" s="10">
        <f t="shared" si="0"/>
        <v>1263000</v>
      </c>
      <c r="E13" s="10">
        <v>224370</v>
      </c>
      <c r="F13" s="10">
        <f t="shared" si="1"/>
        <v>1038630</v>
      </c>
    </row>
    <row r="14" spans="1:6" ht="21">
      <c r="A14" s="5" t="s">
        <v>7</v>
      </c>
      <c r="B14" s="10">
        <v>0</v>
      </c>
      <c r="C14" s="10">
        <v>0</v>
      </c>
      <c r="D14" s="9">
        <f t="shared" si="0"/>
        <v>0</v>
      </c>
      <c r="E14" s="10">
        <v>0</v>
      </c>
      <c r="F14" s="9">
        <f t="shared" si="1"/>
        <v>0</v>
      </c>
    </row>
    <row r="15" spans="1:6" ht="21">
      <c r="A15" s="1" t="s">
        <v>0</v>
      </c>
      <c r="B15" s="11">
        <f>SUM(B6:B14)</f>
        <v>3928928</v>
      </c>
      <c r="C15" s="11">
        <f t="shared" ref="C15:F15" si="2">SUM(C6:C14)</f>
        <v>1515600</v>
      </c>
      <c r="D15" s="11">
        <f t="shared" si="2"/>
        <v>5444528</v>
      </c>
      <c r="E15" s="11">
        <f t="shared" si="2"/>
        <v>521259.7</v>
      </c>
      <c r="F15" s="11">
        <f t="shared" si="2"/>
        <v>4923268.3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2" t="s">
        <v>32</v>
      </c>
      <c r="B18" s="10">
        <v>0</v>
      </c>
      <c r="C18" s="10">
        <v>0</v>
      </c>
      <c r="D18" s="12">
        <f>B18+C18</f>
        <v>0</v>
      </c>
      <c r="E18" s="10">
        <v>0</v>
      </c>
      <c r="F18" s="12">
        <f>D18-E18</f>
        <v>0</v>
      </c>
    </row>
    <row r="19" spans="1:6" ht="21">
      <c r="A19" s="5"/>
      <c r="B19" s="5"/>
      <c r="C19" s="5"/>
      <c r="D19" s="5"/>
      <c r="E19" s="5"/>
      <c r="F19" s="5"/>
    </row>
    <row r="20" spans="1:6" ht="21">
      <c r="A20" s="5"/>
      <c r="B20" s="5"/>
      <c r="C20" s="5"/>
      <c r="D20" s="5"/>
      <c r="E20" s="5"/>
      <c r="F20" s="5"/>
    </row>
    <row r="21" spans="1:6" ht="21">
      <c r="A21" s="5"/>
      <c r="B21" s="5"/>
      <c r="C21" s="5"/>
      <c r="D21" s="5"/>
      <c r="E21" s="5"/>
      <c r="F21" s="5"/>
    </row>
    <row r="22" spans="1:6" ht="21">
      <c r="A22" s="1" t="s">
        <v>0</v>
      </c>
      <c r="B22" s="5"/>
      <c r="C22" s="5"/>
      <c r="D22" s="5"/>
      <c r="E22" s="5"/>
      <c r="F22" s="5"/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38EE2-B4B2-4845-B8C5-E314987437D1}">
  <dimension ref="A1:F24"/>
  <sheetViews>
    <sheetView zoomScaleNormal="100" workbookViewId="0">
      <selection activeCell="D11" sqref="D11"/>
    </sheetView>
  </sheetViews>
  <sheetFormatPr defaultRowHeight="15"/>
  <cols>
    <col min="1" max="1" width="31.5703125" customWidth="1"/>
    <col min="2" max="3" width="17.85546875" customWidth="1"/>
    <col min="4" max="6" width="20.85546875" customWidth="1"/>
  </cols>
  <sheetData>
    <row r="1" spans="1:6" ht="23.25">
      <c r="A1" s="22" t="s">
        <v>23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10">
        <v>6608242</v>
      </c>
      <c r="C6" s="10">
        <v>0</v>
      </c>
      <c r="D6" s="10">
        <f>B6+C6</f>
        <v>6608242</v>
      </c>
      <c r="E6" s="10">
        <v>0</v>
      </c>
      <c r="F6" s="10">
        <f>D6-E6</f>
        <v>6608242</v>
      </c>
    </row>
    <row r="7" spans="1:6" ht="21">
      <c r="A7" s="8" t="s">
        <v>13</v>
      </c>
      <c r="B7" s="10">
        <v>1254108</v>
      </c>
      <c r="C7" s="10">
        <v>0</v>
      </c>
      <c r="D7" s="10">
        <f t="shared" ref="D7:D14" si="0">B7+C7</f>
        <v>1254108</v>
      </c>
      <c r="E7" s="10">
        <v>0</v>
      </c>
      <c r="F7" s="10">
        <f t="shared" ref="F7:F14" si="1">D7-E7</f>
        <v>1254108</v>
      </c>
    </row>
    <row r="8" spans="1:6" ht="21">
      <c r="A8" s="8" t="s">
        <v>14</v>
      </c>
      <c r="B8" s="10">
        <v>1166606</v>
      </c>
      <c r="C8" s="10">
        <v>0</v>
      </c>
      <c r="D8" s="10">
        <f t="shared" si="0"/>
        <v>1166606</v>
      </c>
      <c r="E8" s="10">
        <v>0</v>
      </c>
      <c r="F8" s="10">
        <f t="shared" si="1"/>
        <v>1166606</v>
      </c>
    </row>
    <row r="9" spans="1:6" ht="21">
      <c r="A9" s="8" t="s">
        <v>15</v>
      </c>
      <c r="B9" s="10">
        <v>1900508</v>
      </c>
      <c r="C9" s="10">
        <v>0</v>
      </c>
      <c r="D9" s="10">
        <f t="shared" si="0"/>
        <v>1900508</v>
      </c>
      <c r="E9" s="10">
        <v>0</v>
      </c>
      <c r="F9" s="10">
        <f t="shared" si="1"/>
        <v>1900508</v>
      </c>
    </row>
    <row r="10" spans="1:6" ht="21">
      <c r="A10" s="8" t="s">
        <v>16</v>
      </c>
      <c r="B10" s="10">
        <v>1624402</v>
      </c>
      <c r="C10" s="10">
        <v>0</v>
      </c>
      <c r="D10" s="10">
        <f t="shared" si="0"/>
        <v>1624402</v>
      </c>
      <c r="E10" s="10">
        <v>0</v>
      </c>
      <c r="F10" s="10">
        <f t="shared" si="1"/>
        <v>1624402</v>
      </c>
    </row>
    <row r="11" spans="1:6" ht="21">
      <c r="A11" s="8" t="s">
        <v>17</v>
      </c>
      <c r="B11" s="10">
        <v>4320445</v>
      </c>
      <c r="C11" s="10">
        <v>0</v>
      </c>
      <c r="D11" s="10">
        <f t="shared" si="0"/>
        <v>4320445</v>
      </c>
      <c r="E11" s="10">
        <v>1637992.74</v>
      </c>
      <c r="F11" s="10">
        <f t="shared" si="1"/>
        <v>2682452.2599999998</v>
      </c>
    </row>
    <row r="12" spans="1:6" ht="21">
      <c r="A12" s="8" t="s">
        <v>18</v>
      </c>
      <c r="B12" s="10">
        <f>1415084+9903168</f>
        <v>11318252</v>
      </c>
      <c r="C12" s="10">
        <v>1908600</v>
      </c>
      <c r="D12" s="10">
        <f t="shared" si="0"/>
        <v>13226852</v>
      </c>
      <c r="E12" s="24">
        <v>401304</v>
      </c>
      <c r="F12" s="10">
        <f t="shared" si="1"/>
        <v>12825548</v>
      </c>
    </row>
    <row r="13" spans="1:6" ht="21">
      <c r="A13" s="8" t="s">
        <v>19</v>
      </c>
      <c r="B13" s="10">
        <v>0</v>
      </c>
      <c r="C13" s="10">
        <v>9543000</v>
      </c>
      <c r="D13" s="10">
        <f t="shared" si="0"/>
        <v>9543000</v>
      </c>
      <c r="E13" s="24">
        <v>1941660</v>
      </c>
      <c r="F13" s="10">
        <f t="shared" si="1"/>
        <v>7601340</v>
      </c>
    </row>
    <row r="14" spans="1:6" ht="21">
      <c r="A14" s="5" t="s">
        <v>7</v>
      </c>
      <c r="B14" s="10">
        <v>0</v>
      </c>
      <c r="C14" s="10">
        <v>0</v>
      </c>
      <c r="D14" s="10">
        <f t="shared" si="0"/>
        <v>0</v>
      </c>
      <c r="E14" s="10">
        <v>0</v>
      </c>
      <c r="F14" s="10">
        <f t="shared" si="1"/>
        <v>0</v>
      </c>
    </row>
    <row r="15" spans="1:6" ht="21">
      <c r="A15" s="1" t="s">
        <v>0</v>
      </c>
      <c r="B15" s="11">
        <f>SUM(B6:B14)</f>
        <v>28192563</v>
      </c>
      <c r="C15" s="11">
        <f t="shared" ref="C15:F15" si="2">SUM(C6:C14)</f>
        <v>11451600</v>
      </c>
      <c r="D15" s="11">
        <f t="shared" si="2"/>
        <v>39644163</v>
      </c>
      <c r="E15" s="11">
        <f t="shared" si="2"/>
        <v>3980956.74</v>
      </c>
      <c r="F15" s="11">
        <f t="shared" si="2"/>
        <v>35663206.259999998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2" t="s">
        <v>32</v>
      </c>
      <c r="B18" s="10">
        <v>0</v>
      </c>
      <c r="C18" s="10">
        <v>0</v>
      </c>
      <c r="D18" s="12">
        <f>B18+C18</f>
        <v>0</v>
      </c>
      <c r="E18" s="10">
        <v>0</v>
      </c>
      <c r="F18" s="12">
        <f>D18-E18</f>
        <v>0</v>
      </c>
    </row>
    <row r="19" spans="1:6" ht="21">
      <c r="A19" s="5"/>
      <c r="B19" s="5"/>
      <c r="C19" s="5"/>
      <c r="D19" s="5"/>
      <c r="E19" s="5"/>
      <c r="F19" s="5"/>
    </row>
    <row r="20" spans="1:6" ht="21">
      <c r="A20" s="5"/>
      <c r="B20" s="5"/>
      <c r="C20" s="5"/>
      <c r="D20" s="5"/>
      <c r="E20" s="5"/>
      <c r="F20" s="5"/>
    </row>
    <row r="21" spans="1:6" ht="21">
      <c r="A21" s="5"/>
      <c r="B21" s="5"/>
      <c r="C21" s="5"/>
      <c r="D21" s="5"/>
      <c r="E21" s="5"/>
      <c r="F21" s="5"/>
    </row>
    <row r="22" spans="1:6" ht="21">
      <c r="A22" s="1" t="s">
        <v>0</v>
      </c>
      <c r="B22" s="5"/>
      <c r="C22" s="5"/>
      <c r="D22" s="5"/>
      <c r="E22" s="5"/>
      <c r="F22" s="5"/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78F05-BA9D-4561-8A65-44E030F1D0AB}">
  <dimension ref="A1:F24"/>
  <sheetViews>
    <sheetView topLeftCell="A7" zoomScaleNormal="100" workbookViewId="0">
      <selection activeCell="C18" sqref="C18"/>
    </sheetView>
  </sheetViews>
  <sheetFormatPr defaultRowHeight="15"/>
  <cols>
    <col min="1" max="1" width="31.5703125" customWidth="1"/>
    <col min="2" max="3" width="17.28515625" customWidth="1"/>
    <col min="4" max="6" width="20.85546875" customWidth="1"/>
  </cols>
  <sheetData>
    <row r="1" spans="1:6" ht="23.25">
      <c r="A1" s="22" t="s">
        <v>24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10">
        <v>1070370</v>
      </c>
      <c r="C6" s="10">
        <v>0</v>
      </c>
      <c r="D6" s="10">
        <f>B6+C6</f>
        <v>1070370</v>
      </c>
      <c r="E6" s="10">
        <v>0</v>
      </c>
      <c r="F6" s="10">
        <f>D6-E6</f>
        <v>1070370</v>
      </c>
    </row>
    <row r="7" spans="1:6" ht="21">
      <c r="A7" s="8" t="s">
        <v>13</v>
      </c>
      <c r="B7" s="10">
        <v>204425</v>
      </c>
      <c r="C7" s="10">
        <v>0</v>
      </c>
      <c r="D7" s="10">
        <f t="shared" ref="D7:D14" si="0">B7+C7</f>
        <v>204425</v>
      </c>
      <c r="E7" s="10">
        <v>0</v>
      </c>
      <c r="F7" s="10">
        <f t="shared" ref="F7:F14" si="1">D7-E7</f>
        <v>204425</v>
      </c>
    </row>
    <row r="8" spans="1:6" ht="21">
      <c r="A8" s="8" t="s">
        <v>14</v>
      </c>
      <c r="B8" s="10">
        <v>189370</v>
      </c>
      <c r="C8" s="10">
        <v>0</v>
      </c>
      <c r="D8" s="10">
        <f t="shared" si="0"/>
        <v>189370</v>
      </c>
      <c r="E8" s="10">
        <v>0</v>
      </c>
      <c r="F8" s="10">
        <f t="shared" si="1"/>
        <v>189370</v>
      </c>
    </row>
    <row r="9" spans="1:6" ht="21">
      <c r="A9" s="8" t="s">
        <v>15</v>
      </c>
      <c r="B9" s="10">
        <v>306095</v>
      </c>
      <c r="C9" s="10">
        <v>0</v>
      </c>
      <c r="D9" s="10">
        <f t="shared" si="0"/>
        <v>306095</v>
      </c>
      <c r="E9" s="10">
        <v>0</v>
      </c>
      <c r="F9" s="10">
        <f t="shared" si="1"/>
        <v>306095</v>
      </c>
    </row>
    <row r="10" spans="1:6" ht="21">
      <c r="A10" s="8" t="s">
        <v>16</v>
      </c>
      <c r="B10" s="10">
        <v>263115</v>
      </c>
      <c r="C10" s="10">
        <v>0</v>
      </c>
      <c r="D10" s="10">
        <f t="shared" si="0"/>
        <v>263115</v>
      </c>
      <c r="E10" s="10">
        <v>0</v>
      </c>
      <c r="F10" s="10">
        <f t="shared" si="1"/>
        <v>263115</v>
      </c>
    </row>
    <row r="11" spans="1:6" ht="21">
      <c r="A11" s="8" t="s">
        <v>17</v>
      </c>
      <c r="B11" s="10">
        <f>697961</f>
        <v>697961</v>
      </c>
      <c r="C11" s="10">
        <v>0</v>
      </c>
      <c r="D11" s="10">
        <f t="shared" si="0"/>
        <v>697961</v>
      </c>
      <c r="E11" s="10">
        <v>264614.95</v>
      </c>
      <c r="F11" s="10">
        <f t="shared" si="1"/>
        <v>433346.05</v>
      </c>
    </row>
    <row r="12" spans="1:6" ht="21">
      <c r="A12" s="8" t="s">
        <v>18</v>
      </c>
      <c r="B12" s="10">
        <f>224840+1599840</f>
        <v>1824680</v>
      </c>
      <c r="C12" s="10">
        <v>306000</v>
      </c>
      <c r="D12" s="10">
        <f t="shared" si="0"/>
        <v>2130680</v>
      </c>
      <c r="E12" s="10">
        <v>84960</v>
      </c>
      <c r="F12" s="10">
        <f t="shared" si="1"/>
        <v>2045720</v>
      </c>
    </row>
    <row r="13" spans="1:6" ht="21">
      <c r="A13" s="8" t="s">
        <v>19</v>
      </c>
      <c r="B13" s="10">
        <v>0</v>
      </c>
      <c r="C13" s="10">
        <v>1530000</v>
      </c>
      <c r="D13" s="10">
        <f t="shared" si="0"/>
        <v>1530000</v>
      </c>
      <c r="E13" s="10">
        <v>399675</v>
      </c>
      <c r="F13" s="10">
        <f t="shared" si="1"/>
        <v>1130325</v>
      </c>
    </row>
    <row r="14" spans="1:6" ht="21">
      <c r="A14" s="5" t="s">
        <v>7</v>
      </c>
      <c r="B14" s="10">
        <v>0</v>
      </c>
      <c r="C14" s="10">
        <v>0</v>
      </c>
      <c r="D14" s="10">
        <f t="shared" si="0"/>
        <v>0</v>
      </c>
      <c r="E14" s="10">
        <v>0</v>
      </c>
      <c r="F14" s="10">
        <f t="shared" si="1"/>
        <v>0</v>
      </c>
    </row>
    <row r="15" spans="1:6" ht="21">
      <c r="A15" s="1" t="s">
        <v>0</v>
      </c>
      <c r="B15" s="11">
        <f>SUM(B6:B14)</f>
        <v>4556016</v>
      </c>
      <c r="C15" s="11">
        <f t="shared" ref="C15:F15" si="2">SUM(C6:C14)</f>
        <v>1836000</v>
      </c>
      <c r="D15" s="11">
        <f t="shared" si="2"/>
        <v>6392016</v>
      </c>
      <c r="E15" s="11">
        <f>SUM(E6:E14)</f>
        <v>749249.95</v>
      </c>
      <c r="F15" s="11">
        <f t="shared" si="2"/>
        <v>5642766.0499999998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2" t="s">
        <v>32</v>
      </c>
      <c r="B18" s="10">
        <v>0</v>
      </c>
      <c r="C18" s="10">
        <v>0</v>
      </c>
      <c r="D18" s="12">
        <f>B18+C18</f>
        <v>0</v>
      </c>
      <c r="E18" s="10">
        <v>0</v>
      </c>
      <c r="F18" s="12">
        <f>D18-E18</f>
        <v>0</v>
      </c>
    </row>
    <row r="19" spans="1:6" ht="21">
      <c r="A19" s="5"/>
      <c r="B19" s="5"/>
      <c r="C19" s="5"/>
      <c r="D19" s="5"/>
      <c r="E19" s="5"/>
      <c r="F19" s="5"/>
    </row>
    <row r="20" spans="1:6" ht="21">
      <c r="A20" s="5"/>
      <c r="B20" s="5"/>
      <c r="C20" s="5"/>
      <c r="D20" s="5"/>
      <c r="E20" s="5"/>
      <c r="F20" s="5"/>
    </row>
    <row r="21" spans="1:6" ht="21">
      <c r="A21" s="5"/>
      <c r="B21" s="5"/>
      <c r="C21" s="5"/>
      <c r="D21" s="5"/>
      <c r="E21" s="5"/>
      <c r="F21" s="5"/>
    </row>
    <row r="22" spans="1:6" ht="21">
      <c r="A22" s="1" t="s">
        <v>0</v>
      </c>
      <c r="B22" s="5"/>
      <c r="C22" s="5"/>
      <c r="D22" s="5"/>
      <c r="E22" s="5"/>
      <c r="F22" s="5"/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B3C58-9927-45CA-A449-C47D78E919A4}">
  <dimension ref="A1:F24"/>
  <sheetViews>
    <sheetView zoomScaleNormal="100" workbookViewId="0">
      <selection activeCell="C7" sqref="C7"/>
    </sheetView>
  </sheetViews>
  <sheetFormatPr defaultRowHeight="15"/>
  <cols>
    <col min="1" max="1" width="31.5703125" customWidth="1"/>
    <col min="2" max="2" width="17.85546875" customWidth="1"/>
    <col min="3" max="3" width="18.28515625" customWidth="1"/>
    <col min="4" max="6" width="20.85546875" customWidth="1"/>
  </cols>
  <sheetData>
    <row r="1" spans="1:6" ht="23.25">
      <c r="A1" s="22" t="s">
        <v>25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10">
        <v>2960309</v>
      </c>
      <c r="C6" s="10">
        <v>0</v>
      </c>
      <c r="D6" s="10">
        <f>B6+C6</f>
        <v>2960309</v>
      </c>
      <c r="E6" s="10">
        <v>0</v>
      </c>
      <c r="F6" s="10">
        <f>D6-E6</f>
        <v>2960309</v>
      </c>
    </row>
    <row r="7" spans="1:6" ht="21">
      <c r="A7" s="8" t="s">
        <v>13</v>
      </c>
      <c r="B7" s="10">
        <v>566994</v>
      </c>
      <c r="C7" s="10">
        <v>0</v>
      </c>
      <c r="D7" s="10">
        <f t="shared" ref="D7:D14" si="0">B7+C7</f>
        <v>566994</v>
      </c>
      <c r="E7" s="10">
        <v>0</v>
      </c>
      <c r="F7" s="10">
        <f t="shared" ref="F7:F14" si="1">D7-E7</f>
        <v>566994</v>
      </c>
    </row>
    <row r="8" spans="1:6" ht="21">
      <c r="A8" s="8" t="s">
        <v>14</v>
      </c>
      <c r="B8" s="10">
        <v>524251</v>
      </c>
      <c r="C8" s="10">
        <v>0</v>
      </c>
      <c r="D8" s="10">
        <f t="shared" si="0"/>
        <v>524251</v>
      </c>
      <c r="E8" s="10">
        <v>0</v>
      </c>
      <c r="F8" s="10">
        <f t="shared" si="1"/>
        <v>524251</v>
      </c>
    </row>
    <row r="9" spans="1:6" ht="21">
      <c r="A9" s="8" t="s">
        <v>15</v>
      </c>
      <c r="B9" s="10">
        <v>871139</v>
      </c>
      <c r="C9" s="10">
        <v>0</v>
      </c>
      <c r="D9" s="10">
        <f t="shared" si="0"/>
        <v>871139</v>
      </c>
      <c r="E9" s="10">
        <v>0</v>
      </c>
      <c r="F9" s="10">
        <f t="shared" si="1"/>
        <v>871139</v>
      </c>
    </row>
    <row r="10" spans="1:6" ht="21">
      <c r="A10" s="8" t="s">
        <v>16</v>
      </c>
      <c r="B10" s="10">
        <v>727697</v>
      </c>
      <c r="C10" s="10">
        <v>0</v>
      </c>
      <c r="D10" s="10">
        <f t="shared" si="0"/>
        <v>727697</v>
      </c>
      <c r="E10" s="10">
        <v>0</v>
      </c>
      <c r="F10" s="10">
        <f t="shared" si="1"/>
        <v>727697</v>
      </c>
    </row>
    <row r="11" spans="1:6" ht="21">
      <c r="A11" s="8" t="s">
        <v>17</v>
      </c>
      <c r="B11" s="10">
        <f>1928030</f>
        <v>1928030</v>
      </c>
      <c r="C11" s="10">
        <v>0</v>
      </c>
      <c r="D11" s="10">
        <f t="shared" si="0"/>
        <v>1928030</v>
      </c>
      <c r="E11" s="10">
        <v>730966.05</v>
      </c>
      <c r="F11" s="10">
        <f t="shared" si="1"/>
        <v>1197063.95</v>
      </c>
    </row>
    <row r="12" spans="1:6" ht="21">
      <c r="A12" s="8" t="s">
        <v>18</v>
      </c>
      <c r="B12" s="10">
        <f>690844+4419360</f>
        <v>5110204</v>
      </c>
      <c r="C12" s="10">
        <v>834600</v>
      </c>
      <c r="D12" s="10">
        <f t="shared" si="0"/>
        <v>5944804</v>
      </c>
      <c r="E12" s="24">
        <v>269907</v>
      </c>
      <c r="F12" s="10">
        <f t="shared" si="1"/>
        <v>5674897</v>
      </c>
    </row>
    <row r="13" spans="1:6" ht="21">
      <c r="A13" s="8" t="s">
        <v>19</v>
      </c>
      <c r="B13" s="10">
        <v>0</v>
      </c>
      <c r="C13" s="10">
        <v>4173000</v>
      </c>
      <c r="D13" s="10">
        <f t="shared" si="0"/>
        <v>4173000</v>
      </c>
      <c r="E13" s="10">
        <v>1133610</v>
      </c>
      <c r="F13" s="10">
        <f t="shared" si="1"/>
        <v>3039390</v>
      </c>
    </row>
    <row r="14" spans="1:6" ht="21">
      <c r="A14" s="5" t="s">
        <v>7</v>
      </c>
      <c r="B14" s="10">
        <v>0</v>
      </c>
      <c r="C14" s="10">
        <v>0</v>
      </c>
      <c r="D14" s="10">
        <f t="shared" si="0"/>
        <v>0</v>
      </c>
      <c r="E14" s="10">
        <v>0</v>
      </c>
      <c r="F14" s="10">
        <f t="shared" si="1"/>
        <v>0</v>
      </c>
    </row>
    <row r="15" spans="1:6" ht="21">
      <c r="A15" s="1" t="s">
        <v>0</v>
      </c>
      <c r="B15" s="11">
        <f>SUM(B6:B14)</f>
        <v>12688624</v>
      </c>
      <c r="C15" s="11">
        <f t="shared" ref="C15:F15" si="2">SUM(C6:C14)</f>
        <v>5007600</v>
      </c>
      <c r="D15" s="11">
        <f t="shared" si="2"/>
        <v>17696224</v>
      </c>
      <c r="E15" s="11">
        <f t="shared" si="2"/>
        <v>2134483.0499999998</v>
      </c>
      <c r="F15" s="11">
        <f t="shared" si="2"/>
        <v>15561740.949999999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2" t="s">
        <v>32</v>
      </c>
      <c r="B18" s="10">
        <v>0</v>
      </c>
      <c r="C18" s="10">
        <v>0</v>
      </c>
      <c r="D18" s="12">
        <f>B18+C18</f>
        <v>0</v>
      </c>
      <c r="E18" s="10">
        <v>0</v>
      </c>
      <c r="F18" s="12">
        <f>D18-E18</f>
        <v>0</v>
      </c>
    </row>
    <row r="19" spans="1:6" ht="21">
      <c r="A19" s="5"/>
      <c r="B19" s="5"/>
      <c r="C19" s="5"/>
      <c r="D19" s="5"/>
      <c r="E19" s="5"/>
      <c r="F19" s="5"/>
    </row>
    <row r="20" spans="1:6" ht="21">
      <c r="A20" s="5"/>
      <c r="B20" s="5"/>
      <c r="C20" s="5"/>
      <c r="D20" s="5"/>
      <c r="E20" s="5"/>
      <c r="F20" s="5"/>
    </row>
    <row r="21" spans="1:6" ht="21">
      <c r="A21" s="5"/>
      <c r="B21" s="5"/>
      <c r="C21" s="5"/>
      <c r="D21" s="5"/>
      <c r="E21" s="5"/>
      <c r="F21" s="5"/>
    </row>
    <row r="22" spans="1:6" ht="21">
      <c r="A22" s="1" t="s">
        <v>0</v>
      </c>
      <c r="B22" s="5"/>
      <c r="C22" s="5"/>
      <c r="D22" s="5"/>
      <c r="E22" s="5"/>
      <c r="F22" s="5"/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62A5E-1AD7-44F5-8A50-C2F69CA6EE65}">
  <dimension ref="A1:F24"/>
  <sheetViews>
    <sheetView zoomScaleNormal="100" workbookViewId="0">
      <selection activeCell="I11" sqref="I11"/>
    </sheetView>
  </sheetViews>
  <sheetFormatPr defaultRowHeight="15"/>
  <cols>
    <col min="1" max="1" width="31.5703125" customWidth="1"/>
    <col min="2" max="3" width="17.85546875" customWidth="1"/>
    <col min="4" max="6" width="20.7109375" customWidth="1"/>
  </cols>
  <sheetData>
    <row r="1" spans="1:6" ht="23.25">
      <c r="A1" s="22" t="s">
        <v>36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10">
        <v>4381748</v>
      </c>
      <c r="C6" s="10">
        <v>0</v>
      </c>
      <c r="D6" s="10">
        <f>B6+C6</f>
        <v>4381748</v>
      </c>
      <c r="E6" s="10">
        <v>0</v>
      </c>
      <c r="F6" s="10">
        <f>D6-E6</f>
        <v>4381748</v>
      </c>
    </row>
    <row r="7" spans="1:6" ht="21">
      <c r="A7" s="8" t="s">
        <v>13</v>
      </c>
      <c r="B7" s="10">
        <v>838114</v>
      </c>
      <c r="C7" s="10">
        <v>0</v>
      </c>
      <c r="D7" s="10">
        <f t="shared" ref="D7:D14" si="0">B7+C7</f>
        <v>838114</v>
      </c>
      <c r="E7" s="10">
        <v>0</v>
      </c>
      <c r="F7" s="10">
        <f t="shared" ref="F7:F14" si="1">D7-E7</f>
        <v>838114</v>
      </c>
    </row>
    <row r="8" spans="1:6" ht="21">
      <c r="A8" s="8" t="s">
        <v>14</v>
      </c>
      <c r="B8" s="10">
        <v>775620</v>
      </c>
      <c r="C8" s="10">
        <v>0</v>
      </c>
      <c r="D8" s="10">
        <f t="shared" si="0"/>
        <v>775620</v>
      </c>
      <c r="E8" s="10">
        <v>0</v>
      </c>
      <c r="F8" s="10">
        <f t="shared" si="1"/>
        <v>775620</v>
      </c>
    </row>
    <row r="9" spans="1:6" ht="21">
      <c r="A9" s="8" t="s">
        <v>15</v>
      </c>
      <c r="B9" s="10">
        <v>1279862</v>
      </c>
      <c r="C9" s="10">
        <v>0</v>
      </c>
      <c r="D9" s="10">
        <f t="shared" si="0"/>
        <v>1279862</v>
      </c>
      <c r="E9" s="10">
        <v>0</v>
      </c>
      <c r="F9" s="10">
        <f t="shared" si="1"/>
        <v>1279862</v>
      </c>
    </row>
    <row r="10" spans="1:6" ht="21">
      <c r="A10" s="8" t="s">
        <v>16</v>
      </c>
      <c r="B10" s="10">
        <v>1077110</v>
      </c>
      <c r="C10" s="10">
        <v>0</v>
      </c>
      <c r="D10" s="10">
        <f t="shared" si="0"/>
        <v>1077110</v>
      </c>
      <c r="E10" s="10">
        <v>0</v>
      </c>
      <c r="F10" s="10">
        <f t="shared" si="1"/>
        <v>1077110</v>
      </c>
    </row>
    <row r="11" spans="1:6" ht="21">
      <c r="A11" s="8" t="s">
        <v>17</v>
      </c>
      <c r="B11" s="10">
        <v>2855419</v>
      </c>
      <c r="C11" s="10">
        <v>0</v>
      </c>
      <c r="D11" s="10">
        <f t="shared" si="0"/>
        <v>2855419</v>
      </c>
      <c r="E11" s="10">
        <v>1082563.3400000001</v>
      </c>
      <c r="F11" s="10">
        <f t="shared" si="1"/>
        <v>1772855.66</v>
      </c>
    </row>
    <row r="12" spans="1:6" ht="21">
      <c r="A12" s="8" t="s">
        <v>18</v>
      </c>
      <c r="B12" s="10">
        <f>1297560+6545088</f>
        <v>7842648</v>
      </c>
      <c r="C12" s="10">
        <v>1194000</v>
      </c>
      <c r="D12" s="10">
        <f t="shared" si="0"/>
        <v>9036648</v>
      </c>
      <c r="E12" s="13">
        <v>270804</v>
      </c>
      <c r="F12" s="10">
        <f t="shared" si="1"/>
        <v>8765844</v>
      </c>
    </row>
    <row r="13" spans="1:6" ht="21">
      <c r="A13" s="8" t="s">
        <v>19</v>
      </c>
      <c r="B13" s="10">
        <v>0</v>
      </c>
      <c r="C13" s="10">
        <v>5970000</v>
      </c>
      <c r="D13" s="10">
        <f t="shared" si="0"/>
        <v>5970000</v>
      </c>
      <c r="E13" s="13">
        <v>1282260</v>
      </c>
      <c r="F13" s="10">
        <f t="shared" si="1"/>
        <v>4687740</v>
      </c>
    </row>
    <row r="14" spans="1:6" ht="21">
      <c r="A14" s="5" t="s">
        <v>7</v>
      </c>
      <c r="B14" s="10">
        <v>0</v>
      </c>
      <c r="C14" s="10">
        <v>0</v>
      </c>
      <c r="D14" s="10">
        <f t="shared" si="0"/>
        <v>0</v>
      </c>
      <c r="E14" s="10">
        <v>0</v>
      </c>
      <c r="F14" s="10">
        <f t="shared" si="1"/>
        <v>0</v>
      </c>
    </row>
    <row r="15" spans="1:6" ht="21">
      <c r="A15" s="1" t="s">
        <v>0</v>
      </c>
      <c r="B15" s="11">
        <f>SUM(B6:B14)</f>
        <v>19050521</v>
      </c>
      <c r="C15" s="11">
        <f t="shared" ref="C15:F15" si="2">SUM(C6:C14)</f>
        <v>7164000</v>
      </c>
      <c r="D15" s="11">
        <f t="shared" si="2"/>
        <v>26214521</v>
      </c>
      <c r="E15" s="11">
        <f t="shared" si="2"/>
        <v>2635627.34</v>
      </c>
      <c r="F15" s="11">
        <f t="shared" si="2"/>
        <v>23578893.66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8" t="s">
        <v>34</v>
      </c>
      <c r="B18" s="21">
        <v>75000</v>
      </c>
      <c r="C18" s="10">
        <v>0</v>
      </c>
      <c r="D18" s="10">
        <v>75000</v>
      </c>
      <c r="E18" s="14">
        <v>75000</v>
      </c>
      <c r="F18" s="9">
        <f t="shared" ref="F18:F19" si="3">D18-E18</f>
        <v>0</v>
      </c>
    </row>
    <row r="19" spans="1:6" ht="21">
      <c r="A19" s="8" t="s">
        <v>35</v>
      </c>
      <c r="B19" s="10">
        <v>0</v>
      </c>
      <c r="C19" s="25">
        <v>5000</v>
      </c>
      <c r="D19" s="10">
        <v>5000</v>
      </c>
      <c r="E19" s="10">
        <v>0</v>
      </c>
      <c r="F19" s="9">
        <f t="shared" si="3"/>
        <v>5000</v>
      </c>
    </row>
    <row r="20" spans="1:6" ht="21">
      <c r="A20" s="8"/>
      <c r="B20" s="5"/>
      <c r="C20" s="5"/>
      <c r="D20" s="10"/>
      <c r="E20" s="5"/>
      <c r="F20" s="9"/>
    </row>
    <row r="21" spans="1:6" ht="21">
      <c r="A21" s="8"/>
      <c r="B21" s="5"/>
      <c r="C21" s="5"/>
      <c r="D21" s="10"/>
      <c r="E21" s="5"/>
      <c r="F21" s="9"/>
    </row>
    <row r="22" spans="1:6" ht="21">
      <c r="A22" s="15" t="s">
        <v>0</v>
      </c>
      <c r="B22" s="19">
        <f t="shared" ref="B22:F22" si="4">SUM(B18:B21)</f>
        <v>75000</v>
      </c>
      <c r="C22" s="19">
        <f t="shared" si="4"/>
        <v>5000</v>
      </c>
      <c r="D22" s="19">
        <f t="shared" si="4"/>
        <v>80000</v>
      </c>
      <c r="E22" s="19">
        <f t="shared" si="4"/>
        <v>75000</v>
      </c>
      <c r="F22" s="19">
        <f t="shared" si="4"/>
        <v>5000</v>
      </c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A8625-CD9C-4AAE-8D6E-32276EFDFE7C}">
  <dimension ref="A1:F24"/>
  <sheetViews>
    <sheetView zoomScaleNormal="100" workbookViewId="0">
      <selection activeCell="M19" sqref="M19"/>
    </sheetView>
  </sheetViews>
  <sheetFormatPr defaultRowHeight="15"/>
  <cols>
    <col min="1" max="1" width="31.5703125" customWidth="1"/>
    <col min="2" max="3" width="17.85546875" customWidth="1"/>
    <col min="4" max="5" width="20.7109375" customWidth="1"/>
    <col min="6" max="6" width="22.140625" customWidth="1"/>
  </cols>
  <sheetData>
    <row r="1" spans="1:6" ht="23.25">
      <c r="A1" s="22" t="s">
        <v>26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10">
        <v>1289101</v>
      </c>
      <c r="C6" s="10">
        <v>0</v>
      </c>
      <c r="D6" s="10">
        <f>B6+C6</f>
        <v>1289101</v>
      </c>
      <c r="E6" s="10">
        <v>0</v>
      </c>
      <c r="F6" s="10">
        <f>D6-E6</f>
        <v>1289101</v>
      </c>
    </row>
    <row r="7" spans="1:6" ht="21">
      <c r="A7" s="8" t="s">
        <v>13</v>
      </c>
      <c r="B7" s="10">
        <v>247358</v>
      </c>
      <c r="C7" s="10">
        <v>0</v>
      </c>
      <c r="D7" s="10">
        <f t="shared" ref="D7:D14" si="0">B7+C7</f>
        <v>247358</v>
      </c>
      <c r="E7" s="10">
        <v>0</v>
      </c>
      <c r="F7" s="10">
        <f t="shared" ref="F7:F14" si="1">D7-E7</f>
        <v>247358</v>
      </c>
    </row>
    <row r="8" spans="1:6" ht="21">
      <c r="A8" s="8" t="s">
        <v>14</v>
      </c>
      <c r="B8" s="10">
        <v>228435</v>
      </c>
      <c r="C8" s="10">
        <v>0</v>
      </c>
      <c r="D8" s="10">
        <f t="shared" si="0"/>
        <v>228435</v>
      </c>
      <c r="E8" s="10">
        <v>0</v>
      </c>
      <c r="F8" s="10">
        <f t="shared" si="1"/>
        <v>228435</v>
      </c>
    </row>
    <row r="9" spans="1:6" ht="21">
      <c r="A9" s="8" t="s">
        <v>15</v>
      </c>
      <c r="B9" s="10">
        <v>379126</v>
      </c>
      <c r="C9" s="10">
        <v>0</v>
      </c>
      <c r="D9" s="10">
        <f t="shared" si="0"/>
        <v>379126</v>
      </c>
      <c r="E9" s="10">
        <v>0</v>
      </c>
      <c r="F9" s="10">
        <f t="shared" si="1"/>
        <v>379126</v>
      </c>
    </row>
    <row r="10" spans="1:6" ht="21">
      <c r="A10" s="8" t="s">
        <v>16</v>
      </c>
      <c r="B10" s="10">
        <v>316885</v>
      </c>
      <c r="C10" s="10">
        <v>0</v>
      </c>
      <c r="D10" s="10">
        <f t="shared" si="0"/>
        <v>316885</v>
      </c>
      <c r="E10" s="10">
        <v>0</v>
      </c>
      <c r="F10" s="10">
        <f t="shared" si="1"/>
        <v>316885</v>
      </c>
    </row>
    <row r="11" spans="1:6" ht="21">
      <c r="A11" s="8" t="s">
        <v>17</v>
      </c>
      <c r="B11" s="10">
        <f>838935</f>
        <v>838935</v>
      </c>
      <c r="C11" s="10">
        <v>0</v>
      </c>
      <c r="D11" s="10">
        <f t="shared" si="0"/>
        <v>838935</v>
      </c>
      <c r="E11" s="10">
        <v>318061.93</v>
      </c>
      <c r="F11" s="10">
        <f>D11-E11</f>
        <v>520873.07</v>
      </c>
    </row>
    <row r="12" spans="1:6" ht="21">
      <c r="A12" s="8" t="s">
        <v>18</v>
      </c>
      <c r="B12" s="10">
        <f>383856+1922976</f>
        <v>2306832</v>
      </c>
      <c r="C12" s="10">
        <v>350400</v>
      </c>
      <c r="D12" s="10">
        <f t="shared" si="0"/>
        <v>2657232</v>
      </c>
      <c r="E12" s="27">
        <v>100977</v>
      </c>
      <c r="F12" s="10">
        <f t="shared" si="1"/>
        <v>2556255</v>
      </c>
    </row>
    <row r="13" spans="1:6" ht="21">
      <c r="A13" s="8" t="s">
        <v>19</v>
      </c>
      <c r="B13" s="10">
        <v>0</v>
      </c>
      <c r="C13" s="10">
        <v>1752000</v>
      </c>
      <c r="D13" s="10">
        <f t="shared" si="0"/>
        <v>1752000</v>
      </c>
      <c r="E13" s="27">
        <v>504885</v>
      </c>
      <c r="F13" s="10">
        <f t="shared" si="1"/>
        <v>1247115</v>
      </c>
    </row>
    <row r="14" spans="1:6" ht="21">
      <c r="A14" s="5" t="s">
        <v>7</v>
      </c>
      <c r="B14" s="10">
        <v>0</v>
      </c>
      <c r="C14" s="10">
        <v>0</v>
      </c>
      <c r="D14" s="10">
        <f t="shared" si="0"/>
        <v>0</v>
      </c>
      <c r="E14" s="10">
        <v>0</v>
      </c>
      <c r="F14" s="10">
        <f t="shared" si="1"/>
        <v>0</v>
      </c>
    </row>
    <row r="15" spans="1:6" ht="21">
      <c r="A15" s="1" t="s">
        <v>0</v>
      </c>
      <c r="B15" s="11">
        <f>SUM(B6:B14)</f>
        <v>5606672</v>
      </c>
      <c r="C15" s="11">
        <f t="shared" ref="C15:F15" si="2">SUM(C6:C14)</f>
        <v>2102400</v>
      </c>
      <c r="D15" s="11">
        <f t="shared" si="2"/>
        <v>7709072</v>
      </c>
      <c r="E15" s="11">
        <f t="shared" si="2"/>
        <v>923923.92999999993</v>
      </c>
      <c r="F15" s="11">
        <f t="shared" si="2"/>
        <v>6785148.0700000003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16" t="s">
        <v>33</v>
      </c>
      <c r="B18" s="17">
        <v>10000</v>
      </c>
      <c r="C18" s="17">
        <v>0</v>
      </c>
      <c r="D18" s="17">
        <v>10000</v>
      </c>
      <c r="E18" s="17">
        <v>0</v>
      </c>
      <c r="F18" s="17">
        <v>10000</v>
      </c>
    </row>
    <row r="19" spans="1:6" ht="21">
      <c r="A19" s="5"/>
      <c r="B19" s="5"/>
      <c r="C19" s="5"/>
      <c r="D19" s="18"/>
      <c r="E19" s="5"/>
      <c r="F19" s="18"/>
    </row>
    <row r="20" spans="1:6" ht="21">
      <c r="A20" s="5"/>
      <c r="B20" s="5"/>
      <c r="C20" s="5"/>
      <c r="D20" s="18"/>
      <c r="E20" s="5"/>
      <c r="F20" s="18"/>
    </row>
    <row r="21" spans="1:6" ht="21">
      <c r="A21" s="5"/>
      <c r="B21" s="5"/>
      <c r="C21" s="5"/>
      <c r="D21" s="18"/>
      <c r="E21" s="5"/>
      <c r="F21" s="18"/>
    </row>
    <row r="22" spans="1:6" ht="21">
      <c r="A22" s="1" t="s">
        <v>0</v>
      </c>
      <c r="B22" s="28">
        <f>SUM(B18:B21)</f>
        <v>10000</v>
      </c>
      <c r="C22" s="17">
        <v>0</v>
      </c>
      <c r="D22" s="18">
        <f>SUM(D18:D21)</f>
        <v>10000</v>
      </c>
      <c r="E22" s="17">
        <v>0</v>
      </c>
      <c r="F22" s="18">
        <f t="shared" ref="E22:F22" si="3">SUM(F18:F21)</f>
        <v>10000</v>
      </c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43548-634D-4115-810D-270180D7FE7E}">
  <dimension ref="A1:F24"/>
  <sheetViews>
    <sheetView topLeftCell="A4" zoomScaleNormal="100" workbookViewId="0">
      <selection activeCell="I13" sqref="I13"/>
    </sheetView>
  </sheetViews>
  <sheetFormatPr defaultRowHeight="15"/>
  <cols>
    <col min="1" max="1" width="31.5703125" customWidth="1"/>
    <col min="2" max="3" width="17.85546875" customWidth="1"/>
    <col min="4" max="6" width="20.85546875" customWidth="1"/>
  </cols>
  <sheetData>
    <row r="1" spans="1:6" ht="23.25">
      <c r="A1" s="22" t="s">
        <v>27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10">
        <v>947374</v>
      </c>
      <c r="C6" s="10">
        <v>0</v>
      </c>
      <c r="D6" s="10">
        <f>B6+C6</f>
        <v>947374</v>
      </c>
      <c r="E6" s="10">
        <v>0</v>
      </c>
      <c r="F6" s="10">
        <f>D6-E6</f>
        <v>947374</v>
      </c>
    </row>
    <row r="7" spans="1:6" ht="21">
      <c r="A7" s="8" t="s">
        <v>13</v>
      </c>
      <c r="B7" s="10">
        <v>177035</v>
      </c>
      <c r="C7" s="10">
        <v>0</v>
      </c>
      <c r="D7" s="10">
        <f t="shared" ref="D7:D14" si="0">B7+C7</f>
        <v>177035</v>
      </c>
      <c r="E7" s="10">
        <v>0</v>
      </c>
      <c r="F7" s="10">
        <f t="shared" ref="F7:F14" si="1">D7-E7</f>
        <v>177035</v>
      </c>
    </row>
    <row r="8" spans="1:6" ht="21">
      <c r="A8" s="8" t="s">
        <v>14</v>
      </c>
      <c r="B8" s="10">
        <v>166374</v>
      </c>
      <c r="C8" s="10">
        <v>0</v>
      </c>
      <c r="D8" s="10">
        <f t="shared" si="0"/>
        <v>166374</v>
      </c>
      <c r="E8" s="10">
        <v>0</v>
      </c>
      <c r="F8" s="10">
        <f t="shared" si="1"/>
        <v>166374</v>
      </c>
    </row>
    <row r="9" spans="1:6" ht="21">
      <c r="A9" s="8" t="s">
        <v>15</v>
      </c>
      <c r="B9" s="10">
        <v>256379</v>
      </c>
      <c r="C9" s="10">
        <v>0</v>
      </c>
      <c r="D9" s="10">
        <f t="shared" si="0"/>
        <v>256379</v>
      </c>
      <c r="E9" s="10">
        <v>0</v>
      </c>
      <c r="F9" s="10">
        <f t="shared" si="1"/>
        <v>256379</v>
      </c>
    </row>
    <row r="10" spans="1:6" ht="21">
      <c r="A10" s="8" t="s">
        <v>16</v>
      </c>
      <c r="B10" s="10">
        <v>232873</v>
      </c>
      <c r="C10" s="10">
        <v>0</v>
      </c>
      <c r="D10" s="10">
        <f t="shared" si="0"/>
        <v>232873</v>
      </c>
      <c r="E10" s="10">
        <v>0</v>
      </c>
      <c r="F10" s="10">
        <f t="shared" si="1"/>
        <v>232873</v>
      </c>
    </row>
    <row r="11" spans="1:6" ht="21">
      <c r="A11" s="8" t="s">
        <v>17</v>
      </c>
      <c r="B11" s="10">
        <f>623327</f>
        <v>623327</v>
      </c>
      <c r="C11" s="10">
        <v>0</v>
      </c>
      <c r="D11" s="10">
        <f t="shared" si="0"/>
        <v>623327</v>
      </c>
      <c r="E11" s="10">
        <v>236319.49</v>
      </c>
      <c r="F11" s="10">
        <f t="shared" si="1"/>
        <v>387007.51</v>
      </c>
    </row>
    <row r="12" spans="1:6" ht="21">
      <c r="A12" s="8" t="s">
        <v>18</v>
      </c>
      <c r="B12" s="10">
        <f>308352+1428768</f>
        <v>1737120</v>
      </c>
      <c r="C12" s="10">
        <v>256800</v>
      </c>
      <c r="D12" s="10">
        <f t="shared" si="0"/>
        <v>1993920</v>
      </c>
      <c r="E12" s="20">
        <v>75402</v>
      </c>
      <c r="F12" s="10">
        <f t="shared" si="1"/>
        <v>1918518</v>
      </c>
    </row>
    <row r="13" spans="1:6" ht="21">
      <c r="A13" s="8" t="s">
        <v>19</v>
      </c>
      <c r="B13" s="10">
        <v>0</v>
      </c>
      <c r="C13" s="10">
        <v>1284000</v>
      </c>
      <c r="D13" s="10">
        <f t="shared" si="0"/>
        <v>1284000</v>
      </c>
      <c r="E13" s="20">
        <v>361080</v>
      </c>
      <c r="F13" s="10">
        <f t="shared" si="1"/>
        <v>922920</v>
      </c>
    </row>
    <row r="14" spans="1:6" ht="21">
      <c r="A14" s="5" t="s">
        <v>7</v>
      </c>
      <c r="B14" s="10">
        <v>0</v>
      </c>
      <c r="C14" s="10"/>
      <c r="D14" s="10">
        <f t="shared" si="0"/>
        <v>0</v>
      </c>
      <c r="E14" s="10">
        <v>0</v>
      </c>
      <c r="F14" s="10">
        <f t="shared" si="1"/>
        <v>0</v>
      </c>
    </row>
    <row r="15" spans="1:6" ht="21">
      <c r="A15" s="1" t="s">
        <v>0</v>
      </c>
      <c r="B15" s="9">
        <f>SUM(B6:B14)</f>
        <v>4140482</v>
      </c>
      <c r="C15" s="9">
        <f>SUM(C6:C14)</f>
        <v>1540800</v>
      </c>
      <c r="D15" s="11">
        <f t="shared" ref="D15" si="2">SUM(D6:D14)</f>
        <v>5681282</v>
      </c>
      <c r="E15" s="11">
        <f t="shared" ref="E15:F15" si="3">SUM(E6:E14)</f>
        <v>672801.49</v>
      </c>
      <c r="F15" s="11">
        <f t="shared" si="3"/>
        <v>5008480.51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2" t="s">
        <v>32</v>
      </c>
      <c r="B18" s="10">
        <v>0</v>
      </c>
      <c r="C18" s="10">
        <v>0</v>
      </c>
      <c r="D18" s="12">
        <f>B18+C18</f>
        <v>0</v>
      </c>
      <c r="E18" s="10">
        <v>0</v>
      </c>
      <c r="F18" s="12">
        <f>D18-E18</f>
        <v>0</v>
      </c>
    </row>
    <row r="19" spans="1:6" ht="21">
      <c r="A19" s="5"/>
      <c r="B19" s="5"/>
      <c r="C19" s="5"/>
      <c r="D19" s="5"/>
      <c r="E19" s="5"/>
      <c r="F19" s="5"/>
    </row>
    <row r="20" spans="1:6" ht="21">
      <c r="A20" s="5"/>
      <c r="B20" s="5"/>
      <c r="C20" s="5"/>
      <c r="D20" s="5"/>
      <c r="E20" s="5"/>
      <c r="F20" s="5"/>
    </row>
    <row r="21" spans="1:6" ht="21">
      <c r="A21" s="5"/>
      <c r="B21" s="5"/>
      <c r="C21" s="5"/>
      <c r="D21" s="5"/>
      <c r="E21" s="5"/>
      <c r="F21" s="5"/>
    </row>
    <row r="22" spans="1:6" ht="21">
      <c r="A22" s="1" t="s">
        <v>0</v>
      </c>
      <c r="B22" s="5"/>
      <c r="C22" s="5"/>
      <c r="D22" s="5"/>
      <c r="E22" s="5"/>
      <c r="F22" s="5"/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1DFDAD-8572-4261-A0AE-D74C16A93383}">
  <dimension ref="A1:F24"/>
  <sheetViews>
    <sheetView zoomScaleNormal="100" workbookViewId="0">
      <selection activeCell="I12" sqref="I12"/>
    </sheetView>
  </sheetViews>
  <sheetFormatPr defaultRowHeight="15"/>
  <cols>
    <col min="1" max="1" width="31.5703125" customWidth="1"/>
    <col min="2" max="2" width="17.85546875" customWidth="1"/>
    <col min="3" max="3" width="18.5703125" customWidth="1"/>
    <col min="4" max="6" width="21" customWidth="1"/>
  </cols>
  <sheetData>
    <row r="1" spans="1:6" ht="23.25">
      <c r="A1" s="22" t="s">
        <v>28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9">
        <v>334353</v>
      </c>
      <c r="C6" s="9">
        <v>0</v>
      </c>
      <c r="D6" s="9">
        <f>B6+C6</f>
        <v>334353</v>
      </c>
      <c r="E6" s="9">
        <v>0</v>
      </c>
      <c r="F6" s="9">
        <f>D6-E6</f>
        <v>334353</v>
      </c>
    </row>
    <row r="7" spans="1:6" ht="21">
      <c r="A7" s="8" t="s">
        <v>13</v>
      </c>
      <c r="B7" s="9">
        <v>64580</v>
      </c>
      <c r="C7" s="9">
        <v>0</v>
      </c>
      <c r="D7" s="9">
        <f t="shared" ref="D7:D14" si="0">B7+C7</f>
        <v>64580</v>
      </c>
      <c r="E7" s="9">
        <v>0</v>
      </c>
      <c r="F7" s="9">
        <f t="shared" ref="F7:F14" si="1">D7-E7</f>
        <v>64580</v>
      </c>
    </row>
    <row r="8" spans="1:6" ht="21">
      <c r="A8" s="8" t="s">
        <v>14</v>
      </c>
      <c r="B8" s="9">
        <v>59383</v>
      </c>
      <c r="C8" s="9">
        <v>0</v>
      </c>
      <c r="D8" s="9">
        <f t="shared" si="0"/>
        <v>59383</v>
      </c>
      <c r="E8" s="9">
        <v>0</v>
      </c>
      <c r="F8" s="9">
        <f t="shared" si="1"/>
        <v>59383</v>
      </c>
    </row>
    <row r="9" spans="1:6" ht="21">
      <c r="A9" s="8" t="s">
        <v>15</v>
      </c>
      <c r="B9" s="9">
        <v>97975</v>
      </c>
      <c r="C9" s="9">
        <v>0</v>
      </c>
      <c r="D9" s="9">
        <f t="shared" si="0"/>
        <v>97975</v>
      </c>
      <c r="E9" s="9">
        <v>0</v>
      </c>
      <c r="F9" s="9">
        <f t="shared" si="1"/>
        <v>97975</v>
      </c>
    </row>
    <row r="10" spans="1:6" ht="21">
      <c r="A10" s="8" t="s">
        <v>16</v>
      </c>
      <c r="B10" s="9">
        <v>82191</v>
      </c>
      <c r="C10" s="9">
        <v>0</v>
      </c>
      <c r="D10" s="9">
        <f t="shared" si="0"/>
        <v>82191</v>
      </c>
      <c r="E10" s="9">
        <v>0</v>
      </c>
      <c r="F10" s="9">
        <f t="shared" si="1"/>
        <v>82191</v>
      </c>
    </row>
    <row r="11" spans="1:6" ht="21">
      <c r="A11" s="8" t="s">
        <v>17</v>
      </c>
      <c r="B11" s="9">
        <f>216990</f>
        <v>216990</v>
      </c>
      <c r="C11" s="9">
        <v>0</v>
      </c>
      <c r="D11" s="9">
        <f t="shared" si="0"/>
        <v>216990</v>
      </c>
      <c r="E11" s="9">
        <v>82266.429999999993</v>
      </c>
      <c r="F11" s="9">
        <f t="shared" si="1"/>
        <v>134723.57</v>
      </c>
    </row>
    <row r="12" spans="1:6" ht="21">
      <c r="A12" s="8" t="s">
        <v>18</v>
      </c>
      <c r="B12" s="9">
        <f>17248+497376</f>
        <v>514624</v>
      </c>
      <c r="C12" s="9">
        <v>103200</v>
      </c>
      <c r="D12" s="9">
        <f t="shared" si="0"/>
        <v>617824</v>
      </c>
      <c r="E12" s="26">
        <v>25959</v>
      </c>
      <c r="F12" s="9">
        <f t="shared" si="1"/>
        <v>591865</v>
      </c>
    </row>
    <row r="13" spans="1:6" ht="21">
      <c r="A13" s="8" t="s">
        <v>19</v>
      </c>
      <c r="B13" s="9">
        <v>0</v>
      </c>
      <c r="C13" s="9">
        <v>516000</v>
      </c>
      <c r="D13" s="9">
        <f t="shared" si="0"/>
        <v>516000</v>
      </c>
      <c r="E13" s="26">
        <v>127140</v>
      </c>
      <c r="F13" s="9">
        <f t="shared" si="1"/>
        <v>388860</v>
      </c>
    </row>
    <row r="14" spans="1:6" ht="21">
      <c r="A14" s="5" t="s">
        <v>7</v>
      </c>
      <c r="B14" s="10">
        <v>0</v>
      </c>
      <c r="C14" s="10">
        <v>0</v>
      </c>
      <c r="D14" s="9">
        <f t="shared" si="0"/>
        <v>0</v>
      </c>
      <c r="E14" s="10">
        <v>0</v>
      </c>
      <c r="F14" s="9">
        <f t="shared" si="1"/>
        <v>0</v>
      </c>
    </row>
    <row r="15" spans="1:6" ht="21">
      <c r="A15" s="1" t="s">
        <v>0</v>
      </c>
      <c r="B15" s="11">
        <f>SUM(B6:B14)</f>
        <v>1370096</v>
      </c>
      <c r="C15" s="11">
        <f t="shared" ref="C15:F15" si="2">SUM(C6:C14)</f>
        <v>619200</v>
      </c>
      <c r="D15" s="11">
        <f t="shared" si="2"/>
        <v>1989296</v>
      </c>
      <c r="E15" s="11">
        <f t="shared" si="2"/>
        <v>235365.43</v>
      </c>
      <c r="F15" s="11">
        <f t="shared" si="2"/>
        <v>1753930.57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2" t="s">
        <v>32</v>
      </c>
      <c r="B18" s="10">
        <v>0</v>
      </c>
      <c r="C18" s="10">
        <v>0</v>
      </c>
      <c r="D18" s="12">
        <f>B18+C18</f>
        <v>0</v>
      </c>
      <c r="E18" s="10">
        <v>0</v>
      </c>
      <c r="F18" s="12">
        <f>D18-E18</f>
        <v>0</v>
      </c>
    </row>
    <row r="19" spans="1:6" ht="21">
      <c r="A19" s="5"/>
      <c r="B19" s="5"/>
      <c r="C19" s="5"/>
      <c r="D19" s="5"/>
      <c r="E19" s="5"/>
      <c r="F19" s="5"/>
    </row>
    <row r="20" spans="1:6" ht="21">
      <c r="A20" s="5"/>
      <c r="B20" s="5"/>
      <c r="C20" s="5"/>
      <c r="D20" s="5"/>
      <c r="E20" s="5"/>
      <c r="F20" s="5"/>
    </row>
    <row r="21" spans="1:6" ht="21">
      <c r="A21" s="5"/>
      <c r="B21" s="5"/>
      <c r="C21" s="5"/>
      <c r="D21" s="5"/>
      <c r="E21" s="5"/>
      <c r="F21" s="5"/>
    </row>
    <row r="22" spans="1:6" ht="21">
      <c r="A22" s="1" t="s">
        <v>0</v>
      </c>
      <c r="B22" s="5"/>
      <c r="C22" s="5"/>
      <c r="D22" s="5"/>
      <c r="E22" s="5"/>
      <c r="F22" s="5"/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7498A0-8510-442F-9CF9-20C54B08B4F5}">
  <dimension ref="A1:F24"/>
  <sheetViews>
    <sheetView topLeftCell="A2" zoomScaleNormal="100" workbookViewId="0">
      <selection activeCell="C5" sqref="C1:C1048576"/>
    </sheetView>
  </sheetViews>
  <sheetFormatPr defaultRowHeight="15"/>
  <cols>
    <col min="1" max="1" width="31.5703125" customWidth="1"/>
    <col min="2" max="2" width="17.85546875" customWidth="1"/>
    <col min="3" max="3" width="18.7109375" customWidth="1"/>
    <col min="4" max="6" width="20.85546875" customWidth="1"/>
  </cols>
  <sheetData>
    <row r="1" spans="1:6" ht="23.25">
      <c r="A1" s="22" t="s">
        <v>29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9">
        <v>1001030</v>
      </c>
      <c r="C6" s="9">
        <v>0</v>
      </c>
      <c r="D6" s="9">
        <f>B6+C6</f>
        <v>1001030</v>
      </c>
      <c r="E6" s="9">
        <v>0</v>
      </c>
      <c r="F6" s="9">
        <f>D6-E6</f>
        <v>1001030</v>
      </c>
    </row>
    <row r="7" spans="1:6" ht="21">
      <c r="A7" s="8" t="s">
        <v>13</v>
      </c>
      <c r="B7" s="9">
        <v>188555</v>
      </c>
      <c r="C7" s="9">
        <v>0</v>
      </c>
      <c r="D7" s="9">
        <f t="shared" ref="D7:D14" si="0">B7+C7</f>
        <v>188555</v>
      </c>
      <c r="E7" s="9">
        <v>0</v>
      </c>
      <c r="F7" s="9">
        <f t="shared" ref="F7:F14" si="1">D7-E7</f>
        <v>188555</v>
      </c>
    </row>
    <row r="8" spans="1:6" ht="21">
      <c r="A8" s="8" t="s">
        <v>14</v>
      </c>
      <c r="B8" s="9">
        <v>176270</v>
      </c>
      <c r="C8" s="9">
        <v>0</v>
      </c>
      <c r="D8" s="9">
        <f t="shared" si="0"/>
        <v>176270</v>
      </c>
      <c r="E8" s="9">
        <v>0</v>
      </c>
      <c r="F8" s="9">
        <f t="shared" si="1"/>
        <v>176270</v>
      </c>
    </row>
    <row r="9" spans="1:6" ht="21">
      <c r="A9" s="8" t="s">
        <v>15</v>
      </c>
      <c r="B9" s="9">
        <v>279121</v>
      </c>
      <c r="C9" s="9">
        <v>0</v>
      </c>
      <c r="D9" s="9">
        <f t="shared" si="0"/>
        <v>279121</v>
      </c>
      <c r="E9" s="9">
        <v>0</v>
      </c>
      <c r="F9" s="9">
        <f t="shared" si="1"/>
        <v>279121</v>
      </c>
    </row>
    <row r="10" spans="1:6" ht="21">
      <c r="A10" s="8" t="s">
        <v>16</v>
      </c>
      <c r="B10" s="9">
        <v>246065</v>
      </c>
      <c r="C10" s="9">
        <v>0</v>
      </c>
      <c r="D10" s="9">
        <f t="shared" si="0"/>
        <v>246065</v>
      </c>
      <c r="E10" s="9">
        <v>0</v>
      </c>
      <c r="F10" s="9">
        <f t="shared" si="1"/>
        <v>246065</v>
      </c>
    </row>
    <row r="11" spans="1:6" ht="21">
      <c r="A11" s="8" t="s">
        <v>17</v>
      </c>
      <c r="B11" s="9">
        <f>656498</f>
        <v>656498</v>
      </c>
      <c r="C11" s="9">
        <v>0</v>
      </c>
      <c r="D11" s="9">
        <f t="shared" si="0"/>
        <v>656498</v>
      </c>
      <c r="E11" s="9">
        <v>248895.25</v>
      </c>
      <c r="F11" s="9">
        <f t="shared" si="1"/>
        <v>407602.75</v>
      </c>
    </row>
    <row r="12" spans="1:6" ht="21">
      <c r="A12" s="8" t="s">
        <v>18</v>
      </c>
      <c r="B12" s="9">
        <f>222068+1504800</f>
        <v>1726868</v>
      </c>
      <c r="C12" s="9">
        <v>286200</v>
      </c>
      <c r="D12" s="9">
        <f t="shared" si="0"/>
        <v>2013068</v>
      </c>
      <c r="E12" s="26">
        <v>80145</v>
      </c>
      <c r="F12" s="9">
        <f t="shared" si="1"/>
        <v>1932923</v>
      </c>
    </row>
    <row r="13" spans="1:6" ht="21">
      <c r="A13" s="8" t="s">
        <v>19</v>
      </c>
      <c r="B13" s="9">
        <v>0</v>
      </c>
      <c r="C13" s="9">
        <v>1431000</v>
      </c>
      <c r="D13" s="9">
        <f t="shared" si="0"/>
        <v>1431000</v>
      </c>
      <c r="E13" s="9">
        <v>400725</v>
      </c>
      <c r="F13" s="9">
        <f t="shared" si="1"/>
        <v>1030275</v>
      </c>
    </row>
    <row r="14" spans="1:6" ht="21">
      <c r="A14" s="5" t="s">
        <v>7</v>
      </c>
      <c r="B14" s="10">
        <v>0</v>
      </c>
      <c r="C14" s="10">
        <v>0</v>
      </c>
      <c r="D14" s="9">
        <f t="shared" si="0"/>
        <v>0</v>
      </c>
      <c r="E14" s="10">
        <v>0</v>
      </c>
      <c r="F14" s="9">
        <f t="shared" si="1"/>
        <v>0</v>
      </c>
    </row>
    <row r="15" spans="1:6" ht="21">
      <c r="A15" s="1" t="s">
        <v>0</v>
      </c>
      <c r="B15" s="11">
        <f>SUM(B6:B14)</f>
        <v>4274407</v>
      </c>
      <c r="C15" s="11">
        <f t="shared" ref="C15:F15" si="2">SUM(C6:C14)</f>
        <v>1717200</v>
      </c>
      <c r="D15" s="11">
        <f t="shared" si="2"/>
        <v>5991607</v>
      </c>
      <c r="E15" s="11">
        <f t="shared" si="2"/>
        <v>729765.25</v>
      </c>
      <c r="F15" s="11">
        <f t="shared" si="2"/>
        <v>5261841.75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2" t="s">
        <v>32</v>
      </c>
      <c r="B18" s="10">
        <v>0</v>
      </c>
      <c r="C18" s="10">
        <v>0</v>
      </c>
      <c r="D18" s="12">
        <f>B18+C18</f>
        <v>0</v>
      </c>
      <c r="E18" s="10">
        <v>0</v>
      </c>
      <c r="F18" s="12">
        <f>D18-E18</f>
        <v>0</v>
      </c>
    </row>
    <row r="19" spans="1:6" ht="21">
      <c r="A19" s="5"/>
      <c r="B19" s="5"/>
      <c r="C19" s="5"/>
      <c r="D19" s="5"/>
      <c r="E19" s="5"/>
      <c r="F19" s="5"/>
    </row>
    <row r="20" spans="1:6" ht="21">
      <c r="A20" s="5"/>
      <c r="B20" s="5"/>
      <c r="C20" s="5"/>
      <c r="D20" s="5"/>
      <c r="E20" s="5"/>
      <c r="F20" s="5"/>
    </row>
    <row r="21" spans="1:6" ht="21">
      <c r="A21" s="5"/>
      <c r="B21" s="5"/>
      <c r="C21" s="5"/>
      <c r="D21" s="5"/>
      <c r="E21" s="5"/>
      <c r="F21" s="5"/>
    </row>
    <row r="22" spans="1:6" ht="21">
      <c r="A22" s="1" t="s">
        <v>0</v>
      </c>
      <c r="B22" s="5"/>
      <c r="C22" s="5"/>
      <c r="D22" s="5"/>
      <c r="E22" s="5"/>
      <c r="F22" s="5"/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4C33D6-4EB9-4E95-ABB8-EE48F931F9BB}">
  <dimension ref="A1:F24"/>
  <sheetViews>
    <sheetView tabSelected="1" zoomScaleNormal="100" workbookViewId="0">
      <selection activeCell="I25" sqref="I25"/>
    </sheetView>
  </sheetViews>
  <sheetFormatPr defaultRowHeight="15"/>
  <cols>
    <col min="1" max="1" width="31.5703125" customWidth="1"/>
    <col min="2" max="3" width="17.85546875" customWidth="1"/>
    <col min="4" max="6" width="21" customWidth="1"/>
  </cols>
  <sheetData>
    <row r="1" spans="1:6" ht="23.25">
      <c r="A1" s="22" t="s">
        <v>30</v>
      </c>
      <c r="B1" s="22"/>
      <c r="C1" s="22"/>
      <c r="D1" s="22"/>
      <c r="E1" s="22"/>
      <c r="F1" s="22"/>
    </row>
    <row r="2" spans="1:6" ht="23.25">
      <c r="A2" s="22" t="s">
        <v>1</v>
      </c>
      <c r="B2" s="22"/>
      <c r="C2" s="22"/>
      <c r="D2" s="22"/>
      <c r="E2" s="22"/>
      <c r="F2" s="22"/>
    </row>
    <row r="3" spans="1:6" ht="23.25">
      <c r="A3" s="22" t="s">
        <v>20</v>
      </c>
      <c r="B3" s="22"/>
      <c r="C3" s="22"/>
      <c r="D3" s="22"/>
      <c r="E3" s="22"/>
      <c r="F3" s="22"/>
    </row>
    <row r="4" spans="1:6" ht="21">
      <c r="A4" s="23" t="s">
        <v>31</v>
      </c>
      <c r="B4" s="23"/>
      <c r="C4" s="23"/>
      <c r="D4" s="23"/>
      <c r="E4" s="23"/>
      <c r="F4" s="23"/>
    </row>
    <row r="5" spans="1:6" ht="21">
      <c r="A5" s="1" t="s">
        <v>2</v>
      </c>
      <c r="B5" s="1" t="s">
        <v>3</v>
      </c>
      <c r="C5" s="1" t="s">
        <v>4</v>
      </c>
      <c r="D5" s="1" t="s">
        <v>0</v>
      </c>
      <c r="E5" s="1" t="s">
        <v>5</v>
      </c>
      <c r="F5" s="1" t="s">
        <v>6</v>
      </c>
    </row>
    <row r="6" spans="1:6" ht="21">
      <c r="A6" s="7" t="s">
        <v>12</v>
      </c>
      <c r="B6" s="9">
        <v>7289381</v>
      </c>
      <c r="C6" s="9">
        <v>0</v>
      </c>
      <c r="D6" s="9">
        <f>B6+C6</f>
        <v>7289381</v>
      </c>
      <c r="E6" s="9">
        <v>0</v>
      </c>
      <c r="F6" s="9">
        <f>D6-E6</f>
        <v>7289381</v>
      </c>
    </row>
    <row r="7" spans="1:6" ht="21">
      <c r="A7" s="8" t="s">
        <v>13</v>
      </c>
      <c r="B7" s="9">
        <v>908820</v>
      </c>
      <c r="C7" s="9">
        <v>0</v>
      </c>
      <c r="D7" s="9">
        <f t="shared" ref="D7:D14" si="0">B7+C7</f>
        <v>908820</v>
      </c>
      <c r="E7" s="9">
        <v>0</v>
      </c>
      <c r="F7" s="9">
        <f t="shared" ref="F7:F14" si="1">D7-E7</f>
        <v>908820</v>
      </c>
    </row>
    <row r="8" spans="1:6" ht="21">
      <c r="A8" s="8" t="s">
        <v>14</v>
      </c>
      <c r="B8" s="9">
        <v>892837</v>
      </c>
      <c r="C8" s="9">
        <v>0</v>
      </c>
      <c r="D8" s="9">
        <f t="shared" si="0"/>
        <v>892837</v>
      </c>
      <c r="E8" s="9">
        <v>0</v>
      </c>
      <c r="F8" s="9">
        <f t="shared" si="1"/>
        <v>892837</v>
      </c>
    </row>
    <row r="9" spans="1:6" ht="21">
      <c r="A9" s="8" t="s">
        <v>15</v>
      </c>
      <c r="B9" s="9">
        <v>1775066</v>
      </c>
      <c r="C9" s="9">
        <v>0</v>
      </c>
      <c r="D9" s="9">
        <f t="shared" si="0"/>
        <v>1775066</v>
      </c>
      <c r="E9" s="9">
        <v>0</v>
      </c>
      <c r="F9" s="9">
        <f t="shared" si="1"/>
        <v>1775066</v>
      </c>
    </row>
    <row r="10" spans="1:6" ht="21">
      <c r="A10" s="8" t="s">
        <v>16</v>
      </c>
      <c r="B10" s="9">
        <v>1779360</v>
      </c>
      <c r="C10" s="9">
        <v>0</v>
      </c>
      <c r="D10" s="9">
        <f t="shared" si="0"/>
        <v>1779360</v>
      </c>
      <c r="E10" s="9">
        <v>0</v>
      </c>
      <c r="F10" s="9">
        <f t="shared" si="1"/>
        <v>1779360</v>
      </c>
    </row>
    <row r="11" spans="1:6" ht="21">
      <c r="A11" s="8" t="s">
        <v>17</v>
      </c>
      <c r="B11" s="9">
        <v>0</v>
      </c>
      <c r="C11" s="9">
        <v>0</v>
      </c>
      <c r="D11" s="9">
        <f t="shared" si="0"/>
        <v>0</v>
      </c>
      <c r="E11" s="9">
        <v>0</v>
      </c>
      <c r="F11" s="9">
        <f t="shared" si="1"/>
        <v>0</v>
      </c>
    </row>
    <row r="12" spans="1:6" ht="21">
      <c r="A12" s="8" t="s">
        <v>18</v>
      </c>
      <c r="B12" s="9">
        <f>597476+3798432</f>
        <v>4395908</v>
      </c>
      <c r="C12" s="9">
        <v>3798400</v>
      </c>
      <c r="D12" s="9">
        <f t="shared" si="0"/>
        <v>8194308</v>
      </c>
      <c r="E12" s="26">
        <v>642212</v>
      </c>
      <c r="F12" s="9">
        <f t="shared" si="1"/>
        <v>7552096</v>
      </c>
    </row>
    <row r="13" spans="1:6" ht="21">
      <c r="A13" s="8" t="s">
        <v>19</v>
      </c>
      <c r="B13" s="9">
        <v>0</v>
      </c>
      <c r="C13" s="9">
        <v>5418000</v>
      </c>
      <c r="D13" s="9">
        <f t="shared" si="0"/>
        <v>5418000</v>
      </c>
      <c r="E13" s="26">
        <v>0</v>
      </c>
      <c r="F13" s="9">
        <f t="shared" si="1"/>
        <v>5418000</v>
      </c>
    </row>
    <row r="14" spans="1:6" ht="21">
      <c r="A14" s="5" t="s">
        <v>7</v>
      </c>
      <c r="B14" s="10">
        <v>0</v>
      </c>
      <c r="C14" s="10">
        <v>0</v>
      </c>
      <c r="D14" s="9">
        <f t="shared" si="0"/>
        <v>0</v>
      </c>
      <c r="E14" s="9">
        <v>0</v>
      </c>
      <c r="F14" s="9">
        <f t="shared" si="1"/>
        <v>0</v>
      </c>
    </row>
    <row r="15" spans="1:6" ht="21">
      <c r="A15" s="1" t="s">
        <v>0</v>
      </c>
      <c r="B15" s="11">
        <f>SUM(B6:B14)</f>
        <v>17041372</v>
      </c>
      <c r="C15" s="11">
        <f t="shared" ref="C15:F15" si="2">SUM(C6:C14)</f>
        <v>9216400</v>
      </c>
      <c r="D15" s="11">
        <f t="shared" si="2"/>
        <v>26257772</v>
      </c>
      <c r="E15" s="11">
        <f t="shared" si="2"/>
        <v>642212</v>
      </c>
      <c r="F15" s="11">
        <f t="shared" si="2"/>
        <v>25615560</v>
      </c>
    </row>
    <row r="16" spans="1:6">
      <c r="A16" s="3"/>
      <c r="B16" s="3"/>
      <c r="C16" s="3"/>
      <c r="D16" s="3"/>
      <c r="E16" s="3"/>
      <c r="F16" s="3"/>
    </row>
    <row r="17" spans="1:6" ht="42">
      <c r="A17" s="1" t="s">
        <v>8</v>
      </c>
      <c r="B17" s="4" t="s">
        <v>9</v>
      </c>
      <c r="C17" s="4" t="s">
        <v>10</v>
      </c>
      <c r="D17" s="1" t="s">
        <v>0</v>
      </c>
      <c r="E17" s="1" t="s">
        <v>5</v>
      </c>
      <c r="F17" s="1" t="s">
        <v>11</v>
      </c>
    </row>
    <row r="18" spans="1:6" ht="21">
      <c r="A18" s="2" t="s">
        <v>32</v>
      </c>
      <c r="B18" s="10">
        <v>0</v>
      </c>
      <c r="C18" s="10">
        <v>0</v>
      </c>
      <c r="D18" s="12">
        <f>B18+C18</f>
        <v>0</v>
      </c>
      <c r="E18" s="10">
        <v>0</v>
      </c>
      <c r="F18" s="12">
        <f>D18-E18</f>
        <v>0</v>
      </c>
    </row>
    <row r="19" spans="1:6" ht="21">
      <c r="A19" s="5"/>
      <c r="B19" s="5"/>
      <c r="C19" s="5"/>
      <c r="D19" s="5"/>
      <c r="E19" s="5"/>
      <c r="F19" s="5"/>
    </row>
    <row r="20" spans="1:6" ht="21">
      <c r="A20" s="5"/>
      <c r="B20" s="5"/>
      <c r="C20" s="5"/>
      <c r="D20" s="5"/>
      <c r="E20" s="5"/>
      <c r="F20" s="5"/>
    </row>
    <row r="21" spans="1:6" ht="21">
      <c r="A21" s="5"/>
      <c r="B21" s="5"/>
      <c r="C21" s="5"/>
      <c r="D21" s="5"/>
      <c r="E21" s="5"/>
      <c r="F21" s="5"/>
    </row>
    <row r="22" spans="1:6" ht="21">
      <c r="A22" s="1" t="s">
        <v>0</v>
      </c>
      <c r="B22" s="5"/>
      <c r="C22" s="5"/>
      <c r="D22" s="5"/>
      <c r="E22" s="5"/>
      <c r="F22" s="5"/>
    </row>
    <row r="23" spans="1:6">
      <c r="A23" s="6"/>
      <c r="B23" s="6"/>
      <c r="C23" s="6"/>
      <c r="D23" s="6"/>
      <c r="E23" s="6"/>
      <c r="F23" s="6"/>
    </row>
    <row r="24" spans="1:6">
      <c r="A24" s="6"/>
      <c r="B24" s="6"/>
      <c r="C24" s="6"/>
      <c r="D24" s="6"/>
      <c r="E24" s="6"/>
      <c r="F24" s="6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11</vt:i4>
      </vt:variant>
    </vt:vector>
  </HeadingPairs>
  <TitlesOfParts>
    <vt:vector size="11" baseType="lpstr">
      <vt:lpstr>ไขศรีปราโมชอนุสรณ์</vt:lpstr>
      <vt:lpstr>คลองกะจะ</vt:lpstr>
      <vt:lpstr>บ้านบางกะปิ</vt:lpstr>
      <vt:lpstr>ลำสาลี (ราษฎร์บำรุง)</vt:lpstr>
      <vt:lpstr>วัดเทพลีลา</vt:lpstr>
      <vt:lpstr>วัดบึงทองหลาง</vt:lpstr>
      <vt:lpstr>วัดศรีบุญเรือง</vt:lpstr>
      <vt:lpstr>สุเหร่าคลองจั่น</vt:lpstr>
      <vt:lpstr>สุเหร่าวังใหญ่</vt:lpstr>
      <vt:lpstr>สุเหร่าหัวหมากน้อย</vt:lpstr>
      <vt:lpstr>มัธยมบ้านบางกะปิ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jakkrapan Wirunkit</dc:creator>
  <cp:lastModifiedBy>bma03272</cp:lastModifiedBy>
  <cp:lastPrinted>2025-03-05T04:07:54Z</cp:lastPrinted>
  <dcterms:created xsi:type="dcterms:W3CDTF">2024-12-06T03:29:10Z</dcterms:created>
  <dcterms:modified xsi:type="dcterms:W3CDTF">2025-03-05T04:11:20Z</dcterms:modified>
</cp:coreProperties>
</file>