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er\Desktop\"/>
    </mc:Choice>
  </mc:AlternateContent>
  <bookViews>
    <workbookView xWindow="-105" yWindow="-105" windowWidth="23250" windowHeight="12450"/>
  </bookViews>
  <sheets>
    <sheet name="67" sheetId="2" r:id="rId1"/>
  </sheets>
  <definedNames>
    <definedName name="_xlnm._FilterDatabase" localSheetId="0" hidden="1">'67'!$A$3:$L$4</definedName>
    <definedName name="_xlnm.Print_Area" localSheetId="0">'67'!$A$1:$I$151</definedName>
    <definedName name="_xlnm.Print_Titles" localSheetId="0">'67'!$1:$4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2" i="2" l="1"/>
  <c r="H122" i="2" s="1"/>
  <c r="G118" i="2" l="1"/>
  <c r="G114" i="2"/>
  <c r="F138" i="2"/>
  <c r="G23" i="2"/>
  <c r="F95" i="2"/>
  <c r="F129" i="2"/>
  <c r="F149" i="2" s="1"/>
  <c r="F130" i="2"/>
  <c r="F147" i="2"/>
  <c r="F148" i="2"/>
  <c r="G148" i="2"/>
  <c r="D148" i="2"/>
  <c r="G147" i="2"/>
  <c r="D147" i="2"/>
  <c r="G146" i="2"/>
  <c r="D146" i="2"/>
  <c r="G140" i="2"/>
  <c r="G139" i="2"/>
  <c r="G138" i="2"/>
  <c r="D138" i="2"/>
  <c r="G132" i="2"/>
  <c r="D132" i="2"/>
  <c r="G130" i="2"/>
  <c r="D130" i="2"/>
  <c r="G129" i="2"/>
  <c r="G128" i="2"/>
  <c r="D128" i="2"/>
  <c r="G122" i="2"/>
  <c r="D122" i="2"/>
  <c r="G108" i="2"/>
  <c r="D108" i="2"/>
  <c r="G102" i="2"/>
  <c r="G96" i="2"/>
  <c r="D96" i="2"/>
  <c r="G95" i="2"/>
  <c r="G89" i="2"/>
  <c r="G83" i="2"/>
  <c r="D83" i="2"/>
  <c r="G77" i="2"/>
  <c r="D77" i="2"/>
  <c r="G71" i="2"/>
  <c r="D71" i="2"/>
  <c r="G65" i="2"/>
  <c r="G59" i="2"/>
  <c r="G53" i="2"/>
  <c r="G47" i="2"/>
  <c r="G41" i="2"/>
  <c r="G35" i="2"/>
  <c r="G29" i="2"/>
  <c r="G17" i="2"/>
  <c r="G11" i="2"/>
  <c r="G5" i="2"/>
  <c r="C5" i="2"/>
  <c r="C149" i="2" s="1"/>
  <c r="D149" i="2" l="1"/>
  <c r="I132" i="2"/>
  <c r="H132" i="2" s="1"/>
  <c r="I5" i="2"/>
  <c r="H5" i="2" s="1"/>
  <c r="I17" i="2"/>
  <c r="H17" i="2" s="1"/>
  <c r="I41" i="2"/>
  <c r="H41" i="2" s="1"/>
  <c r="I53" i="2"/>
  <c r="H53" i="2" s="1"/>
  <c r="I65" i="2"/>
  <c r="H65" i="2" s="1"/>
  <c r="I77" i="2"/>
  <c r="H77" i="2" s="1"/>
  <c r="I89" i="2"/>
  <c r="H89" i="2" s="1"/>
  <c r="I96" i="2"/>
  <c r="H96" i="2" s="1"/>
  <c r="I108" i="2"/>
  <c r="H108" i="2" s="1"/>
  <c r="I11" i="2"/>
  <c r="H11" i="2" s="1"/>
  <c r="I23" i="2"/>
  <c r="H23" i="2" s="1"/>
  <c r="I29" i="2"/>
  <c r="H29" i="2" s="1"/>
  <c r="I35" i="2"/>
  <c r="H35" i="2" s="1"/>
  <c r="I47" i="2"/>
  <c r="H47" i="2" s="1"/>
  <c r="I59" i="2"/>
  <c r="H59" i="2" s="1"/>
  <c r="I71" i="2"/>
  <c r="H71" i="2" s="1"/>
  <c r="I83" i="2"/>
  <c r="H83" i="2" s="1"/>
  <c r="I102" i="2"/>
  <c r="H102" i="2" s="1"/>
  <c r="G149" i="2"/>
</calcChain>
</file>

<file path=xl/sharedStrings.xml><?xml version="1.0" encoding="utf-8"?>
<sst xmlns="http://schemas.openxmlformats.org/spreadsheetml/2006/main" count="210" uniqueCount="58">
  <si>
    <t>ข้อมูลรายได้ ค่าธรรมเนียม ค่าใบอนุญาต และค่าบริการ ของสำนักงานเขต กรุงเทพมหานคร</t>
  </si>
  <si>
    <t>ที่</t>
  </si>
  <si>
    <t>ประเภทรายรับ</t>
  </si>
  <si>
    <t>ประมาณการ</t>
  </si>
  <si>
    <t>+</t>
  </si>
  <si>
    <t>-</t>
  </si>
  <si>
    <t>สูงกว่าประมาณการ</t>
  </si>
  <si>
    <t>ต่ำกว่าประมาณการ</t>
  </si>
  <si>
    <t>รวมรายได้ทั้งสิ้น</t>
  </si>
  <si>
    <t>ภาษีป้าย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</si>
  <si>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</si>
  <si>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</si>
  <si>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</si>
  <si>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ค่าธรรมเนียมบัตรประจำตัวประชาชน ฯ</t>
  </si>
  <si>
    <t>ค่าธรรมเนียมจดทะเบียนพาณิชย์</t>
  </si>
  <si>
    <t>ค่าธรรมเนียมตามกฎหมายควบคุมอาคาร</t>
  </si>
  <si>
    <t>ค่าธรรมเนียมขนถ่ายสิ่งปฏิกูล</t>
  </si>
  <si>
    <t>ค่าธรรมเนียมขนถ่ายสิ่งปฏิกูลประเภทไขมัน</t>
  </si>
  <si>
    <t>ค่าธรรมเนียมเก็บขนมูลฝอย</t>
  </si>
  <si>
    <t>ใบอนุญาตสุสานและฌาปนสถาน</t>
  </si>
  <si>
    <t>ใบอนุญาตตลาดเอกชน</t>
  </si>
  <si>
    <t>การประกอบกิจการที่เป็นอันตรายต่อสุขภาพ</t>
  </si>
  <si>
    <t>ใบอนุญาตการโฆษณา</t>
  </si>
  <si>
    <t>ค่าปรับผู้ละเมิดกฎหมาย</t>
  </si>
  <si>
    <t xml:space="preserve">การบริการตัดและขุดต้นไม้ </t>
  </si>
  <si>
    <t>การคัดสำเนาหรือถ่ายเอกสาร</t>
  </si>
  <si>
    <t>การทำการต่าง ๆ ในที่สาธารณะ</t>
  </si>
  <si>
    <t>การยืมใช้พัสดุ</t>
  </si>
  <si>
    <t>ค่าเช่าอาคารสถานที่</t>
  </si>
  <si>
    <t>ค่าเบ็ดเตล็ดอื่น ๆ</t>
  </si>
  <si>
    <t>เงินเหลือจ่ายปีเก่าส่งคืน</t>
  </si>
  <si>
    <t>ค่าจำหน่ายทรัพย์สิน/วัสดุชำรุด</t>
  </si>
  <si>
    <t>ชดใช้ค่าเสียหาย</t>
  </si>
  <si>
    <t>ค่าปรับเกินสัญญา</t>
  </si>
  <si>
    <t>ค่าขายแบบประกวดราคา</t>
  </si>
  <si>
    <t>ภาษีบำรุงกรุงเทพมหานครสำหรับน้ำมันฯ*</t>
  </si>
  <si>
    <t>การทำความสะอาด</t>
  </si>
  <si>
    <t>ใบอนุญาตสถานที่จำหน่ายอาหารและสถานที่สะสมอาหาร</t>
  </si>
  <si>
    <t>เดือน</t>
  </si>
  <si>
    <t>รวมตั้งแต่ต้นปี</t>
  </si>
  <si>
    <t>ยอดจัดเก็บ
รายได้</t>
  </si>
  <si>
    <t>ไมได้ตั้งประมาณการไว้</t>
  </si>
  <si>
    <t>ค่าใบอนุญาตรับรองการแจ้งการจัดตั้งสถานที่จำหน่ายอาหาร</t>
  </si>
  <si>
    <t>ประจำปีงบประมาณ พ.ศ.2567 สำนักงานเขตธนบุรี ระหว่างเดือน ตุลาคม 2566 - มีนาคม 2567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</si>
  <si>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</si>
  <si>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</si>
  <si>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</si>
  <si>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</si>
  <si>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</si>
  <si>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</si>
  <si>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ต.ค.66-มี.ค.67</t>
  </si>
  <si>
    <t xml:space="preserve"> -</t>
  </si>
  <si>
    <t xml:space="preserve">      -</t>
  </si>
  <si>
    <t xml:space="preserve">ประมาณการ
</t>
  </si>
  <si>
    <t>ค่าธรรมเนียมรายปีและเงินเพิ่มฯสำหรับโรงงานจำพวกที่ 2</t>
  </si>
  <si>
    <t>ค่าธรรมเนียมใบอนุญาตผู้จัดการหอพัก</t>
  </si>
  <si>
    <t>การบริการเกี่ยวกับเศษวัสดุก่อสร้าง</t>
  </si>
  <si>
    <t xml:space="preserve">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</si>
</sst>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;\(#,##0.00\)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2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1" xfId="1" applyFont="1" applyBorder="1" applyAlignment="1">
      <alignment shrinkToFit="1"/>
    </xf>
    <xf numFmtId="43" fontId="3" fillId="0" borderId="1" xfId="1" applyFont="1" applyBorder="1" applyAlignment="1">
      <alignment horizontal="center" shrinkToFit="1"/>
    </xf>
    <xf numFmtId="43" fontId="3" fillId="0" borderId="2" xfId="1" applyFont="1" applyBorder="1" applyAlignment="1">
      <alignment shrinkToFit="1"/>
    </xf>
    <xf numFmtId="43" fontId="3" fillId="0" borderId="2" xfId="1" applyFont="1" applyBorder="1" applyAlignment="1">
      <alignment horizontal="center" shrinkToFit="1"/>
    </xf>
    <xf numFmtId="43" fontId="2" fillId="0" borderId="0" xfId="1" applyFont="1"/>
    <xf numFmtId="43" fontId="3" fillId="0" borderId="1" xfId="1" applyFont="1" applyBorder="1" applyAlignment="1">
      <alignment vertical="center" shrinkToFit="1"/>
    </xf>
    <xf numFmtId="43" fontId="3" fillId="0" borderId="1" xfId="1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shrinkToFit="1"/>
    </xf>
    <xf numFmtId="43" fontId="3" fillId="0" borderId="4" xfId="1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shrinkToFit="1"/>
    </xf>
    <xf numFmtId="43" fontId="3" fillId="0" borderId="2" xfId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43" fontId="2" fillId="0" borderId="0" xfId="1" applyFont="1" applyFill="1" applyBorder="1" applyAlignment="1">
      <alignment horizontal="center" shrinkToFit="1"/>
    </xf>
    <xf numFmtId="43" fontId="2" fillId="0" borderId="0" xfId="1" applyFont="1" applyFill="1" applyBorder="1" applyAlignment="1">
      <alignment horizontal="center" vertical="center" shrinkToFit="1"/>
    </xf>
    <xf numFmtId="43" fontId="2" fillId="0" borderId="0" xfId="1" applyFont="1" applyFill="1" applyBorder="1" applyAlignment="1">
      <alignment shrinkToFit="1"/>
    </xf>
    <xf numFmtId="187" fontId="2" fillId="0" borderId="0" xfId="1" applyNumberFormat="1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 shrinkToFit="1"/>
    </xf>
    <xf numFmtId="43" fontId="2" fillId="2" borderId="3" xfId="1" applyFont="1" applyFill="1" applyBorder="1" applyAlignment="1">
      <alignment horizontal="center" shrinkToFit="1"/>
    </xf>
    <xf numFmtId="43" fontId="2" fillId="2" borderId="3" xfId="1" applyFont="1" applyFill="1" applyBorder="1" applyAlignment="1">
      <alignment horizontal="center" vertical="center" shrinkToFit="1"/>
    </xf>
    <xf numFmtId="43" fontId="2" fillId="2" borderId="3" xfId="1" applyFont="1" applyFill="1" applyBorder="1" applyAlignment="1">
      <alignment shrinkToFit="1"/>
    </xf>
    <xf numFmtId="187" fontId="2" fillId="2" borderId="3" xfId="1" applyNumberFormat="1" applyFont="1" applyFill="1" applyBorder="1" applyAlignment="1">
      <alignment horizont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3" fontId="3" fillId="0" borderId="4" xfId="1" applyFont="1" applyBorder="1" applyAlignment="1">
      <alignment horizontal="center" vertical="center" shrinkToFit="1"/>
    </xf>
    <xf numFmtId="43" fontId="3" fillId="0" borderId="5" xfId="1" applyFont="1" applyBorder="1" applyAlignment="1">
      <alignment horizontal="center" vertical="center" shrinkToFit="1"/>
    </xf>
    <xf numFmtId="43" fontId="3" fillId="0" borderId="6" xfId="1" applyFont="1" applyBorder="1" applyAlignment="1">
      <alignment horizontal="center" vertical="center" shrinkToFit="1"/>
    </xf>
    <xf numFmtId="187" fontId="3" fillId="0" borderId="6" xfId="1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187" fontId="3" fillId="0" borderId="1" xfId="1" applyNumberFormat="1" applyFont="1" applyBorder="1" applyAlignment="1">
      <alignment horizontal="center" vertical="center" shrinkToFit="1"/>
    </xf>
    <xf numFmtId="187" fontId="3" fillId="0" borderId="2" xfId="1" applyNumberFormat="1" applyFont="1" applyBorder="1" applyAlignment="1">
      <alignment horizontal="center" vertical="center" shrinkToFit="1"/>
    </xf>
    <xf numFmtId="43" fontId="3" fillId="0" borderId="4" xfId="1" applyFont="1" applyBorder="1" applyAlignment="1">
      <alignment shrinkToFit="1"/>
    </xf>
    <xf numFmtId="43" fontId="3" fillId="0" borderId="4" xfId="1" applyFont="1" applyBorder="1" applyAlignment="1">
      <alignment horizont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3" fontId="3" fillId="0" borderId="4" xfId="1" applyFont="1" applyBorder="1" applyAlignment="1">
      <alignment horizontal="center" vertical="center" shrinkToFit="1"/>
    </xf>
    <xf numFmtId="43" fontId="3" fillId="0" borderId="5" xfId="1" applyFont="1" applyBorder="1" applyAlignment="1">
      <alignment horizontal="center" vertical="center" shrinkToFit="1"/>
    </xf>
    <xf numFmtId="43" fontId="3" fillId="0" borderId="6" xfId="1" applyFont="1" applyBorder="1" applyAlignment="1">
      <alignment horizontal="center" vertical="center" shrinkToFit="1"/>
    </xf>
    <xf numFmtId="187" fontId="3" fillId="0" borderId="4" xfId="1" applyNumberFormat="1" applyFont="1" applyBorder="1" applyAlignment="1">
      <alignment horizontal="center" vertical="center" shrinkToFit="1"/>
    </xf>
    <xf numFmtId="187" fontId="3" fillId="0" borderId="5" xfId="1" applyNumberFormat="1" applyFont="1" applyBorder="1" applyAlignment="1">
      <alignment horizontal="center" vertical="center" shrinkToFit="1"/>
    </xf>
    <xf numFmtId="187" fontId="3" fillId="0" borderId="6" xfId="1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view="pageBreakPreview" zoomScale="115" zoomScaleNormal="130" zoomScaleSheetLayoutView="115" workbookViewId="0">
      <pane ySplit="4" topLeftCell="A5" activePane="bottomLeft" state="frozen"/>
      <selection pane="bottomLeft" activeCell="G11" sqref="G11:G16"/>
    </sheetView>
  </sheetViews>
  <sheetFormatPr defaultColWidth="8.875" defaultRowHeight="21.6" customHeight="1" x14ac:dyDescent="0.45"/>
  <cols>
    <col min="1" max="1" width="3.5" style="3" customWidth="1"/>
    <col min="2" max="2" width="19.125" style="15" customWidth="1"/>
    <col min="3" max="3" width="12" style="3" hidden="1" customWidth="1"/>
    <col min="4" max="4" width="12.5" style="6" customWidth="1"/>
    <col min="5" max="5" width="12.25" style="3" customWidth="1"/>
    <col min="6" max="6" width="13.375" style="2" customWidth="1"/>
    <col min="7" max="7" width="13.25" style="2" customWidth="1"/>
    <col min="8" max="8" width="4" style="4" customWidth="1"/>
    <col min="9" max="9" width="20.625" style="4" customWidth="1"/>
    <col min="10" max="11" width="8.875" style="2"/>
    <col min="12" max="12" width="10.375" style="2" bestFit="1" customWidth="1"/>
    <col min="13" max="16384" width="8.875" style="2"/>
  </cols>
  <sheetData>
    <row r="1" spans="1:11" ht="21" customHeight="1" x14ac:dyDescent="0.4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1"/>
      <c r="K1" s="1"/>
    </row>
    <row r="2" spans="1:11" ht="21" customHeight="1" x14ac:dyDescent="0.45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1"/>
    </row>
    <row r="3" spans="1:11" s="7" customFormat="1" ht="21" customHeight="1" x14ac:dyDescent="0.2">
      <c r="A3" s="62" t="s">
        <v>1</v>
      </c>
      <c r="B3" s="62" t="s">
        <v>2</v>
      </c>
      <c r="C3" s="62" t="s">
        <v>3</v>
      </c>
      <c r="D3" s="66" t="s">
        <v>53</v>
      </c>
      <c r="E3" s="63" t="s">
        <v>38</v>
      </c>
      <c r="F3" s="66" t="s">
        <v>40</v>
      </c>
      <c r="G3" s="62" t="s">
        <v>39</v>
      </c>
      <c r="H3" s="5" t="s">
        <v>4</v>
      </c>
      <c r="I3" s="5" t="s">
        <v>6</v>
      </c>
      <c r="J3" s="6"/>
    </row>
    <row r="4" spans="1:11" s="7" customFormat="1" ht="21" customHeight="1" x14ac:dyDescent="0.2">
      <c r="A4" s="62"/>
      <c r="B4" s="62"/>
      <c r="C4" s="62"/>
      <c r="D4" s="62"/>
      <c r="E4" s="64"/>
      <c r="F4" s="62"/>
      <c r="G4" s="62"/>
      <c r="H4" s="5" t="s">
        <v>5</v>
      </c>
      <c r="I4" s="5" t="s">
        <v>7</v>
      </c>
      <c r="J4" s="6"/>
    </row>
    <row r="5" spans="1:11" ht="19.5" x14ac:dyDescent="0.45">
      <c r="A5" s="50">
        <v>1</v>
      </c>
      <c r="B5" s="53" t="s">
        <v>10</v>
      </c>
      <c r="C5" s="9">
        <f>58000000</f>
        <v>58000000</v>
      </c>
      <c r="D5" s="56">
        <v>125000000</v>
      </c>
      <c r="E5" s="20" t="s">
        <v>44</v>
      </c>
      <c r="F5" s="8">
        <v>8774533.0899999999</v>
      </c>
      <c r="G5" s="56">
        <f>SUM(F5:F10)</f>
        <v>11401219.690000001</v>
      </c>
      <c r="H5" s="56" t="str">
        <f>IF(I5="สูงกว่าประมาณการ","+","-")</f>
        <v>-</v>
      </c>
      <c r="I5" s="59" t="str">
        <f>IF(G5&gt;=D5,"สูงกว่าประมาณการ","ต่ำกว่าประมาณการ")</f>
        <v>ต่ำกว่าประมาณการ</v>
      </c>
    </row>
    <row r="6" spans="1:11" ht="19.5" x14ac:dyDescent="0.45">
      <c r="A6" s="51"/>
      <c r="B6" s="54"/>
      <c r="C6" s="9"/>
      <c r="D6" s="57"/>
      <c r="E6" s="21" t="s">
        <v>45</v>
      </c>
      <c r="F6" s="8">
        <v>1116553.3</v>
      </c>
      <c r="G6" s="57"/>
      <c r="H6" s="57"/>
      <c r="I6" s="60"/>
    </row>
    <row r="7" spans="1:11" ht="19.5" x14ac:dyDescent="0.45">
      <c r="A7" s="51"/>
      <c r="B7" s="54"/>
      <c r="C7" s="9"/>
      <c r="D7" s="57"/>
      <c r="E7" s="21" t="s">
        <v>46</v>
      </c>
      <c r="F7" s="8">
        <v>129929.89</v>
      </c>
      <c r="G7" s="57"/>
      <c r="H7" s="57"/>
      <c r="I7" s="60"/>
    </row>
    <row r="8" spans="1:11" ht="19.5" x14ac:dyDescent="0.45">
      <c r="A8" s="51"/>
      <c r="B8" s="54"/>
      <c r="C8" s="9"/>
      <c r="D8" s="57"/>
      <c r="E8" s="21" t="s">
        <v>47</v>
      </c>
      <c r="F8" s="8">
        <v>426214.73</v>
      </c>
      <c r="G8" s="57"/>
      <c r="H8" s="57"/>
      <c r="I8" s="60"/>
    </row>
    <row r="9" spans="1:11" ht="19.5" x14ac:dyDescent="0.45">
      <c r="A9" s="51"/>
      <c r="B9" s="54"/>
      <c r="C9" s="9"/>
      <c r="D9" s="57"/>
      <c r="E9" s="21" t="s">
        <v>48</v>
      </c>
      <c r="F9" s="8">
        <v>713784.03</v>
      </c>
      <c r="G9" s="57"/>
      <c r="H9" s="57"/>
      <c r="I9" s="60"/>
    </row>
    <row r="10" spans="1:11" ht="19.5" x14ac:dyDescent="0.45">
      <c r="A10" s="52"/>
      <c r="B10" s="55"/>
      <c r="C10" s="9"/>
      <c r="D10" s="58"/>
      <c r="E10" s="21" t="s">
        <v>49</v>
      </c>
      <c r="F10" s="8">
        <v>240204.65</v>
      </c>
      <c r="G10" s="58"/>
      <c r="H10" s="58"/>
      <c r="I10" s="61"/>
    </row>
    <row r="11" spans="1:11" ht="19.5" x14ac:dyDescent="0.45">
      <c r="A11" s="50">
        <v>2</v>
      </c>
      <c r="B11" s="53" t="s">
        <v>11</v>
      </c>
      <c r="C11" s="9">
        <v>1000</v>
      </c>
      <c r="D11" s="56">
        <v>10000</v>
      </c>
      <c r="E11" s="20" t="s">
        <v>44</v>
      </c>
      <c r="F11" s="8">
        <v>0</v>
      </c>
      <c r="G11" s="56">
        <f>SUM(F11:F16)</f>
        <v>0</v>
      </c>
      <c r="H11" s="56" t="str">
        <f t="shared" ref="H11" si="0">IF(I11="สูงกว่าประมาณการ","+","-")</f>
        <v>-</v>
      </c>
      <c r="I11" s="59" t="str">
        <f>IF(G11&gt;=D11,"สูงกว่าประมาณการ","ต่ำกว่าประมาณการ")</f>
        <v>ต่ำกว่าประมาณการ</v>
      </c>
    </row>
    <row r="12" spans="1:11" ht="19.5" x14ac:dyDescent="0.45">
      <c r="A12" s="51"/>
      <c r="B12" s="54"/>
      <c r="C12" s="9"/>
      <c r="D12" s="57"/>
      <c r="E12" s="21" t="s">
        <v>45</v>
      </c>
      <c r="F12" s="8"/>
      <c r="G12" s="57"/>
      <c r="H12" s="57"/>
      <c r="I12" s="60"/>
    </row>
    <row r="13" spans="1:11" ht="19.5" x14ac:dyDescent="0.45">
      <c r="A13" s="51"/>
      <c r="B13" s="54"/>
      <c r="C13" s="9"/>
      <c r="D13" s="57"/>
      <c r="E13" s="21" t="s">
        <v>46</v>
      </c>
      <c r="F13" s="8">
        <v>0</v>
      </c>
      <c r="G13" s="57"/>
      <c r="H13" s="57"/>
      <c r="I13" s="60"/>
    </row>
    <row r="14" spans="1:11" ht="19.5" x14ac:dyDescent="0.45">
      <c r="A14" s="51"/>
      <c r="B14" s="54"/>
      <c r="C14" s="9"/>
      <c r="D14" s="57"/>
      <c r="E14" s="21" t="s">
        <v>47</v>
      </c>
      <c r="F14" s="8">
        <v>0</v>
      </c>
      <c r="G14" s="57"/>
      <c r="H14" s="57"/>
      <c r="I14" s="60"/>
    </row>
    <row r="15" spans="1:11" ht="19.5" x14ac:dyDescent="0.45">
      <c r="A15" s="51"/>
      <c r="B15" s="54"/>
      <c r="C15" s="9"/>
      <c r="D15" s="57"/>
      <c r="E15" s="21" t="s">
        <v>48</v>
      </c>
      <c r="F15" s="8">
        <v>0</v>
      </c>
      <c r="G15" s="57"/>
      <c r="H15" s="57"/>
      <c r="I15" s="60"/>
    </row>
    <row r="16" spans="1:11" ht="19.5" x14ac:dyDescent="0.45">
      <c r="A16" s="52"/>
      <c r="B16" s="55"/>
      <c r="C16" s="9"/>
      <c r="D16" s="58"/>
      <c r="E16" s="21" t="s">
        <v>49</v>
      </c>
      <c r="F16" s="8">
        <v>0</v>
      </c>
      <c r="G16" s="58"/>
      <c r="H16" s="58"/>
      <c r="I16" s="61"/>
    </row>
    <row r="17" spans="1:9" ht="19.5" x14ac:dyDescent="0.45">
      <c r="A17" s="50">
        <v>3</v>
      </c>
      <c r="B17" s="53" t="s">
        <v>12</v>
      </c>
      <c r="C17" s="9">
        <v>2000000</v>
      </c>
      <c r="D17" s="56">
        <v>2000000</v>
      </c>
      <c r="E17" s="20" t="s">
        <v>44</v>
      </c>
      <c r="F17" s="8">
        <v>0</v>
      </c>
      <c r="G17" s="56">
        <f>SUM(F17:F22)</f>
        <v>17910</v>
      </c>
      <c r="H17" s="56" t="str">
        <f t="shared" ref="H17" si="1">IF(I17="สูงกว่าประมาณการ","+","-")</f>
        <v>-</v>
      </c>
      <c r="I17" s="59" t="str">
        <f t="shared" ref="I17:I139" si="2">IF(G17&gt;=D17,"สูงกว่าประมาณการ","ต่ำกว่าประมาณการ")</f>
        <v>ต่ำกว่าประมาณการ</v>
      </c>
    </row>
    <row r="18" spans="1:9" ht="19.5" x14ac:dyDescent="0.45">
      <c r="A18" s="51"/>
      <c r="B18" s="54"/>
      <c r="C18" s="9"/>
      <c r="D18" s="57"/>
      <c r="E18" s="21" t="s">
        <v>45</v>
      </c>
      <c r="F18" s="8">
        <v>2400</v>
      </c>
      <c r="G18" s="57"/>
      <c r="H18" s="57"/>
      <c r="I18" s="60"/>
    </row>
    <row r="19" spans="1:9" ht="19.5" x14ac:dyDescent="0.45">
      <c r="A19" s="51"/>
      <c r="B19" s="54"/>
      <c r="C19" s="9"/>
      <c r="D19" s="57"/>
      <c r="E19" s="21" t="s">
        <v>46</v>
      </c>
      <c r="F19" s="8">
        <v>0</v>
      </c>
      <c r="G19" s="57"/>
      <c r="H19" s="57"/>
      <c r="I19" s="60"/>
    </row>
    <row r="20" spans="1:9" ht="19.5" x14ac:dyDescent="0.45">
      <c r="A20" s="51"/>
      <c r="B20" s="54"/>
      <c r="C20" s="9"/>
      <c r="D20" s="57"/>
      <c r="E20" s="21" t="s">
        <v>47</v>
      </c>
      <c r="F20" s="8">
        <v>0</v>
      </c>
      <c r="G20" s="57"/>
      <c r="H20" s="57"/>
      <c r="I20" s="60"/>
    </row>
    <row r="21" spans="1:9" ht="19.5" x14ac:dyDescent="0.45">
      <c r="A21" s="51"/>
      <c r="B21" s="54"/>
      <c r="C21" s="9"/>
      <c r="D21" s="57"/>
      <c r="E21" s="21" t="s">
        <v>48</v>
      </c>
      <c r="F21" s="8">
        <v>15510</v>
      </c>
      <c r="G21" s="57"/>
      <c r="H21" s="57"/>
      <c r="I21" s="60"/>
    </row>
    <row r="22" spans="1:9" ht="19.5" x14ac:dyDescent="0.45">
      <c r="A22" s="52"/>
      <c r="B22" s="55"/>
      <c r="C22" s="9"/>
      <c r="D22" s="58"/>
      <c r="E22" s="21" t="s">
        <v>49</v>
      </c>
      <c r="F22" s="8">
        <v>0</v>
      </c>
      <c r="G22" s="58"/>
      <c r="H22" s="58"/>
      <c r="I22" s="61"/>
    </row>
    <row r="23" spans="1:9" s="7" customFormat="1" ht="19.5" x14ac:dyDescent="0.2">
      <c r="A23" s="50">
        <v>4</v>
      </c>
      <c r="B23" s="53" t="s">
        <v>9</v>
      </c>
      <c r="C23" s="14">
        <v>15000000</v>
      </c>
      <c r="D23" s="56">
        <v>28000000</v>
      </c>
      <c r="E23" s="20" t="s">
        <v>44</v>
      </c>
      <c r="F23" s="13">
        <v>205657.4</v>
      </c>
      <c r="G23" s="56">
        <f>SUM(F23:F28)</f>
        <v>8158937.7600000007</v>
      </c>
      <c r="H23" s="56" t="str">
        <f t="shared" ref="H23" si="3">IF(I23="สูงกว่าประมาณการ","+","-")</f>
        <v>-</v>
      </c>
      <c r="I23" s="59" t="str">
        <f t="shared" si="2"/>
        <v>ต่ำกว่าประมาณการ</v>
      </c>
    </row>
    <row r="24" spans="1:9" s="7" customFormat="1" ht="19.5" x14ac:dyDescent="0.45">
      <c r="A24" s="51"/>
      <c r="B24" s="54"/>
      <c r="C24" s="14"/>
      <c r="D24" s="57"/>
      <c r="E24" s="21" t="s">
        <v>45</v>
      </c>
      <c r="F24" s="13">
        <v>179523.88</v>
      </c>
      <c r="G24" s="57"/>
      <c r="H24" s="57"/>
      <c r="I24" s="60"/>
    </row>
    <row r="25" spans="1:9" s="7" customFormat="1" ht="19.5" x14ac:dyDescent="0.45">
      <c r="A25" s="51"/>
      <c r="B25" s="54"/>
      <c r="C25" s="14"/>
      <c r="D25" s="57"/>
      <c r="E25" s="21" t="s">
        <v>46</v>
      </c>
      <c r="F25" s="13">
        <v>209525.84</v>
      </c>
      <c r="G25" s="57"/>
      <c r="H25" s="57"/>
      <c r="I25" s="60"/>
    </row>
    <row r="26" spans="1:9" s="7" customFormat="1" ht="19.5" x14ac:dyDescent="0.45">
      <c r="A26" s="51"/>
      <c r="B26" s="54"/>
      <c r="C26" s="14"/>
      <c r="D26" s="57"/>
      <c r="E26" s="21" t="s">
        <v>47</v>
      </c>
      <c r="F26" s="13">
        <v>784937.55</v>
      </c>
      <c r="G26" s="57"/>
      <c r="H26" s="57"/>
      <c r="I26" s="60"/>
    </row>
    <row r="27" spans="1:9" s="7" customFormat="1" ht="19.5" x14ac:dyDescent="0.45">
      <c r="A27" s="51"/>
      <c r="B27" s="54"/>
      <c r="C27" s="14"/>
      <c r="D27" s="57"/>
      <c r="E27" s="21" t="s">
        <v>48</v>
      </c>
      <c r="F27" s="13">
        <v>3546878.72</v>
      </c>
      <c r="G27" s="57"/>
      <c r="H27" s="57"/>
      <c r="I27" s="60"/>
    </row>
    <row r="28" spans="1:9" s="7" customFormat="1" ht="19.5" x14ac:dyDescent="0.45">
      <c r="A28" s="52"/>
      <c r="B28" s="55"/>
      <c r="C28" s="14"/>
      <c r="D28" s="58"/>
      <c r="E28" s="21" t="s">
        <v>49</v>
      </c>
      <c r="F28" s="13">
        <v>3232414.37</v>
      </c>
      <c r="G28" s="58"/>
      <c r="H28" s="58"/>
      <c r="I28" s="61"/>
    </row>
    <row r="29" spans="1:9" ht="19.5" x14ac:dyDescent="0.45">
      <c r="A29" s="50">
        <v>5</v>
      </c>
      <c r="B29" s="53" t="s">
        <v>35</v>
      </c>
      <c r="C29" s="9">
        <v>2130000</v>
      </c>
      <c r="D29" s="56">
        <v>2200000</v>
      </c>
      <c r="E29" s="20" t="s">
        <v>44</v>
      </c>
      <c r="F29" s="8">
        <v>167705.26999999999</v>
      </c>
      <c r="G29" s="56">
        <f>SUM(F29:F34)</f>
        <v>997638.7</v>
      </c>
      <c r="H29" s="56" t="str">
        <f t="shared" ref="H29" si="4">IF(I29="สูงกว่าประมาณการ","+","-")</f>
        <v>-</v>
      </c>
      <c r="I29" s="59" t="str">
        <f t="shared" si="2"/>
        <v>ต่ำกว่าประมาณการ</v>
      </c>
    </row>
    <row r="30" spans="1:9" ht="19.5" x14ac:dyDescent="0.45">
      <c r="A30" s="51"/>
      <c r="B30" s="54"/>
      <c r="C30" s="9"/>
      <c r="D30" s="57"/>
      <c r="E30" s="21" t="s">
        <v>45</v>
      </c>
      <c r="F30" s="8">
        <v>169803.61</v>
      </c>
      <c r="G30" s="57"/>
      <c r="H30" s="57"/>
      <c r="I30" s="60"/>
    </row>
    <row r="31" spans="1:9" ht="19.5" x14ac:dyDescent="0.45">
      <c r="A31" s="51"/>
      <c r="B31" s="54"/>
      <c r="C31" s="9"/>
      <c r="D31" s="57"/>
      <c r="E31" s="21" t="s">
        <v>46</v>
      </c>
      <c r="F31" s="8">
        <v>163017.32</v>
      </c>
      <c r="G31" s="57"/>
      <c r="H31" s="57"/>
      <c r="I31" s="60"/>
    </row>
    <row r="32" spans="1:9" ht="19.5" x14ac:dyDescent="0.45">
      <c r="A32" s="51"/>
      <c r="B32" s="54"/>
      <c r="C32" s="9"/>
      <c r="D32" s="57"/>
      <c r="E32" s="21" t="s">
        <v>47</v>
      </c>
      <c r="F32" s="8">
        <v>171997.16</v>
      </c>
      <c r="G32" s="57"/>
      <c r="H32" s="57"/>
      <c r="I32" s="60"/>
    </row>
    <row r="33" spans="1:9" ht="19.5" x14ac:dyDescent="0.45">
      <c r="A33" s="51"/>
      <c r="B33" s="54"/>
      <c r="C33" s="9"/>
      <c r="D33" s="57"/>
      <c r="E33" s="21" t="s">
        <v>48</v>
      </c>
      <c r="F33" s="8">
        <v>168784.23</v>
      </c>
      <c r="G33" s="57"/>
      <c r="H33" s="57"/>
      <c r="I33" s="60"/>
    </row>
    <row r="34" spans="1:9" ht="19.5" x14ac:dyDescent="0.45">
      <c r="A34" s="52"/>
      <c r="B34" s="55"/>
      <c r="C34" s="9"/>
      <c r="D34" s="58"/>
      <c r="E34" s="21" t="s">
        <v>49</v>
      </c>
      <c r="F34" s="8">
        <v>156331.10999999999</v>
      </c>
      <c r="G34" s="58"/>
      <c r="H34" s="58"/>
      <c r="I34" s="61"/>
    </row>
    <row r="35" spans="1:9" ht="19.5" x14ac:dyDescent="0.45">
      <c r="A35" s="50">
        <v>6</v>
      </c>
      <c r="B35" s="53" t="s">
        <v>18</v>
      </c>
      <c r="C35" s="9">
        <v>7500000</v>
      </c>
      <c r="D35" s="56">
        <v>8000000</v>
      </c>
      <c r="E35" s="20" t="s">
        <v>44</v>
      </c>
      <c r="F35" s="8">
        <v>941870</v>
      </c>
      <c r="G35" s="56">
        <f>SUM(F35:F40)</f>
        <v>3908980</v>
      </c>
      <c r="H35" s="56" t="str">
        <f t="shared" ref="H35" si="5">IF(I35="สูงกว่าประมาณการ","+","-")</f>
        <v>-</v>
      </c>
      <c r="I35" s="59" t="str">
        <f t="shared" ref="I35" si="6">IF(G35&gt;=D35,"สูงกว่าประมาณการ","ต่ำกว่าประมาณการ")</f>
        <v>ต่ำกว่าประมาณการ</v>
      </c>
    </row>
    <row r="36" spans="1:9" ht="19.5" x14ac:dyDescent="0.45">
      <c r="A36" s="51"/>
      <c r="B36" s="54"/>
      <c r="C36" s="9"/>
      <c r="D36" s="57"/>
      <c r="E36" s="21" t="s">
        <v>45</v>
      </c>
      <c r="F36" s="8">
        <v>538430</v>
      </c>
      <c r="G36" s="57"/>
      <c r="H36" s="57"/>
      <c r="I36" s="60"/>
    </row>
    <row r="37" spans="1:9" ht="19.5" x14ac:dyDescent="0.45">
      <c r="A37" s="51"/>
      <c r="B37" s="54"/>
      <c r="C37" s="9"/>
      <c r="D37" s="57"/>
      <c r="E37" s="21" t="s">
        <v>46</v>
      </c>
      <c r="F37" s="8">
        <v>564240</v>
      </c>
      <c r="G37" s="57"/>
      <c r="H37" s="57"/>
      <c r="I37" s="60"/>
    </row>
    <row r="38" spans="1:9" ht="19.5" x14ac:dyDescent="0.45">
      <c r="A38" s="51"/>
      <c r="B38" s="54"/>
      <c r="C38" s="9"/>
      <c r="D38" s="57"/>
      <c r="E38" s="21" t="s">
        <v>47</v>
      </c>
      <c r="F38" s="8">
        <v>968860</v>
      </c>
      <c r="G38" s="57"/>
      <c r="H38" s="57"/>
      <c r="I38" s="60"/>
    </row>
    <row r="39" spans="1:9" ht="19.5" x14ac:dyDescent="0.45">
      <c r="A39" s="51"/>
      <c r="B39" s="54"/>
      <c r="C39" s="9"/>
      <c r="D39" s="57"/>
      <c r="E39" s="21" t="s">
        <v>48</v>
      </c>
      <c r="F39" s="8">
        <v>451430</v>
      </c>
      <c r="G39" s="57"/>
      <c r="H39" s="57"/>
      <c r="I39" s="60"/>
    </row>
    <row r="40" spans="1:9" ht="19.5" x14ac:dyDescent="0.45">
      <c r="A40" s="52"/>
      <c r="B40" s="55"/>
      <c r="C40" s="9"/>
      <c r="D40" s="58"/>
      <c r="E40" s="21" t="s">
        <v>49</v>
      </c>
      <c r="F40" s="8">
        <v>444150</v>
      </c>
      <c r="G40" s="58"/>
      <c r="H40" s="58"/>
      <c r="I40" s="61"/>
    </row>
    <row r="41" spans="1:9" ht="19.5" x14ac:dyDescent="0.45">
      <c r="A41" s="50">
        <v>7</v>
      </c>
      <c r="B41" s="53" t="s">
        <v>16</v>
      </c>
      <c r="C41" s="9">
        <v>500000</v>
      </c>
      <c r="D41" s="56">
        <v>700000</v>
      </c>
      <c r="E41" s="20" t="s">
        <v>44</v>
      </c>
      <c r="F41" s="8">
        <v>34150</v>
      </c>
      <c r="G41" s="56">
        <f>SUM(F41:F46)</f>
        <v>212100</v>
      </c>
      <c r="H41" s="56" t="str">
        <f t="shared" ref="H41" si="7">IF(I41="สูงกว่าประมาณการ","+","-")</f>
        <v>-</v>
      </c>
      <c r="I41" s="59" t="str">
        <f t="shared" ref="I41" si="8">IF(G41&gt;=D41,"สูงกว่าประมาณการ","ต่ำกว่าประมาณการ")</f>
        <v>ต่ำกว่าประมาณการ</v>
      </c>
    </row>
    <row r="42" spans="1:9" ht="19.5" x14ac:dyDescent="0.45">
      <c r="A42" s="51"/>
      <c r="B42" s="54"/>
      <c r="C42" s="9"/>
      <c r="D42" s="57"/>
      <c r="E42" s="21" t="s">
        <v>45</v>
      </c>
      <c r="F42" s="8">
        <v>33450</v>
      </c>
      <c r="G42" s="57"/>
      <c r="H42" s="57"/>
      <c r="I42" s="60"/>
    </row>
    <row r="43" spans="1:9" ht="19.5" x14ac:dyDescent="0.45">
      <c r="A43" s="51"/>
      <c r="B43" s="54"/>
      <c r="C43" s="9"/>
      <c r="D43" s="57"/>
      <c r="E43" s="21" t="s">
        <v>46</v>
      </c>
      <c r="F43" s="8">
        <v>32900</v>
      </c>
      <c r="G43" s="57"/>
      <c r="H43" s="57"/>
      <c r="I43" s="60"/>
    </row>
    <row r="44" spans="1:9" ht="19.5" x14ac:dyDescent="0.45">
      <c r="A44" s="51"/>
      <c r="B44" s="54"/>
      <c r="C44" s="9"/>
      <c r="D44" s="57"/>
      <c r="E44" s="21" t="s">
        <v>47</v>
      </c>
      <c r="F44" s="8">
        <v>46400</v>
      </c>
      <c r="G44" s="57"/>
      <c r="H44" s="57"/>
      <c r="I44" s="60"/>
    </row>
    <row r="45" spans="1:9" ht="19.5" x14ac:dyDescent="0.45">
      <c r="A45" s="51"/>
      <c r="B45" s="54"/>
      <c r="C45" s="9"/>
      <c r="D45" s="57"/>
      <c r="E45" s="21" t="s">
        <v>48</v>
      </c>
      <c r="F45" s="8">
        <v>30100</v>
      </c>
      <c r="G45" s="57"/>
      <c r="H45" s="57"/>
      <c r="I45" s="60"/>
    </row>
    <row r="46" spans="1:9" ht="19.5" x14ac:dyDescent="0.45">
      <c r="A46" s="52"/>
      <c r="B46" s="55"/>
      <c r="C46" s="9"/>
      <c r="D46" s="58"/>
      <c r="E46" s="21" t="s">
        <v>49</v>
      </c>
      <c r="F46" s="8">
        <v>35100</v>
      </c>
      <c r="G46" s="58"/>
      <c r="H46" s="58"/>
      <c r="I46" s="61"/>
    </row>
    <row r="47" spans="1:9" ht="19.5" x14ac:dyDescent="0.45">
      <c r="A47" s="50">
        <v>8</v>
      </c>
      <c r="B47" s="53" t="s">
        <v>15</v>
      </c>
      <c r="C47" s="9">
        <v>66370</v>
      </c>
      <c r="D47" s="56">
        <v>100000</v>
      </c>
      <c r="E47" s="20" t="s">
        <v>44</v>
      </c>
      <c r="F47" s="8">
        <v>3731</v>
      </c>
      <c r="G47" s="56">
        <f>SUM(F47:F52)</f>
        <v>36534</v>
      </c>
      <c r="H47" s="56" t="str">
        <f t="shared" ref="H47" si="9">IF(I47="สูงกว่าประมาณการ","+","-")</f>
        <v>-</v>
      </c>
      <c r="I47" s="59" t="str">
        <f t="shared" ref="I47" si="10">IF(G47&gt;=D47,"สูงกว่าประมาณการ","ต่ำกว่าประมาณการ")</f>
        <v>ต่ำกว่าประมาณการ</v>
      </c>
    </row>
    <row r="48" spans="1:9" ht="19.5" x14ac:dyDescent="0.45">
      <c r="A48" s="51"/>
      <c r="B48" s="54"/>
      <c r="C48" s="9"/>
      <c r="D48" s="57"/>
      <c r="E48" s="21" t="s">
        <v>45</v>
      </c>
      <c r="F48" s="8">
        <v>8693</v>
      </c>
      <c r="G48" s="57"/>
      <c r="H48" s="57"/>
      <c r="I48" s="60"/>
    </row>
    <row r="49" spans="1:9" ht="19.5" x14ac:dyDescent="0.45">
      <c r="A49" s="51"/>
      <c r="B49" s="54"/>
      <c r="C49" s="9"/>
      <c r="D49" s="57"/>
      <c r="E49" s="21" t="s">
        <v>46</v>
      </c>
      <c r="F49" s="8">
        <v>10536</v>
      </c>
      <c r="G49" s="57"/>
      <c r="H49" s="57"/>
      <c r="I49" s="60"/>
    </row>
    <row r="50" spans="1:9" ht="19.5" x14ac:dyDescent="0.45">
      <c r="A50" s="51"/>
      <c r="B50" s="54"/>
      <c r="C50" s="9"/>
      <c r="D50" s="57"/>
      <c r="E50" s="21" t="s">
        <v>47</v>
      </c>
      <c r="F50" s="8">
        <v>1194</v>
      </c>
      <c r="G50" s="57"/>
      <c r="H50" s="57"/>
      <c r="I50" s="60"/>
    </row>
    <row r="51" spans="1:9" ht="19.5" x14ac:dyDescent="0.45">
      <c r="A51" s="51"/>
      <c r="B51" s="54"/>
      <c r="C51" s="9"/>
      <c r="D51" s="57"/>
      <c r="E51" s="21" t="s">
        <v>48</v>
      </c>
      <c r="F51" s="8">
        <v>10251</v>
      </c>
      <c r="G51" s="57"/>
      <c r="H51" s="57"/>
      <c r="I51" s="60"/>
    </row>
    <row r="52" spans="1:9" ht="19.5" x14ac:dyDescent="0.45">
      <c r="A52" s="52"/>
      <c r="B52" s="55"/>
      <c r="C52" s="9"/>
      <c r="D52" s="58"/>
      <c r="E52" s="21" t="s">
        <v>49</v>
      </c>
      <c r="F52" s="8">
        <v>2129</v>
      </c>
      <c r="G52" s="58"/>
      <c r="H52" s="58"/>
      <c r="I52" s="61"/>
    </row>
    <row r="53" spans="1:9" s="7" customFormat="1" ht="19.5" x14ac:dyDescent="0.2">
      <c r="A53" s="50">
        <v>9</v>
      </c>
      <c r="B53" s="53" t="s">
        <v>13</v>
      </c>
      <c r="C53" s="14">
        <v>399100</v>
      </c>
      <c r="D53" s="56">
        <v>1200000</v>
      </c>
      <c r="E53" s="20" t="s">
        <v>44</v>
      </c>
      <c r="F53" s="13">
        <v>95700</v>
      </c>
      <c r="G53" s="56">
        <f>SUM(F53:F58)</f>
        <v>638140</v>
      </c>
      <c r="H53" s="56" t="str">
        <f t="shared" ref="H53" si="11">IF(I53="สูงกว่าประมาณการ","+","-")</f>
        <v>-</v>
      </c>
      <c r="I53" s="59" t="str">
        <f t="shared" ref="I53" si="12">IF(G53&gt;=D53,"สูงกว่าประมาณการ","ต่ำกว่าประมาณการ")</f>
        <v>ต่ำกว่าประมาณการ</v>
      </c>
    </row>
    <row r="54" spans="1:9" s="7" customFormat="1" ht="19.5" x14ac:dyDescent="0.45">
      <c r="A54" s="51"/>
      <c r="B54" s="54"/>
      <c r="C54" s="14"/>
      <c r="D54" s="57"/>
      <c r="E54" s="21" t="s">
        <v>45</v>
      </c>
      <c r="F54" s="13">
        <v>94100</v>
      </c>
      <c r="G54" s="57"/>
      <c r="H54" s="57"/>
      <c r="I54" s="60"/>
    </row>
    <row r="55" spans="1:9" s="7" customFormat="1" ht="19.5" x14ac:dyDescent="0.45">
      <c r="A55" s="51"/>
      <c r="B55" s="54"/>
      <c r="C55" s="14"/>
      <c r="D55" s="57"/>
      <c r="E55" s="21" t="s">
        <v>46</v>
      </c>
      <c r="F55" s="13">
        <v>85000</v>
      </c>
      <c r="G55" s="57"/>
      <c r="H55" s="57"/>
      <c r="I55" s="60"/>
    </row>
    <row r="56" spans="1:9" s="7" customFormat="1" ht="19.5" x14ac:dyDescent="0.45">
      <c r="A56" s="51"/>
      <c r="B56" s="54"/>
      <c r="C56" s="14"/>
      <c r="D56" s="57"/>
      <c r="E56" s="21" t="s">
        <v>47</v>
      </c>
      <c r="F56" s="13">
        <v>114740</v>
      </c>
      <c r="G56" s="57"/>
      <c r="H56" s="57"/>
      <c r="I56" s="60"/>
    </row>
    <row r="57" spans="1:9" s="7" customFormat="1" ht="19.5" x14ac:dyDescent="0.45">
      <c r="A57" s="51"/>
      <c r="B57" s="54"/>
      <c r="C57" s="14"/>
      <c r="D57" s="57"/>
      <c r="E57" s="21" t="s">
        <v>48</v>
      </c>
      <c r="F57" s="13">
        <v>120100</v>
      </c>
      <c r="G57" s="57"/>
      <c r="H57" s="57"/>
      <c r="I57" s="60"/>
    </row>
    <row r="58" spans="1:9" s="7" customFormat="1" ht="19.5" x14ac:dyDescent="0.45">
      <c r="A58" s="52"/>
      <c r="B58" s="55"/>
      <c r="C58" s="14"/>
      <c r="D58" s="58"/>
      <c r="E58" s="21" t="s">
        <v>49</v>
      </c>
      <c r="F58" s="13">
        <v>128500</v>
      </c>
      <c r="G58" s="58"/>
      <c r="H58" s="58"/>
      <c r="I58" s="61"/>
    </row>
    <row r="59" spans="1:9" ht="19.5" x14ac:dyDescent="0.45">
      <c r="A59" s="50">
        <v>10</v>
      </c>
      <c r="B59" s="53" t="s">
        <v>14</v>
      </c>
      <c r="C59" s="9">
        <v>11000</v>
      </c>
      <c r="D59" s="56">
        <v>13000</v>
      </c>
      <c r="E59" s="20" t="s">
        <v>44</v>
      </c>
      <c r="F59" s="8">
        <v>890</v>
      </c>
      <c r="G59" s="56">
        <f>SUM(F59:F64)</f>
        <v>4290</v>
      </c>
      <c r="H59" s="56" t="str">
        <f t="shared" ref="H59" si="13">IF(I59="สูงกว่าประมาณการ","+","-")</f>
        <v>-</v>
      </c>
      <c r="I59" s="59" t="str">
        <f t="shared" ref="I59" si="14">IF(G59&gt;=D59,"สูงกว่าประมาณการ","ต่ำกว่าประมาณการ")</f>
        <v>ต่ำกว่าประมาณการ</v>
      </c>
    </row>
    <row r="60" spans="1:9" ht="19.5" x14ac:dyDescent="0.45">
      <c r="A60" s="51"/>
      <c r="B60" s="54"/>
      <c r="C60" s="9"/>
      <c r="D60" s="57"/>
      <c r="E60" s="21" t="s">
        <v>45</v>
      </c>
      <c r="F60" s="8">
        <v>980</v>
      </c>
      <c r="G60" s="57"/>
      <c r="H60" s="57"/>
      <c r="I60" s="60"/>
    </row>
    <row r="61" spans="1:9" ht="19.5" x14ac:dyDescent="0.45">
      <c r="A61" s="51"/>
      <c r="B61" s="54"/>
      <c r="C61" s="9"/>
      <c r="D61" s="57"/>
      <c r="E61" s="21" t="s">
        <v>46</v>
      </c>
      <c r="F61" s="8">
        <v>650</v>
      </c>
      <c r="G61" s="57"/>
      <c r="H61" s="57"/>
      <c r="I61" s="60"/>
    </row>
    <row r="62" spans="1:9" ht="19.5" x14ac:dyDescent="0.45">
      <c r="A62" s="51"/>
      <c r="B62" s="54"/>
      <c r="C62" s="9"/>
      <c r="D62" s="57"/>
      <c r="E62" s="21" t="s">
        <v>47</v>
      </c>
      <c r="F62" s="8">
        <v>560</v>
      </c>
      <c r="G62" s="57"/>
      <c r="H62" s="57"/>
      <c r="I62" s="60"/>
    </row>
    <row r="63" spans="1:9" ht="19.5" x14ac:dyDescent="0.45">
      <c r="A63" s="51"/>
      <c r="B63" s="54"/>
      <c r="C63" s="9"/>
      <c r="D63" s="57"/>
      <c r="E63" s="21" t="s">
        <v>48</v>
      </c>
      <c r="F63" s="8">
        <v>680</v>
      </c>
      <c r="G63" s="57"/>
      <c r="H63" s="57"/>
      <c r="I63" s="60"/>
    </row>
    <row r="64" spans="1:9" ht="19.5" x14ac:dyDescent="0.45">
      <c r="A64" s="52"/>
      <c r="B64" s="55"/>
      <c r="C64" s="9"/>
      <c r="D64" s="58"/>
      <c r="E64" s="21" t="s">
        <v>49</v>
      </c>
      <c r="F64" s="8">
        <v>530</v>
      </c>
      <c r="G64" s="58"/>
      <c r="H64" s="58"/>
      <c r="I64" s="61"/>
    </row>
    <row r="65" spans="1:9" ht="19.5" x14ac:dyDescent="0.45">
      <c r="A65" s="50">
        <v>11</v>
      </c>
      <c r="B65" s="53" t="s">
        <v>17</v>
      </c>
      <c r="C65" s="9">
        <v>250000</v>
      </c>
      <c r="D65" s="56">
        <v>250000</v>
      </c>
      <c r="E65" s="20" t="s">
        <v>44</v>
      </c>
      <c r="F65" s="8">
        <v>39000</v>
      </c>
      <c r="G65" s="56">
        <f>SUM(F65:F70)</f>
        <v>89500</v>
      </c>
      <c r="H65" s="56" t="str">
        <f t="shared" ref="H65" si="15">IF(I65="สูงกว่าประมาณการ","+","-")</f>
        <v>-</v>
      </c>
      <c r="I65" s="59" t="str">
        <f t="shared" ref="I65" si="16">IF(G65&gt;=D65,"สูงกว่าประมาณการ","ต่ำกว่าประมาณการ")</f>
        <v>ต่ำกว่าประมาณการ</v>
      </c>
    </row>
    <row r="66" spans="1:9" ht="19.5" x14ac:dyDescent="0.45">
      <c r="A66" s="51"/>
      <c r="B66" s="54"/>
      <c r="C66" s="9"/>
      <c r="D66" s="57"/>
      <c r="E66" s="21" t="s">
        <v>45</v>
      </c>
      <c r="F66" s="8">
        <v>7500</v>
      </c>
      <c r="G66" s="57"/>
      <c r="H66" s="57"/>
      <c r="I66" s="60"/>
    </row>
    <row r="67" spans="1:9" ht="19.5" x14ac:dyDescent="0.45">
      <c r="A67" s="51"/>
      <c r="B67" s="54"/>
      <c r="C67" s="9"/>
      <c r="D67" s="57"/>
      <c r="E67" s="21" t="s">
        <v>46</v>
      </c>
      <c r="F67" s="8">
        <v>3000</v>
      </c>
      <c r="G67" s="57"/>
      <c r="H67" s="57"/>
      <c r="I67" s="60"/>
    </row>
    <row r="68" spans="1:9" ht="19.5" x14ac:dyDescent="0.45">
      <c r="A68" s="51"/>
      <c r="B68" s="54"/>
      <c r="C68" s="9"/>
      <c r="D68" s="57"/>
      <c r="E68" s="21" t="s">
        <v>47</v>
      </c>
      <c r="F68" s="8">
        <v>3500</v>
      </c>
      <c r="G68" s="57"/>
      <c r="H68" s="57"/>
      <c r="I68" s="60"/>
    </row>
    <row r="69" spans="1:9" ht="19.5" x14ac:dyDescent="0.45">
      <c r="A69" s="51"/>
      <c r="B69" s="54"/>
      <c r="C69" s="9"/>
      <c r="D69" s="57"/>
      <c r="E69" s="21" t="s">
        <v>48</v>
      </c>
      <c r="F69" s="8">
        <v>22000</v>
      </c>
      <c r="G69" s="57"/>
      <c r="H69" s="57"/>
      <c r="I69" s="60"/>
    </row>
    <row r="70" spans="1:9" ht="19.5" x14ac:dyDescent="0.45">
      <c r="A70" s="52"/>
      <c r="B70" s="55"/>
      <c r="C70" s="9"/>
      <c r="D70" s="58"/>
      <c r="E70" s="21" t="s">
        <v>49</v>
      </c>
      <c r="F70" s="8">
        <v>14500</v>
      </c>
      <c r="G70" s="58"/>
      <c r="H70" s="58"/>
      <c r="I70" s="61"/>
    </row>
    <row r="71" spans="1:9" ht="19.5" x14ac:dyDescent="0.45">
      <c r="A71" s="50">
        <v>12</v>
      </c>
      <c r="B71" s="53" t="s">
        <v>21</v>
      </c>
      <c r="C71" s="9">
        <v>2090632</v>
      </c>
      <c r="D71" s="56">
        <f t="shared" ref="D71:D148" si="17">C71/2</f>
        <v>1045316</v>
      </c>
      <c r="E71" s="20" t="s">
        <v>44</v>
      </c>
      <c r="F71" s="8">
        <v>271275</v>
      </c>
      <c r="G71" s="56">
        <f>SUM(F71:F76)</f>
        <v>1129599</v>
      </c>
      <c r="H71" s="56" t="str">
        <f t="shared" ref="H71" si="18">IF(I71="สูงกว่าประมาณการ","+","-")</f>
        <v>+</v>
      </c>
      <c r="I71" s="59" t="str">
        <f t="shared" ref="I71" si="19">IF(G71&gt;=D71,"สูงกว่าประมาณการ","ต่ำกว่าประมาณการ")</f>
        <v>สูงกว่าประมาณการ</v>
      </c>
    </row>
    <row r="72" spans="1:9" ht="19.5" x14ac:dyDescent="0.45">
      <c r="A72" s="51"/>
      <c r="B72" s="54"/>
      <c r="C72" s="9"/>
      <c r="D72" s="57"/>
      <c r="E72" s="21" t="s">
        <v>45</v>
      </c>
      <c r="F72" s="8">
        <v>292913</v>
      </c>
      <c r="G72" s="57"/>
      <c r="H72" s="57"/>
      <c r="I72" s="60"/>
    </row>
    <row r="73" spans="1:9" ht="19.5" x14ac:dyDescent="0.45">
      <c r="A73" s="51"/>
      <c r="B73" s="54"/>
      <c r="C73" s="9"/>
      <c r="D73" s="57"/>
      <c r="E73" s="21" t="s">
        <v>46</v>
      </c>
      <c r="F73" s="8">
        <v>330455</v>
      </c>
      <c r="G73" s="57"/>
      <c r="H73" s="57"/>
      <c r="I73" s="60"/>
    </row>
    <row r="74" spans="1:9" ht="19.5" x14ac:dyDescent="0.45">
      <c r="A74" s="51"/>
      <c r="B74" s="54"/>
      <c r="C74" s="9"/>
      <c r="D74" s="57"/>
      <c r="E74" s="21" t="s">
        <v>47</v>
      </c>
      <c r="F74" s="8">
        <v>67380</v>
      </c>
      <c r="G74" s="57"/>
      <c r="H74" s="57"/>
      <c r="I74" s="60"/>
    </row>
    <row r="75" spans="1:9" ht="19.5" x14ac:dyDescent="0.45">
      <c r="A75" s="51"/>
      <c r="B75" s="54"/>
      <c r="C75" s="9"/>
      <c r="D75" s="57"/>
      <c r="E75" s="21" t="s">
        <v>48</v>
      </c>
      <c r="F75" s="8">
        <v>75871</v>
      </c>
      <c r="G75" s="57"/>
      <c r="H75" s="57"/>
      <c r="I75" s="60"/>
    </row>
    <row r="76" spans="1:9" ht="19.5" x14ac:dyDescent="0.45">
      <c r="A76" s="52"/>
      <c r="B76" s="55"/>
      <c r="C76" s="9"/>
      <c r="D76" s="58"/>
      <c r="E76" s="21" t="s">
        <v>49</v>
      </c>
      <c r="F76" s="8">
        <v>91705</v>
      </c>
      <c r="G76" s="58"/>
      <c r="H76" s="58"/>
      <c r="I76" s="61"/>
    </row>
    <row r="77" spans="1:9" ht="19.5" x14ac:dyDescent="0.45">
      <c r="A77" s="50">
        <v>13</v>
      </c>
      <c r="B77" s="53" t="s">
        <v>37</v>
      </c>
      <c r="C77" s="9">
        <v>275600</v>
      </c>
      <c r="D77" s="56">
        <f t="shared" si="17"/>
        <v>137800</v>
      </c>
      <c r="E77" s="20" t="s">
        <v>44</v>
      </c>
      <c r="F77" s="8">
        <v>18130</v>
      </c>
      <c r="G77" s="56">
        <f>SUM(F77:F82)</f>
        <v>126610</v>
      </c>
      <c r="H77" s="56" t="str">
        <f t="shared" ref="H77" si="20">IF(I77="สูงกว่าประมาณการ","+","-")</f>
        <v>-</v>
      </c>
      <c r="I77" s="59" t="str">
        <f t="shared" ref="I77" si="21">IF(G77&gt;=D77,"สูงกว่าประมาณการ","ต่ำกว่าประมาณการ")</f>
        <v>ต่ำกว่าประมาณการ</v>
      </c>
    </row>
    <row r="78" spans="1:9" ht="19.5" x14ac:dyDescent="0.45">
      <c r="A78" s="51"/>
      <c r="B78" s="54"/>
      <c r="C78" s="9"/>
      <c r="D78" s="57"/>
      <c r="E78" s="21" t="s">
        <v>45</v>
      </c>
      <c r="F78" s="8">
        <v>40160</v>
      </c>
      <c r="G78" s="57"/>
      <c r="H78" s="57"/>
      <c r="I78" s="60"/>
    </row>
    <row r="79" spans="1:9" ht="19.5" x14ac:dyDescent="0.45">
      <c r="A79" s="51"/>
      <c r="B79" s="54"/>
      <c r="C79" s="9"/>
      <c r="D79" s="57"/>
      <c r="E79" s="21" t="s">
        <v>46</v>
      </c>
      <c r="F79" s="8">
        <v>34840</v>
      </c>
      <c r="G79" s="57"/>
      <c r="H79" s="57"/>
      <c r="I79" s="60"/>
    </row>
    <row r="80" spans="1:9" ht="19.5" x14ac:dyDescent="0.45">
      <c r="A80" s="51"/>
      <c r="B80" s="54"/>
      <c r="C80" s="9"/>
      <c r="D80" s="57"/>
      <c r="E80" s="21" t="s">
        <v>47</v>
      </c>
      <c r="F80" s="8">
        <v>12900</v>
      </c>
      <c r="G80" s="57"/>
      <c r="H80" s="57"/>
      <c r="I80" s="60"/>
    </row>
    <row r="81" spans="1:9" ht="19.5" x14ac:dyDescent="0.45">
      <c r="A81" s="51"/>
      <c r="B81" s="54"/>
      <c r="C81" s="9"/>
      <c r="D81" s="57"/>
      <c r="E81" s="21" t="s">
        <v>48</v>
      </c>
      <c r="F81" s="8">
        <v>13000</v>
      </c>
      <c r="G81" s="57"/>
      <c r="H81" s="57"/>
      <c r="I81" s="60"/>
    </row>
    <row r="82" spans="1:9" ht="19.5" x14ac:dyDescent="0.45">
      <c r="A82" s="52"/>
      <c r="B82" s="55"/>
      <c r="C82" s="9"/>
      <c r="D82" s="58"/>
      <c r="E82" s="21" t="s">
        <v>49</v>
      </c>
      <c r="F82" s="8">
        <v>7580</v>
      </c>
      <c r="G82" s="58"/>
      <c r="H82" s="58"/>
      <c r="I82" s="61"/>
    </row>
    <row r="83" spans="1:9" ht="19.5" x14ac:dyDescent="0.45">
      <c r="A83" s="50">
        <v>14</v>
      </c>
      <c r="B83" s="53" t="s">
        <v>22</v>
      </c>
      <c r="C83" s="9">
        <v>500</v>
      </c>
      <c r="D83" s="56">
        <f t="shared" si="17"/>
        <v>250</v>
      </c>
      <c r="E83" s="20" t="s">
        <v>44</v>
      </c>
      <c r="F83" s="8">
        <v>90</v>
      </c>
      <c r="G83" s="56">
        <f>SUM(F83:F88)</f>
        <v>540</v>
      </c>
      <c r="H83" s="56" t="str">
        <f t="shared" ref="H83" si="22">IF(I83="สูงกว่าประมาณการ","+","-")</f>
        <v>+</v>
      </c>
      <c r="I83" s="59" t="str">
        <f t="shared" ref="I83" si="23">IF(G83&gt;=D83,"สูงกว่าประมาณการ","ต่ำกว่าประมาณการ")</f>
        <v>สูงกว่าประมาณการ</v>
      </c>
    </row>
    <row r="84" spans="1:9" ht="19.5" x14ac:dyDescent="0.45">
      <c r="A84" s="51"/>
      <c r="B84" s="54"/>
      <c r="C84" s="9"/>
      <c r="D84" s="57"/>
      <c r="E84" s="21" t="s">
        <v>45</v>
      </c>
      <c r="F84" s="8">
        <v>80</v>
      </c>
      <c r="G84" s="57"/>
      <c r="H84" s="57"/>
      <c r="I84" s="60"/>
    </row>
    <row r="85" spans="1:9" ht="19.5" x14ac:dyDescent="0.45">
      <c r="A85" s="51"/>
      <c r="B85" s="54"/>
      <c r="C85" s="9"/>
      <c r="D85" s="57"/>
      <c r="E85" s="21" t="s">
        <v>46</v>
      </c>
      <c r="F85" s="8">
        <v>100</v>
      </c>
      <c r="G85" s="57"/>
      <c r="H85" s="57"/>
      <c r="I85" s="60"/>
    </row>
    <row r="86" spans="1:9" ht="19.5" x14ac:dyDescent="0.45">
      <c r="A86" s="51"/>
      <c r="B86" s="54"/>
      <c r="C86" s="9"/>
      <c r="D86" s="57"/>
      <c r="E86" s="21" t="s">
        <v>47</v>
      </c>
      <c r="F86" s="8">
        <v>120</v>
      </c>
      <c r="G86" s="57"/>
      <c r="H86" s="57"/>
      <c r="I86" s="60"/>
    </row>
    <row r="87" spans="1:9" ht="19.5" x14ac:dyDescent="0.45">
      <c r="A87" s="51"/>
      <c r="B87" s="54"/>
      <c r="C87" s="9"/>
      <c r="D87" s="57"/>
      <c r="E87" s="21" t="s">
        <v>48</v>
      </c>
      <c r="F87" s="8">
        <v>70</v>
      </c>
      <c r="G87" s="57"/>
      <c r="H87" s="57"/>
      <c r="I87" s="60"/>
    </row>
    <row r="88" spans="1:9" ht="19.5" x14ac:dyDescent="0.45">
      <c r="A88" s="52"/>
      <c r="B88" s="55"/>
      <c r="C88" s="9"/>
      <c r="D88" s="58"/>
      <c r="E88" s="21" t="s">
        <v>49</v>
      </c>
      <c r="F88" s="8">
        <v>80</v>
      </c>
      <c r="G88" s="58"/>
      <c r="H88" s="58"/>
      <c r="I88" s="61"/>
    </row>
    <row r="89" spans="1:9" ht="19.5" x14ac:dyDescent="0.45">
      <c r="A89" s="50">
        <v>15</v>
      </c>
      <c r="B89" s="53" t="s">
        <v>20</v>
      </c>
      <c r="C89" s="9">
        <v>62000</v>
      </c>
      <c r="D89" s="56">
        <v>62000</v>
      </c>
      <c r="E89" s="20" t="s">
        <v>44</v>
      </c>
      <c r="F89" s="8">
        <v>0</v>
      </c>
      <c r="G89" s="56">
        <f>SUM(F89:F94)</f>
        <v>46500</v>
      </c>
      <c r="H89" s="56" t="str">
        <f t="shared" ref="H89" si="24">IF(I89="สูงกว่าประมาณการ","+","-")</f>
        <v>-</v>
      </c>
      <c r="I89" s="59" t="str">
        <f t="shared" ref="I89" si="25">IF(G89&gt;=D89,"สูงกว่าประมาณการ","ต่ำกว่าประมาณการ")</f>
        <v>ต่ำกว่าประมาณการ</v>
      </c>
    </row>
    <row r="90" spans="1:9" ht="19.5" x14ac:dyDescent="0.45">
      <c r="A90" s="51"/>
      <c r="B90" s="54"/>
      <c r="C90" s="9"/>
      <c r="D90" s="57"/>
      <c r="E90" s="21" t="s">
        <v>45</v>
      </c>
      <c r="F90" s="8">
        <v>13000</v>
      </c>
      <c r="G90" s="57"/>
      <c r="H90" s="57"/>
      <c r="I90" s="60"/>
    </row>
    <row r="91" spans="1:9" ht="19.5" x14ac:dyDescent="0.45">
      <c r="A91" s="51"/>
      <c r="B91" s="54"/>
      <c r="C91" s="9"/>
      <c r="D91" s="57"/>
      <c r="E91" s="21" t="s">
        <v>46</v>
      </c>
      <c r="F91" s="8">
        <v>13000</v>
      </c>
      <c r="G91" s="57"/>
      <c r="H91" s="57"/>
      <c r="I91" s="60"/>
    </row>
    <row r="92" spans="1:9" ht="19.5" x14ac:dyDescent="0.45">
      <c r="A92" s="51"/>
      <c r="B92" s="54"/>
      <c r="C92" s="9"/>
      <c r="D92" s="57"/>
      <c r="E92" s="21" t="s">
        <v>47</v>
      </c>
      <c r="F92" s="8">
        <v>4500</v>
      </c>
      <c r="G92" s="57"/>
      <c r="H92" s="57"/>
      <c r="I92" s="60"/>
    </row>
    <row r="93" spans="1:9" ht="19.5" x14ac:dyDescent="0.45">
      <c r="A93" s="51"/>
      <c r="B93" s="54"/>
      <c r="C93" s="9"/>
      <c r="D93" s="57"/>
      <c r="E93" s="21" t="s">
        <v>48</v>
      </c>
      <c r="F93" s="8">
        <v>6000</v>
      </c>
      <c r="G93" s="57"/>
      <c r="H93" s="57"/>
      <c r="I93" s="60"/>
    </row>
    <row r="94" spans="1:9" ht="19.5" x14ac:dyDescent="0.45">
      <c r="A94" s="52"/>
      <c r="B94" s="55"/>
      <c r="C94" s="9"/>
      <c r="D94" s="58"/>
      <c r="E94" s="21" t="s">
        <v>49</v>
      </c>
      <c r="F94" s="8">
        <v>10000</v>
      </c>
      <c r="G94" s="58"/>
      <c r="H94" s="58"/>
      <c r="I94" s="61"/>
    </row>
    <row r="95" spans="1:9" ht="19.5" x14ac:dyDescent="0.45">
      <c r="A95" s="34">
        <v>16</v>
      </c>
      <c r="B95" s="16" t="s">
        <v>19</v>
      </c>
      <c r="C95" s="9"/>
      <c r="D95" s="14">
        <v>10500</v>
      </c>
      <c r="E95" s="9" t="s">
        <v>50</v>
      </c>
      <c r="F95" s="8">
        <f>1500+7500+1500</f>
        <v>10500</v>
      </c>
      <c r="G95" s="8">
        <f>F95</f>
        <v>10500</v>
      </c>
      <c r="H95" s="14"/>
      <c r="I95" s="46" t="s">
        <v>41</v>
      </c>
    </row>
    <row r="96" spans="1:9" ht="19.5" x14ac:dyDescent="0.45">
      <c r="A96" s="50">
        <v>17</v>
      </c>
      <c r="B96" s="53" t="s">
        <v>42</v>
      </c>
      <c r="C96" s="9">
        <v>253730</v>
      </c>
      <c r="D96" s="56">
        <f t="shared" si="17"/>
        <v>126865</v>
      </c>
      <c r="E96" s="20" t="s">
        <v>44</v>
      </c>
      <c r="F96" s="8">
        <v>43990</v>
      </c>
      <c r="G96" s="56">
        <f>SUM(F96:F101)</f>
        <v>201150</v>
      </c>
      <c r="H96" s="56" t="str">
        <f t="shared" ref="H96" si="26">IF(I96="สูงกว่าประมาณการ","+","-")</f>
        <v>+</v>
      </c>
      <c r="I96" s="59" t="str">
        <f t="shared" ref="I96" si="27">IF(G96&gt;=D96,"สูงกว่าประมาณการ","ต่ำกว่าประมาณการ")</f>
        <v>สูงกว่าประมาณการ</v>
      </c>
    </row>
    <row r="97" spans="1:9" ht="19.5" x14ac:dyDescent="0.45">
      <c r="A97" s="51"/>
      <c r="B97" s="54"/>
      <c r="C97" s="9"/>
      <c r="D97" s="57"/>
      <c r="E97" s="21" t="s">
        <v>45</v>
      </c>
      <c r="F97" s="8">
        <v>50140</v>
      </c>
      <c r="G97" s="57"/>
      <c r="H97" s="57"/>
      <c r="I97" s="60"/>
    </row>
    <row r="98" spans="1:9" ht="19.5" x14ac:dyDescent="0.45">
      <c r="A98" s="51"/>
      <c r="B98" s="54"/>
      <c r="C98" s="9"/>
      <c r="D98" s="57"/>
      <c r="E98" s="21" t="s">
        <v>46</v>
      </c>
      <c r="F98" s="8">
        <v>45350</v>
      </c>
      <c r="G98" s="57"/>
      <c r="H98" s="57"/>
      <c r="I98" s="60"/>
    </row>
    <row r="99" spans="1:9" ht="19.5" x14ac:dyDescent="0.45">
      <c r="A99" s="51"/>
      <c r="B99" s="54"/>
      <c r="C99" s="9"/>
      <c r="D99" s="57"/>
      <c r="E99" s="21" t="s">
        <v>47</v>
      </c>
      <c r="F99" s="8">
        <v>19170</v>
      </c>
      <c r="G99" s="57"/>
      <c r="H99" s="57"/>
      <c r="I99" s="60"/>
    </row>
    <row r="100" spans="1:9" ht="19.5" x14ac:dyDescent="0.45">
      <c r="A100" s="51"/>
      <c r="B100" s="54"/>
      <c r="C100" s="9"/>
      <c r="D100" s="57"/>
      <c r="E100" s="21" t="s">
        <v>48</v>
      </c>
      <c r="F100" s="8">
        <v>20590</v>
      </c>
      <c r="G100" s="57"/>
      <c r="H100" s="57"/>
      <c r="I100" s="60"/>
    </row>
    <row r="101" spans="1:9" ht="19.5" x14ac:dyDescent="0.45">
      <c r="A101" s="52"/>
      <c r="B101" s="55"/>
      <c r="C101" s="9"/>
      <c r="D101" s="58"/>
      <c r="E101" s="21" t="s">
        <v>49</v>
      </c>
      <c r="F101" s="8">
        <v>21910</v>
      </c>
      <c r="G101" s="58"/>
      <c r="H101" s="58"/>
      <c r="I101" s="61"/>
    </row>
    <row r="102" spans="1:9" ht="17.25" customHeight="1" x14ac:dyDescent="0.45">
      <c r="A102" s="50">
        <v>18</v>
      </c>
      <c r="B102" s="53" t="s">
        <v>23</v>
      </c>
      <c r="C102" s="9">
        <v>1200000</v>
      </c>
      <c r="D102" s="56">
        <v>2000000</v>
      </c>
      <c r="E102" s="20" t="s">
        <v>44</v>
      </c>
      <c r="F102" s="8">
        <v>147531</v>
      </c>
      <c r="G102" s="56">
        <f>SUM(F102:F107)</f>
        <v>415620</v>
      </c>
      <c r="H102" s="56" t="str">
        <f t="shared" ref="H102" si="28">IF(I102="สูงกว่าประมาณการ","+","-")</f>
        <v>-</v>
      </c>
      <c r="I102" s="59" t="str">
        <f t="shared" ref="I102" si="29">IF(G102&gt;=D102,"สูงกว่าประมาณการ","ต่ำกว่าประมาณการ")</f>
        <v>ต่ำกว่าประมาณการ</v>
      </c>
    </row>
    <row r="103" spans="1:9" ht="17.25" customHeight="1" x14ac:dyDescent="0.45">
      <c r="A103" s="51"/>
      <c r="B103" s="54"/>
      <c r="C103" s="9"/>
      <c r="D103" s="57"/>
      <c r="E103" s="21" t="s">
        <v>45</v>
      </c>
      <c r="F103" s="8">
        <v>10398</v>
      </c>
      <c r="G103" s="57"/>
      <c r="H103" s="57"/>
      <c r="I103" s="60"/>
    </row>
    <row r="104" spans="1:9" ht="17.25" customHeight="1" x14ac:dyDescent="0.45">
      <c r="A104" s="51"/>
      <c r="B104" s="54"/>
      <c r="C104" s="9"/>
      <c r="D104" s="57"/>
      <c r="E104" s="21" t="s">
        <v>46</v>
      </c>
      <c r="F104" s="8">
        <v>9878</v>
      </c>
      <c r="G104" s="57"/>
      <c r="H104" s="57"/>
      <c r="I104" s="60"/>
    </row>
    <row r="105" spans="1:9" ht="17.25" customHeight="1" x14ac:dyDescent="0.45">
      <c r="A105" s="51"/>
      <c r="B105" s="54"/>
      <c r="C105" s="9"/>
      <c r="D105" s="57"/>
      <c r="E105" s="21" t="s">
        <v>47</v>
      </c>
      <c r="F105" s="8">
        <v>30686</v>
      </c>
      <c r="G105" s="57"/>
      <c r="H105" s="57"/>
      <c r="I105" s="60"/>
    </row>
    <row r="106" spans="1:9" ht="17.25" customHeight="1" x14ac:dyDescent="0.45">
      <c r="A106" s="51"/>
      <c r="B106" s="54"/>
      <c r="C106" s="9"/>
      <c r="D106" s="57"/>
      <c r="E106" s="21" t="s">
        <v>48</v>
      </c>
      <c r="F106" s="8">
        <v>72501</v>
      </c>
      <c r="G106" s="57"/>
      <c r="H106" s="57"/>
      <c r="I106" s="60"/>
    </row>
    <row r="107" spans="1:9" ht="17.25" customHeight="1" x14ac:dyDescent="0.45">
      <c r="A107" s="52"/>
      <c r="B107" s="55"/>
      <c r="C107" s="9"/>
      <c r="D107" s="58"/>
      <c r="E107" s="21" t="s">
        <v>49</v>
      </c>
      <c r="F107" s="8">
        <v>144626</v>
      </c>
      <c r="G107" s="58"/>
      <c r="H107" s="58"/>
      <c r="I107" s="61"/>
    </row>
    <row r="108" spans="1:9" ht="17.25" customHeight="1" x14ac:dyDescent="0.45">
      <c r="A108" s="50">
        <v>19</v>
      </c>
      <c r="B108" s="53" t="s">
        <v>25</v>
      </c>
      <c r="C108" s="9">
        <v>190445</v>
      </c>
      <c r="D108" s="56">
        <f t="shared" si="17"/>
        <v>95222.5</v>
      </c>
      <c r="E108" s="20" t="s">
        <v>44</v>
      </c>
      <c r="F108" s="8">
        <v>24760</v>
      </c>
      <c r="G108" s="56">
        <f>SUM(F108:F113)</f>
        <v>155380</v>
      </c>
      <c r="H108" s="56" t="str">
        <f t="shared" ref="H108" si="30">IF(I108="สูงกว่าประมาณการ","+","-")</f>
        <v>+</v>
      </c>
      <c r="I108" s="59" t="str">
        <f t="shared" ref="I108" si="31">IF(G108&gt;=D108,"สูงกว่าประมาณการ","ต่ำกว่าประมาณการ")</f>
        <v>สูงกว่าประมาณการ</v>
      </c>
    </row>
    <row r="109" spans="1:9" ht="17.25" customHeight="1" x14ac:dyDescent="0.45">
      <c r="A109" s="51"/>
      <c r="B109" s="54"/>
      <c r="C109" s="9"/>
      <c r="D109" s="57"/>
      <c r="E109" s="21" t="s">
        <v>45</v>
      </c>
      <c r="F109" s="8">
        <v>24150</v>
      </c>
      <c r="G109" s="57"/>
      <c r="H109" s="57"/>
      <c r="I109" s="60"/>
    </row>
    <row r="110" spans="1:9" ht="17.25" customHeight="1" x14ac:dyDescent="0.45">
      <c r="A110" s="51"/>
      <c r="B110" s="54"/>
      <c r="C110" s="9"/>
      <c r="D110" s="57"/>
      <c r="E110" s="21" t="s">
        <v>46</v>
      </c>
      <c r="F110" s="8">
        <v>22280</v>
      </c>
      <c r="G110" s="57"/>
      <c r="H110" s="57"/>
      <c r="I110" s="60"/>
    </row>
    <row r="111" spans="1:9" ht="17.25" customHeight="1" x14ac:dyDescent="0.45">
      <c r="A111" s="51"/>
      <c r="B111" s="54"/>
      <c r="C111" s="9"/>
      <c r="D111" s="57"/>
      <c r="E111" s="21" t="s">
        <v>47</v>
      </c>
      <c r="F111" s="8">
        <v>27300</v>
      </c>
      <c r="G111" s="57"/>
      <c r="H111" s="57"/>
      <c r="I111" s="60"/>
    </row>
    <row r="112" spans="1:9" ht="17.25" customHeight="1" x14ac:dyDescent="0.45">
      <c r="A112" s="51"/>
      <c r="B112" s="54"/>
      <c r="C112" s="9"/>
      <c r="D112" s="57"/>
      <c r="E112" s="21" t="s">
        <v>48</v>
      </c>
      <c r="F112" s="8">
        <v>27070</v>
      </c>
      <c r="G112" s="57"/>
      <c r="H112" s="57"/>
      <c r="I112" s="60"/>
    </row>
    <row r="113" spans="1:9" ht="19.5" x14ac:dyDescent="0.45">
      <c r="A113" s="52"/>
      <c r="B113" s="55"/>
      <c r="C113" s="9"/>
      <c r="D113" s="58"/>
      <c r="E113" s="21" t="s">
        <v>49</v>
      </c>
      <c r="F113" s="8">
        <v>29820</v>
      </c>
      <c r="G113" s="58"/>
      <c r="H113" s="58"/>
      <c r="I113" s="61"/>
    </row>
    <row r="114" spans="1:9" ht="58.5" x14ac:dyDescent="0.45">
      <c r="A114" s="37">
        <v>20</v>
      </c>
      <c r="B114" s="40" t="s">
        <v>54</v>
      </c>
      <c r="C114" s="49"/>
      <c r="D114" s="42">
        <v>4000</v>
      </c>
      <c r="E114" s="49" t="s">
        <v>50</v>
      </c>
      <c r="F114" s="48">
        <v>3600</v>
      </c>
      <c r="G114" s="42">
        <f>+F114</f>
        <v>3600</v>
      </c>
      <c r="H114" s="42" t="s">
        <v>51</v>
      </c>
      <c r="I114" s="5" t="s">
        <v>7</v>
      </c>
    </row>
    <row r="115" spans="1:9" ht="21" customHeight="1" x14ac:dyDescent="0.45">
      <c r="A115" s="36">
        <v>21</v>
      </c>
      <c r="B115" s="67" t="s">
        <v>55</v>
      </c>
      <c r="C115" s="9"/>
      <c r="D115" s="56">
        <v>4250</v>
      </c>
      <c r="E115" s="20" t="s">
        <v>44</v>
      </c>
      <c r="F115" s="8">
        <v>0</v>
      </c>
      <c r="G115" s="41"/>
      <c r="H115" s="56" t="s">
        <v>57</v>
      </c>
      <c r="I115" s="59" t="s">
        <v>6</v>
      </c>
    </row>
    <row r="116" spans="1:9" ht="19.5" x14ac:dyDescent="0.45">
      <c r="A116" s="37"/>
      <c r="B116" s="68"/>
      <c r="C116" s="9"/>
      <c r="D116" s="57"/>
      <c r="E116" s="21" t="s">
        <v>45</v>
      </c>
      <c r="F116" s="8">
        <v>1000</v>
      </c>
      <c r="G116" s="42"/>
      <c r="H116" s="57"/>
      <c r="I116" s="60"/>
    </row>
    <row r="117" spans="1:9" ht="19.5" x14ac:dyDescent="0.45">
      <c r="A117" s="37"/>
      <c r="B117" s="68"/>
      <c r="C117" s="9"/>
      <c r="D117" s="57"/>
      <c r="E117" s="21" t="s">
        <v>46</v>
      </c>
      <c r="F117" s="8">
        <v>2250</v>
      </c>
      <c r="G117" s="42"/>
      <c r="H117" s="57"/>
      <c r="I117" s="60"/>
    </row>
    <row r="118" spans="1:9" ht="19.5" x14ac:dyDescent="0.45">
      <c r="A118" s="37"/>
      <c r="B118" s="68"/>
      <c r="C118" s="9"/>
      <c r="D118" s="57"/>
      <c r="E118" s="21" t="s">
        <v>47</v>
      </c>
      <c r="F118" s="8">
        <v>0</v>
      </c>
      <c r="G118" s="42">
        <f>SUM(F115:F120)</f>
        <v>7750</v>
      </c>
      <c r="H118" s="57"/>
      <c r="I118" s="60"/>
    </row>
    <row r="119" spans="1:9" ht="19.5" x14ac:dyDescent="0.45">
      <c r="A119" s="37"/>
      <c r="B119" s="68"/>
      <c r="C119" s="9"/>
      <c r="D119" s="57"/>
      <c r="E119" s="21" t="s">
        <v>48</v>
      </c>
      <c r="F119" s="8">
        <v>0</v>
      </c>
      <c r="G119" s="42"/>
      <c r="H119" s="57"/>
      <c r="I119" s="60"/>
    </row>
    <row r="120" spans="1:9" ht="19.5" x14ac:dyDescent="0.45">
      <c r="A120" s="37"/>
      <c r="B120" s="68"/>
      <c r="C120" s="9"/>
      <c r="D120" s="57"/>
      <c r="E120" s="21" t="s">
        <v>49</v>
      </c>
      <c r="F120" s="8">
        <v>4500</v>
      </c>
      <c r="G120" s="42"/>
      <c r="H120" s="58"/>
      <c r="I120" s="61"/>
    </row>
    <row r="121" spans="1:9" ht="19.5" x14ac:dyDescent="0.45">
      <c r="A121" s="38"/>
      <c r="B121" s="69"/>
      <c r="C121" s="9"/>
      <c r="D121" s="58"/>
      <c r="E121" s="9"/>
      <c r="F121" s="8"/>
      <c r="G121" s="43"/>
      <c r="H121" s="43"/>
      <c r="I121" s="44"/>
    </row>
    <row r="122" spans="1:9" ht="19.5" x14ac:dyDescent="0.45">
      <c r="A122" s="50">
        <v>22</v>
      </c>
      <c r="B122" s="53" t="s">
        <v>26</v>
      </c>
      <c r="C122" s="9">
        <v>38300</v>
      </c>
      <c r="D122" s="56">
        <f t="shared" si="17"/>
        <v>19150</v>
      </c>
      <c r="E122" s="20" t="s">
        <v>44</v>
      </c>
      <c r="F122" s="8">
        <v>5250</v>
      </c>
      <c r="G122" s="56">
        <f>SUM(F122:F127)</f>
        <v>33600</v>
      </c>
      <c r="H122" s="56" t="str">
        <f t="shared" ref="H122" si="32">IF(I122="สูงกว่าประมาณการ","+","-")</f>
        <v>+</v>
      </c>
      <c r="I122" s="59" t="str">
        <f t="shared" ref="I122" si="33">IF(G122&gt;=D122,"สูงกว่าประมาณการ","ต่ำกว่าประมาณการ")</f>
        <v>สูงกว่าประมาณการ</v>
      </c>
    </row>
    <row r="123" spans="1:9" ht="19.5" x14ac:dyDescent="0.45">
      <c r="A123" s="51"/>
      <c r="B123" s="54"/>
      <c r="C123" s="9"/>
      <c r="D123" s="57"/>
      <c r="E123" s="21" t="s">
        <v>45</v>
      </c>
      <c r="F123" s="8">
        <v>22050</v>
      </c>
      <c r="G123" s="57"/>
      <c r="H123" s="57"/>
      <c r="I123" s="60"/>
    </row>
    <row r="124" spans="1:9" ht="19.5" x14ac:dyDescent="0.45">
      <c r="A124" s="51"/>
      <c r="B124" s="54"/>
      <c r="C124" s="9"/>
      <c r="D124" s="57"/>
      <c r="E124" s="21" t="s">
        <v>46</v>
      </c>
      <c r="F124" s="8">
        <v>6300</v>
      </c>
      <c r="G124" s="57"/>
      <c r="H124" s="57"/>
      <c r="I124" s="60"/>
    </row>
    <row r="125" spans="1:9" ht="19.5" x14ac:dyDescent="0.45">
      <c r="A125" s="51"/>
      <c r="B125" s="54"/>
      <c r="C125" s="9"/>
      <c r="D125" s="57"/>
      <c r="E125" s="21" t="s">
        <v>47</v>
      </c>
      <c r="F125" s="8">
        <v>0</v>
      </c>
      <c r="G125" s="57"/>
      <c r="H125" s="57"/>
      <c r="I125" s="60"/>
    </row>
    <row r="126" spans="1:9" ht="19.5" x14ac:dyDescent="0.45">
      <c r="A126" s="51"/>
      <c r="B126" s="54"/>
      <c r="C126" s="9"/>
      <c r="D126" s="57"/>
      <c r="E126" s="21" t="s">
        <v>48</v>
      </c>
      <c r="F126" s="8">
        <v>0</v>
      </c>
      <c r="G126" s="57"/>
      <c r="H126" s="57"/>
      <c r="I126" s="60"/>
    </row>
    <row r="127" spans="1:9" ht="19.5" x14ac:dyDescent="0.45">
      <c r="A127" s="52"/>
      <c r="B127" s="55"/>
      <c r="C127" s="9"/>
      <c r="D127" s="58"/>
      <c r="E127" s="21" t="s">
        <v>49</v>
      </c>
      <c r="F127" s="8">
        <v>0</v>
      </c>
      <c r="G127" s="58"/>
      <c r="H127" s="58"/>
      <c r="I127" s="61"/>
    </row>
    <row r="128" spans="1:9" ht="19.5" x14ac:dyDescent="0.45">
      <c r="A128" s="34">
        <v>23</v>
      </c>
      <c r="B128" s="18" t="s">
        <v>27</v>
      </c>
      <c r="C128" s="9">
        <v>0</v>
      </c>
      <c r="D128" s="14">
        <f t="shared" si="17"/>
        <v>0</v>
      </c>
      <c r="E128" s="9" t="s">
        <v>50</v>
      </c>
      <c r="F128" s="8"/>
      <c r="G128" s="8">
        <f>F128</f>
        <v>0</v>
      </c>
      <c r="H128" s="14"/>
      <c r="I128" s="46" t="s">
        <v>41</v>
      </c>
    </row>
    <row r="129" spans="1:9" ht="19.5" x14ac:dyDescent="0.45">
      <c r="A129" s="34">
        <v>24</v>
      </c>
      <c r="B129" s="18" t="s">
        <v>36</v>
      </c>
      <c r="C129" s="9"/>
      <c r="D129" s="14">
        <v>0</v>
      </c>
      <c r="E129" s="9" t="s">
        <v>50</v>
      </c>
      <c r="F129" s="8">
        <f>2500+4500+4000+5000</f>
        <v>16000</v>
      </c>
      <c r="G129" s="8">
        <f t="shared" ref="G129:G130" si="34">F129</f>
        <v>16000</v>
      </c>
      <c r="H129" s="14"/>
      <c r="I129" s="46" t="s">
        <v>41</v>
      </c>
    </row>
    <row r="130" spans="1:9" ht="39" x14ac:dyDescent="0.45">
      <c r="A130" s="34">
        <v>25</v>
      </c>
      <c r="B130" s="18" t="s">
        <v>24</v>
      </c>
      <c r="C130" s="9">
        <v>0</v>
      </c>
      <c r="D130" s="14">
        <f t="shared" si="17"/>
        <v>0</v>
      </c>
      <c r="E130" s="9" t="s">
        <v>50</v>
      </c>
      <c r="F130" s="8">
        <f>4300+6000+6000+4500+2300</f>
        <v>23100</v>
      </c>
      <c r="G130" s="8">
        <f t="shared" si="34"/>
        <v>23100</v>
      </c>
      <c r="H130" s="14"/>
      <c r="I130" s="46" t="s">
        <v>41</v>
      </c>
    </row>
    <row r="131" spans="1:9" ht="39" x14ac:dyDescent="0.45">
      <c r="A131" s="36">
        <v>26</v>
      </c>
      <c r="B131" s="39" t="s">
        <v>56</v>
      </c>
      <c r="C131" s="9"/>
      <c r="D131" s="41" t="s">
        <v>51</v>
      </c>
      <c r="E131" s="9" t="s">
        <v>50</v>
      </c>
      <c r="F131" s="8">
        <v>6645</v>
      </c>
      <c r="G131" s="48">
        <v>6645</v>
      </c>
      <c r="H131" s="41"/>
      <c r="I131" s="46" t="s">
        <v>41</v>
      </c>
    </row>
    <row r="132" spans="1:9" ht="19.5" x14ac:dyDescent="0.45">
      <c r="A132" s="50">
        <v>27</v>
      </c>
      <c r="B132" s="53" t="s">
        <v>28</v>
      </c>
      <c r="C132" s="9">
        <v>76500</v>
      </c>
      <c r="D132" s="56">
        <f t="shared" si="17"/>
        <v>38250</v>
      </c>
      <c r="E132" s="20" t="s">
        <v>44</v>
      </c>
      <c r="F132" s="8">
        <v>8700</v>
      </c>
      <c r="G132" s="56">
        <f>SUM(F132:F137)</f>
        <v>30450</v>
      </c>
      <c r="H132" s="56" t="str">
        <f t="shared" ref="H132" si="35">IF(I132="สูงกว่าประมาณการ","+","-")</f>
        <v>-</v>
      </c>
      <c r="I132" s="59" t="str">
        <f t="shared" si="2"/>
        <v>ต่ำกว่าประมาณการ</v>
      </c>
    </row>
    <row r="133" spans="1:9" ht="19.5" x14ac:dyDescent="0.45">
      <c r="A133" s="51"/>
      <c r="B133" s="54"/>
      <c r="C133" s="9"/>
      <c r="D133" s="57"/>
      <c r="E133" s="21" t="s">
        <v>45</v>
      </c>
      <c r="F133" s="8">
        <v>4350</v>
      </c>
      <c r="G133" s="57"/>
      <c r="H133" s="57"/>
      <c r="I133" s="60"/>
    </row>
    <row r="134" spans="1:9" ht="19.5" x14ac:dyDescent="0.45">
      <c r="A134" s="51"/>
      <c r="B134" s="54"/>
      <c r="C134" s="9"/>
      <c r="D134" s="57"/>
      <c r="E134" s="21" t="s">
        <v>46</v>
      </c>
      <c r="F134" s="8">
        <v>4350</v>
      </c>
      <c r="G134" s="57"/>
      <c r="H134" s="57"/>
      <c r="I134" s="60"/>
    </row>
    <row r="135" spans="1:9" ht="19.5" x14ac:dyDescent="0.45">
      <c r="A135" s="51"/>
      <c r="B135" s="54"/>
      <c r="C135" s="9"/>
      <c r="D135" s="57"/>
      <c r="E135" s="21" t="s">
        <v>47</v>
      </c>
      <c r="F135" s="8">
        <v>4350</v>
      </c>
      <c r="G135" s="57"/>
      <c r="H135" s="57"/>
      <c r="I135" s="60"/>
    </row>
    <row r="136" spans="1:9" ht="19.5" x14ac:dyDescent="0.45">
      <c r="A136" s="51"/>
      <c r="B136" s="54"/>
      <c r="C136" s="9"/>
      <c r="D136" s="57"/>
      <c r="E136" s="21" t="s">
        <v>48</v>
      </c>
      <c r="F136" s="8">
        <v>0</v>
      </c>
      <c r="G136" s="57"/>
      <c r="H136" s="57"/>
      <c r="I136" s="60"/>
    </row>
    <row r="137" spans="1:9" ht="19.5" x14ac:dyDescent="0.45">
      <c r="A137" s="52"/>
      <c r="B137" s="55"/>
      <c r="C137" s="9"/>
      <c r="D137" s="58"/>
      <c r="E137" s="21" t="s">
        <v>49</v>
      </c>
      <c r="F137" s="8">
        <v>8700</v>
      </c>
      <c r="G137" s="58"/>
      <c r="H137" s="58"/>
      <c r="I137" s="61"/>
    </row>
    <row r="138" spans="1:9" ht="39" x14ac:dyDescent="0.45">
      <c r="A138" s="34">
        <v>28</v>
      </c>
      <c r="B138" s="18" t="s">
        <v>30</v>
      </c>
      <c r="C138" s="9">
        <v>0</v>
      </c>
      <c r="D138" s="14">
        <f t="shared" si="17"/>
        <v>0</v>
      </c>
      <c r="E138" s="9" t="s">
        <v>50</v>
      </c>
      <c r="F138" s="8">
        <f>215910.12+362.4</f>
        <v>216272.52</v>
      </c>
      <c r="G138" s="8">
        <f>F138</f>
        <v>216272.52</v>
      </c>
      <c r="H138" s="14"/>
      <c r="I138" s="46" t="s">
        <v>41</v>
      </c>
    </row>
    <row r="139" spans="1:9" ht="39" x14ac:dyDescent="0.45">
      <c r="A139" s="36">
        <v>29</v>
      </c>
      <c r="B139" s="39" t="s">
        <v>34</v>
      </c>
      <c r="C139" s="9">
        <v>13640</v>
      </c>
      <c r="D139" s="17" t="s">
        <v>51</v>
      </c>
      <c r="E139" s="9" t="s">
        <v>50</v>
      </c>
      <c r="F139" s="8">
        <v>0</v>
      </c>
      <c r="G139" s="17">
        <f>SUM(F139:F139)</f>
        <v>0</v>
      </c>
      <c r="H139" s="41"/>
      <c r="I139" s="46" t="s">
        <v>41</v>
      </c>
    </row>
    <row r="140" spans="1:9" ht="19.5" x14ac:dyDescent="0.45">
      <c r="A140" s="50">
        <v>30</v>
      </c>
      <c r="B140" s="53" t="s">
        <v>32</v>
      </c>
      <c r="C140" s="9">
        <v>63541</v>
      </c>
      <c r="D140" s="56" t="s">
        <v>51</v>
      </c>
      <c r="E140" s="20" t="s">
        <v>44</v>
      </c>
      <c r="F140" s="8">
        <v>20000</v>
      </c>
      <c r="G140" s="56">
        <f>SUM(F140:F145)</f>
        <v>91000</v>
      </c>
      <c r="H140" s="56"/>
      <c r="I140" s="59" t="s">
        <v>41</v>
      </c>
    </row>
    <row r="141" spans="1:9" ht="19.5" x14ac:dyDescent="0.45">
      <c r="A141" s="51"/>
      <c r="B141" s="54"/>
      <c r="C141" s="9"/>
      <c r="D141" s="57"/>
      <c r="E141" s="21" t="s">
        <v>45</v>
      </c>
      <c r="F141" s="8">
        <v>20000</v>
      </c>
      <c r="G141" s="57"/>
      <c r="H141" s="57"/>
      <c r="I141" s="60"/>
    </row>
    <row r="142" spans="1:9" ht="19.5" x14ac:dyDescent="0.45">
      <c r="A142" s="51"/>
      <c r="B142" s="54"/>
      <c r="C142" s="9"/>
      <c r="D142" s="57"/>
      <c r="E142" s="21" t="s">
        <v>46</v>
      </c>
      <c r="F142" s="8">
        <v>20000</v>
      </c>
      <c r="G142" s="57"/>
      <c r="H142" s="57"/>
      <c r="I142" s="60"/>
    </row>
    <row r="143" spans="1:9" ht="19.5" x14ac:dyDescent="0.45">
      <c r="A143" s="51"/>
      <c r="B143" s="54"/>
      <c r="C143" s="9"/>
      <c r="D143" s="57"/>
      <c r="E143" s="21" t="s">
        <v>47</v>
      </c>
      <c r="F143" s="8">
        <v>31000</v>
      </c>
      <c r="G143" s="57"/>
      <c r="H143" s="57"/>
      <c r="I143" s="60"/>
    </row>
    <row r="144" spans="1:9" ht="19.5" x14ac:dyDescent="0.45">
      <c r="A144" s="51"/>
      <c r="B144" s="54"/>
      <c r="C144" s="9"/>
      <c r="D144" s="57"/>
      <c r="E144" s="21" t="s">
        <v>48</v>
      </c>
      <c r="F144" s="9" t="s">
        <v>52</v>
      </c>
      <c r="G144" s="57"/>
      <c r="H144" s="57"/>
      <c r="I144" s="60"/>
    </row>
    <row r="145" spans="1:12" ht="19.5" x14ac:dyDescent="0.45">
      <c r="A145" s="52"/>
      <c r="B145" s="55"/>
      <c r="C145" s="9"/>
      <c r="D145" s="58"/>
      <c r="E145" s="21" t="s">
        <v>49</v>
      </c>
      <c r="F145" s="9" t="s">
        <v>52</v>
      </c>
      <c r="G145" s="58"/>
      <c r="H145" s="58"/>
      <c r="I145" s="61"/>
    </row>
    <row r="146" spans="1:12" ht="19.5" x14ac:dyDescent="0.45">
      <c r="A146" s="34">
        <v>31</v>
      </c>
      <c r="B146" s="16" t="s">
        <v>31</v>
      </c>
      <c r="C146" s="9">
        <v>0</v>
      </c>
      <c r="D146" s="14">
        <f t="shared" si="17"/>
        <v>0</v>
      </c>
      <c r="E146" s="9" t="s">
        <v>50</v>
      </c>
      <c r="F146" s="8">
        <v>366000</v>
      </c>
      <c r="G146" s="8">
        <f>F146</f>
        <v>366000</v>
      </c>
      <c r="H146" s="14"/>
      <c r="I146" s="46" t="s">
        <v>41</v>
      </c>
    </row>
    <row r="147" spans="1:12" ht="19.5" x14ac:dyDescent="0.45">
      <c r="A147" s="34">
        <v>32</v>
      </c>
      <c r="B147" s="18" t="s">
        <v>33</v>
      </c>
      <c r="C147" s="9">
        <v>0</v>
      </c>
      <c r="D147" s="14">
        <f t="shared" si="17"/>
        <v>0</v>
      </c>
      <c r="E147" s="9" t="s">
        <v>50</v>
      </c>
      <c r="F147" s="8">
        <f>632.94+262107.5+220500</f>
        <v>483240.44</v>
      </c>
      <c r="G147" s="8">
        <f t="shared" ref="G147:G148" si="36">F147</f>
        <v>483240.44</v>
      </c>
      <c r="H147" s="14"/>
      <c r="I147" s="46" t="s">
        <v>41</v>
      </c>
    </row>
    <row r="148" spans="1:12" ht="20.25" thickBot="1" x14ac:dyDescent="0.5">
      <c r="A148" s="35">
        <v>33</v>
      </c>
      <c r="B148" s="19" t="s">
        <v>29</v>
      </c>
      <c r="C148" s="11">
        <v>0</v>
      </c>
      <c r="D148" s="22">
        <f t="shared" si="17"/>
        <v>0</v>
      </c>
      <c r="E148" s="11" t="s">
        <v>50</v>
      </c>
      <c r="F148" s="10">
        <f>18650.7+8176.2+4889.85+72038+3897+30541.3</f>
        <v>138193.04999999999</v>
      </c>
      <c r="G148" s="10">
        <f t="shared" si="36"/>
        <v>138193.04999999999</v>
      </c>
      <c r="H148" s="22"/>
      <c r="I148" s="47" t="s">
        <v>41</v>
      </c>
    </row>
    <row r="149" spans="1:12" s="1" customFormat="1" ht="21" thickTop="1" thickBot="1" x14ac:dyDescent="0.5">
      <c r="A149" s="28"/>
      <c r="B149" s="29" t="s">
        <v>8</v>
      </c>
      <c r="C149" s="30">
        <f>SUM(C5:C148)</f>
        <v>90122358</v>
      </c>
      <c r="D149" s="31">
        <f>SUM(D5:D148)</f>
        <v>171016603.5</v>
      </c>
      <c r="E149" s="30"/>
      <c r="F149" s="32">
        <f>SUM(F5:F148)</f>
        <v>28967000.160000004</v>
      </c>
      <c r="G149" s="32">
        <f>SUM(G5:G148)</f>
        <v>28967000.160000004</v>
      </c>
      <c r="H149" s="30"/>
      <c r="I149" s="33"/>
      <c r="L149" s="12"/>
    </row>
    <row r="150" spans="1:12" s="1" customFormat="1" ht="20.25" thickTop="1" x14ac:dyDescent="0.45">
      <c r="A150" s="45"/>
      <c r="B150" s="23"/>
      <c r="C150" s="24"/>
      <c r="D150" s="25"/>
      <c r="E150" s="24"/>
      <c r="F150" s="26"/>
      <c r="G150" s="26"/>
      <c r="H150" s="24"/>
      <c r="I150" s="27"/>
      <c r="L150" s="12"/>
    </row>
    <row r="151" spans="1:12" ht="19.5" x14ac:dyDescent="0.45"/>
  </sheetData>
  <mergeCells count="139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A11:A16"/>
    <mergeCell ref="B11:B16"/>
    <mergeCell ref="D11:D16"/>
    <mergeCell ref="G11:G16"/>
    <mergeCell ref="H11:H16"/>
    <mergeCell ref="I11:I16"/>
    <mergeCell ref="A5:A10"/>
    <mergeCell ref="B5:B10"/>
    <mergeCell ref="D5:D10"/>
    <mergeCell ref="G5:G10"/>
    <mergeCell ref="H5:H10"/>
    <mergeCell ref="I5:I10"/>
    <mergeCell ref="A23:A28"/>
    <mergeCell ref="B23:B28"/>
    <mergeCell ref="D23:D28"/>
    <mergeCell ref="G23:G28"/>
    <mergeCell ref="H23:H28"/>
    <mergeCell ref="I23:I28"/>
    <mergeCell ref="A17:A22"/>
    <mergeCell ref="B17:B22"/>
    <mergeCell ref="D17:D22"/>
    <mergeCell ref="G17:G22"/>
    <mergeCell ref="H17:H22"/>
    <mergeCell ref="I17:I22"/>
    <mergeCell ref="A35:A40"/>
    <mergeCell ref="B35:B40"/>
    <mergeCell ref="D35:D40"/>
    <mergeCell ref="G35:G40"/>
    <mergeCell ref="H35:H40"/>
    <mergeCell ref="I35:I40"/>
    <mergeCell ref="A29:A34"/>
    <mergeCell ref="B29:B34"/>
    <mergeCell ref="D29:D34"/>
    <mergeCell ref="G29:G34"/>
    <mergeCell ref="H29:H34"/>
    <mergeCell ref="I29:I34"/>
    <mergeCell ref="A47:A52"/>
    <mergeCell ref="B47:B52"/>
    <mergeCell ref="D47:D52"/>
    <mergeCell ref="G47:G52"/>
    <mergeCell ref="H47:H52"/>
    <mergeCell ref="I47:I52"/>
    <mergeCell ref="A41:A46"/>
    <mergeCell ref="B41:B46"/>
    <mergeCell ref="D41:D46"/>
    <mergeCell ref="G41:G46"/>
    <mergeCell ref="H41:H46"/>
    <mergeCell ref="I41:I46"/>
    <mergeCell ref="A59:A64"/>
    <mergeCell ref="B59:B64"/>
    <mergeCell ref="D59:D64"/>
    <mergeCell ref="G59:G64"/>
    <mergeCell ref="H59:H64"/>
    <mergeCell ref="I59:I64"/>
    <mergeCell ref="A53:A58"/>
    <mergeCell ref="B53:B58"/>
    <mergeCell ref="D53:D58"/>
    <mergeCell ref="G53:G58"/>
    <mergeCell ref="H53:H58"/>
    <mergeCell ref="I53:I58"/>
    <mergeCell ref="A71:A76"/>
    <mergeCell ref="B71:B76"/>
    <mergeCell ref="D71:D76"/>
    <mergeCell ref="G71:G76"/>
    <mergeCell ref="H71:H76"/>
    <mergeCell ref="I71:I76"/>
    <mergeCell ref="A65:A70"/>
    <mergeCell ref="B65:B70"/>
    <mergeCell ref="D65:D70"/>
    <mergeCell ref="G65:G70"/>
    <mergeCell ref="H65:H70"/>
    <mergeCell ref="I65:I70"/>
    <mergeCell ref="A83:A88"/>
    <mergeCell ref="B83:B88"/>
    <mergeCell ref="D83:D88"/>
    <mergeCell ref="G83:G88"/>
    <mergeCell ref="H83:H88"/>
    <mergeCell ref="I83:I88"/>
    <mergeCell ref="A77:A82"/>
    <mergeCell ref="B77:B82"/>
    <mergeCell ref="D77:D82"/>
    <mergeCell ref="G77:G82"/>
    <mergeCell ref="H77:H82"/>
    <mergeCell ref="I77:I82"/>
    <mergeCell ref="A96:A101"/>
    <mergeCell ref="B96:B101"/>
    <mergeCell ref="D96:D101"/>
    <mergeCell ref="G96:G101"/>
    <mergeCell ref="H96:H101"/>
    <mergeCell ref="I96:I101"/>
    <mergeCell ref="A89:A94"/>
    <mergeCell ref="B89:B94"/>
    <mergeCell ref="D89:D94"/>
    <mergeCell ref="G89:G94"/>
    <mergeCell ref="H89:H94"/>
    <mergeCell ref="I89:I94"/>
    <mergeCell ref="A108:A113"/>
    <mergeCell ref="B108:B113"/>
    <mergeCell ref="D108:D113"/>
    <mergeCell ref="G108:G113"/>
    <mergeCell ref="H108:H113"/>
    <mergeCell ref="I108:I113"/>
    <mergeCell ref="A102:A107"/>
    <mergeCell ref="B102:B107"/>
    <mergeCell ref="D102:D107"/>
    <mergeCell ref="G102:G107"/>
    <mergeCell ref="H102:H107"/>
    <mergeCell ref="I102:I107"/>
    <mergeCell ref="B115:B121"/>
    <mergeCell ref="A140:A145"/>
    <mergeCell ref="B140:B145"/>
    <mergeCell ref="D140:D145"/>
    <mergeCell ref="G140:G145"/>
    <mergeCell ref="H140:H145"/>
    <mergeCell ref="I140:I145"/>
    <mergeCell ref="A132:A137"/>
    <mergeCell ref="B132:B137"/>
    <mergeCell ref="D132:D137"/>
    <mergeCell ref="G132:G137"/>
    <mergeCell ref="H132:H137"/>
    <mergeCell ref="I132:I137"/>
    <mergeCell ref="A122:A127"/>
    <mergeCell ref="B122:B127"/>
    <mergeCell ref="D122:D127"/>
    <mergeCell ref="G122:G127"/>
    <mergeCell ref="H122:H127"/>
    <mergeCell ref="I122:I127"/>
    <mergeCell ref="D115:D121"/>
    <mergeCell ref="H115:H120"/>
    <mergeCell ref="I115:I120"/>
  </mergeCells>
  <pageMargins left="0.86614173228346458" right="0.19685039370078741" top="0.39370078740157483" bottom="0.39370078740157483" header="0" footer="0"/>
  <pageSetup paperSize="123" scale="79" orientation="portrait" r:id="rId1"/>
  <rowBreaks count="3" manualBreakCount="3">
    <brk id="46" max="8" man="1"/>
    <brk id="76" min="1" max="8" man="1"/>
    <brk id="1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67</vt:lpstr>
      <vt:lpstr>'67'!Print_Area</vt:lpstr>
      <vt:lpstr>'67'!Print_Titles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Windows User</cp:lastModifiedBy>
  <cp:lastPrinted>2024-04-17T08:52:54Z</cp:lastPrinted>
  <dcterms:created xsi:type="dcterms:W3CDTF">2023-04-10T08:56:17Z</dcterms:created>
  <dcterms:modified xsi:type="dcterms:W3CDTF">2024-04-17T08:55:50Z</dcterms:modified>
</cp:coreProperties>
</file>