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0 กทม\00ปี 2566\ITA 66\31-05-2566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_FilterDatabase" localSheetId="0" hidden="1">Sheet1!$A$4:$P$5</definedName>
    <definedName name="_xlnm.Print_Area" localSheetId="0">Sheet1!$A$1:$I$143</definedName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2" i="1" l="1"/>
  <c r="L143" i="1"/>
  <c r="G130" i="1"/>
  <c r="G139" i="1"/>
  <c r="G140" i="1"/>
  <c r="G138" i="1"/>
  <c r="G122" i="1"/>
  <c r="G123" i="1"/>
  <c r="G121" i="1"/>
  <c r="G96" i="1"/>
  <c r="G132" i="1"/>
  <c r="G131" i="1"/>
  <c r="G124" i="1"/>
  <c r="G115" i="1"/>
  <c r="G109" i="1"/>
  <c r="G103" i="1"/>
  <c r="G97" i="1"/>
  <c r="G90" i="1"/>
  <c r="G84" i="1"/>
  <c r="G78" i="1"/>
  <c r="G72" i="1" l="1"/>
  <c r="G66" i="1"/>
  <c r="N66" i="1" s="1"/>
  <c r="G60" i="1"/>
  <c r="G54" i="1"/>
  <c r="G48" i="1"/>
  <c r="G42" i="1"/>
  <c r="G36" i="1"/>
  <c r="F34" i="1"/>
  <c r="F33" i="1"/>
  <c r="F32" i="1"/>
  <c r="F31" i="1"/>
  <c r="F30" i="1"/>
  <c r="G24" i="1"/>
  <c r="N24" i="1" s="1"/>
  <c r="G18" i="1"/>
  <c r="N18" i="1" s="1"/>
  <c r="G12" i="1"/>
  <c r="N12" i="1" s="1"/>
  <c r="N78" i="1"/>
  <c r="N84" i="1"/>
  <c r="N90" i="1"/>
  <c r="N96" i="1"/>
  <c r="N97" i="1"/>
  <c r="N103" i="1"/>
  <c r="N109" i="1"/>
  <c r="N115" i="1"/>
  <c r="N121" i="1"/>
  <c r="N122" i="1"/>
  <c r="N123" i="1"/>
  <c r="N124" i="1"/>
  <c r="N130" i="1"/>
  <c r="N131" i="1"/>
  <c r="N132" i="1"/>
  <c r="N138" i="1"/>
  <c r="N139" i="1"/>
  <c r="N140" i="1"/>
  <c r="G6" i="1"/>
  <c r="N72" i="1" l="1"/>
  <c r="N60" i="1"/>
  <c r="N54" i="1"/>
  <c r="N48" i="1"/>
  <c r="N42" i="1"/>
  <c r="N36" i="1"/>
  <c r="G30" i="1"/>
  <c r="L30" i="1" l="1"/>
  <c r="L141" i="1" s="1"/>
  <c r="O141" i="1"/>
  <c r="G141" i="1"/>
  <c r="D12" i="1"/>
  <c r="I12" i="1" s="1"/>
  <c r="H12" i="1" s="1"/>
  <c r="D18" i="1"/>
  <c r="I18" i="1" s="1"/>
  <c r="H18" i="1" s="1"/>
  <c r="D24" i="1"/>
  <c r="I24" i="1" s="1"/>
  <c r="H24" i="1" s="1"/>
  <c r="D30" i="1"/>
  <c r="I30" i="1" s="1"/>
  <c r="H30" i="1" s="1"/>
  <c r="D36" i="1"/>
  <c r="I36" i="1" s="1"/>
  <c r="H36" i="1" s="1"/>
  <c r="D42" i="1"/>
  <c r="I42" i="1" s="1"/>
  <c r="H42" i="1" s="1"/>
  <c r="D48" i="1"/>
  <c r="I48" i="1" s="1"/>
  <c r="H48" i="1" s="1"/>
  <c r="D54" i="1"/>
  <c r="I54" i="1" s="1"/>
  <c r="H54" i="1" s="1"/>
  <c r="D60" i="1"/>
  <c r="I60" i="1" s="1"/>
  <c r="H60" i="1" s="1"/>
  <c r="D66" i="1"/>
  <c r="I66" i="1" s="1"/>
  <c r="H66" i="1" s="1"/>
  <c r="D72" i="1"/>
  <c r="I72" i="1" s="1"/>
  <c r="H72" i="1" s="1"/>
  <c r="D78" i="1"/>
  <c r="I78" i="1" s="1"/>
  <c r="H78" i="1" s="1"/>
  <c r="D84" i="1"/>
  <c r="I84" i="1" s="1"/>
  <c r="H84" i="1" s="1"/>
  <c r="D90" i="1"/>
  <c r="I90" i="1" s="1"/>
  <c r="H90" i="1" s="1"/>
  <c r="D96" i="1"/>
  <c r="D97" i="1"/>
  <c r="I97" i="1" s="1"/>
  <c r="H97" i="1" s="1"/>
  <c r="D103" i="1"/>
  <c r="I103" i="1" s="1"/>
  <c r="H103" i="1" s="1"/>
  <c r="D109" i="1"/>
  <c r="I109" i="1" s="1"/>
  <c r="H109" i="1" s="1"/>
  <c r="D115" i="1"/>
  <c r="I115" i="1" s="1"/>
  <c r="H115" i="1" s="1"/>
  <c r="D121" i="1"/>
  <c r="D123" i="1"/>
  <c r="D124" i="1"/>
  <c r="I124" i="1" s="1"/>
  <c r="H124" i="1" s="1"/>
  <c r="D130" i="1"/>
  <c r="D131" i="1"/>
  <c r="I131" i="1" s="1"/>
  <c r="H131" i="1" s="1"/>
  <c r="D132" i="1"/>
  <c r="I132" i="1" s="1"/>
  <c r="H132" i="1" s="1"/>
  <c r="D138" i="1"/>
  <c r="D139" i="1"/>
  <c r="D140" i="1"/>
  <c r="C6" i="1"/>
  <c r="D6" i="1" s="1"/>
  <c r="I6" i="1" s="1"/>
  <c r="H6" i="1" s="1"/>
  <c r="N30" i="1" l="1"/>
  <c r="N11" i="1" s="1"/>
  <c r="P141" i="1"/>
  <c r="D141" i="1"/>
  <c r="F141" i="1"/>
  <c r="C141" i="1"/>
</calcChain>
</file>

<file path=xl/sharedStrings.xml><?xml version="1.0" encoding="utf-8"?>
<sst xmlns="http://schemas.openxmlformats.org/spreadsheetml/2006/main" count="190" uniqueCount="55">
  <si>
    <t>ข้อมูลรายได้ ค่าธรรมเนียม ค่าใบอนุญาต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</si>
  <si>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</si>
  <si>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</si>
  <si>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</si>
  <si>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</si>
  <si>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</si>
  <si>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</si>
  <si>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</si>
  <si>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</si>
  <si>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รวมรายได้ทั้งสิ้น</t>
  </si>
  <si>
    <t>ภาษีป้าย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</si>
  <si>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</si>
  <si>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</si>
  <si>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</si>
  <si>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ค่าธรรมเนียมบัตรประจำตัวประชาชน ฯ</t>
  </si>
  <si>
    <t>ค่าธรรมเนียมจดทะเบียนพาณิชย์</t>
  </si>
  <si>
    <t>ค่าธรรมเนียมตามกฎหมายควบคุมอาคาร</t>
  </si>
  <si>
    <t>ค่าธรรมเนียมขนถ่ายสิ่งปฏิกูล</t>
  </si>
  <si>
    <t>ค่าธรรมเนียมขนถ่ายสิ่งปฏิกูลประเภทไขมัน</t>
  </si>
  <si>
    <t>ค่าธรรมเนียมเก็บขนมูลฝอย</t>
  </si>
  <si>
    <t>ใบอนุญาตสุสานและฌาปนสถาน</t>
  </si>
  <si>
    <t>ใบอนุญาตตลาดเอกชน</t>
  </si>
  <si>
    <t>การประกอบกิจการที่เป็นอันตรายต่อสุขภาพ</t>
  </si>
  <si>
    <t>ใบอนุญาตการโฆษณา</t>
  </si>
  <si>
    <t>ค่าปรับผู้ละเมิดกฎหมาย</t>
  </si>
  <si>
    <t xml:space="preserve">การบริการตัดและขุดต้นไม้ </t>
  </si>
  <si>
    <t>การคัดสำเนาหรือถ่ายเอกสาร</t>
  </si>
  <si>
    <t>การทำการต่าง ๆ ในที่สาธารณะ</t>
  </si>
  <si>
    <t>การยืมใช้พัสดุ</t>
  </si>
  <si>
    <t>ค่าเช่าอาคารสถานที่</t>
  </si>
  <si>
    <t>ค่าเบ็ดเตล็ดอื่น ๆ</t>
  </si>
  <si>
    <t>เงินเหลือจ่ายปีเก่าส่งคืน</t>
  </si>
  <si>
    <t>ค่าจำหน่ายทรัพย์สิน/วัสดุชำรุด</t>
  </si>
  <si>
    <t>ชดใช้ค่าเสียหาย</t>
  </si>
  <si>
    <t>ค่าปรับเกินสัญญา</t>
  </si>
  <si>
    <t>ค่าขายแบบประกวดราคา</t>
  </si>
  <si>
    <t>ประมาณการ
(ครึ่งปี)</t>
  </si>
  <si>
    <t>ภาษีบำรุงกรุงเทพมหานครสำหรับน้ำมันฯ*</t>
  </si>
  <si>
    <t>**ภาษีน้ำมัน รับรู้รายการที่เขตอื่นรับแทน = จำนวน 333,154.18 บาท</t>
  </si>
  <si>
    <t>การทำความสะอาด</t>
  </si>
  <si>
    <t>ใบอนุญาตสถานที่จำหน่ายอาหารและสถานที่สะสมอาหาร</t>
  </si>
  <si>
    <t>เดือน</t>
  </si>
  <si>
    <t>ตุลาคม 2565</t>
  </si>
  <si>
    <t>พฤศจิกายน 2565</t>
  </si>
  <si>
    <t>ธันวาคม 2565</t>
  </si>
  <si>
    <t>มกราคม 2566</t>
  </si>
  <si>
    <t>มีนาคม 2566</t>
  </si>
  <si>
    <t>รวมตั้งแต่ต้นปี</t>
  </si>
  <si>
    <t>ยอดจัดเก็บ
รายได้</t>
  </si>
  <si>
    <t>ต.ค.65-มี.ค.66</t>
  </si>
  <si>
    <t>ประจำปีงบประมาณ พ.ศ.2566 สำนักงานเขตธนบุรี ระหว่างเดือน ตุลาคม 2565 - มีนาคม 2566</t>
  </si>
  <si>
    <t>ไมได้ตั้งประมาณการไว้</t>
  </si>
  <si>
    <t>กุมภาพันธ์ 2566</t>
  </si>
  <si>
    <t>ค่าใบอนุญาตรับรองการแจ้งการจัดตั้งสถานที่จำหน่ายอาหาร</t>
  </si>
  <si>
    <t>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</si>
</sst>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\(#,##0.00\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shrinkToFit="1"/>
    </xf>
    <xf numFmtId="187" fontId="3" fillId="0" borderId="4" xfId="1" applyNumberFormat="1" applyFont="1" applyBorder="1" applyAlignment="1">
      <alignment horizontal="center" vertical="center" shrinkToFit="1"/>
    </xf>
    <xf numFmtId="43" fontId="3" fillId="0" borderId="1" xfId="1" applyFont="1" applyBorder="1" applyAlignment="1">
      <alignment horizontal="center" shrinkToFit="1"/>
    </xf>
    <xf numFmtId="43" fontId="3" fillId="0" borderId="2" xfId="1" applyFont="1" applyBorder="1" applyAlignment="1">
      <alignment shrinkToFit="1"/>
    </xf>
    <xf numFmtId="43" fontId="3" fillId="0" borderId="2" xfId="1" applyFont="1" applyBorder="1" applyAlignment="1">
      <alignment horizontal="center" shrinkToFit="1"/>
    </xf>
    <xf numFmtId="43" fontId="2" fillId="0" borderId="3" xfId="1" applyFont="1" applyFill="1" applyBorder="1" applyAlignment="1">
      <alignment shrinkToFit="1"/>
    </xf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 applyAlignment="1">
      <alignment vertical="center" shrinkToFit="1"/>
    </xf>
    <xf numFmtId="43" fontId="3" fillId="0" borderId="1" xfId="1" applyFont="1" applyBorder="1" applyAlignment="1">
      <alignment horizontal="center" vertical="center" shrinkToFit="1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shrinkToFit="1"/>
    </xf>
    <xf numFmtId="43" fontId="3" fillId="0" borderId="4" xfId="1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shrinkToFit="1"/>
    </xf>
    <xf numFmtId="43" fontId="3" fillId="0" borderId="2" xfId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3" fontId="2" fillId="0" borderId="0" xfId="1" applyFont="1" applyFill="1" applyBorder="1" applyAlignment="1">
      <alignment horizontal="center" shrinkToFit="1"/>
    </xf>
    <xf numFmtId="43" fontId="2" fillId="0" borderId="0" xfId="1" applyFont="1" applyFill="1" applyBorder="1" applyAlignment="1">
      <alignment horizontal="center" vertical="center" shrinkToFit="1"/>
    </xf>
    <xf numFmtId="43" fontId="2" fillId="0" borderId="0" xfId="1" applyFont="1" applyFill="1" applyBorder="1" applyAlignment="1">
      <alignment shrinkToFit="1"/>
    </xf>
    <xf numFmtId="187" fontId="2" fillId="0" borderId="0" xfId="1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shrinkToFit="1"/>
    </xf>
    <xf numFmtId="43" fontId="2" fillId="2" borderId="3" xfId="1" applyFont="1" applyFill="1" applyBorder="1" applyAlignment="1">
      <alignment horizontal="center" shrinkToFit="1"/>
    </xf>
    <xf numFmtId="43" fontId="2" fillId="2" borderId="3" xfId="1" applyFont="1" applyFill="1" applyBorder="1" applyAlignment="1">
      <alignment horizontal="center" vertical="center" shrinkToFit="1"/>
    </xf>
    <xf numFmtId="43" fontId="2" fillId="2" borderId="3" xfId="1" applyFont="1" applyFill="1" applyBorder="1" applyAlignment="1">
      <alignment shrinkToFit="1"/>
    </xf>
    <xf numFmtId="187" fontId="2" fillId="2" borderId="3" xfId="1" applyNumberFormat="1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43" fontId="3" fillId="0" borderId="7" xfId="0" applyNumberFormat="1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2" xfId="1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 shrinkToFit="1"/>
    </xf>
    <xf numFmtId="43" fontId="3" fillId="0" borderId="5" xfId="1" applyFont="1" applyBorder="1" applyAlignment="1">
      <alignment horizontal="center" vertical="center" shrinkToFit="1"/>
    </xf>
    <xf numFmtId="43" fontId="3" fillId="0" borderId="6" xfId="1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87" fontId="3" fillId="0" borderId="4" xfId="1" applyNumberFormat="1" applyFont="1" applyBorder="1" applyAlignment="1">
      <alignment horizontal="center" vertical="center" shrinkToFit="1"/>
    </xf>
    <xf numFmtId="187" fontId="3" fillId="0" borderId="5" xfId="1" applyNumberFormat="1" applyFont="1" applyBorder="1" applyAlignment="1">
      <alignment horizontal="center" vertical="center" shrinkToFit="1"/>
    </xf>
    <xf numFmtId="187" fontId="3" fillId="0" borderId="6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view="pageBreakPreview" zoomScale="115" zoomScaleNormal="130" zoomScaleSheetLayoutView="115" workbookViewId="0">
      <pane ySplit="5" topLeftCell="A6" activePane="bottomLeft" state="frozen"/>
      <selection pane="bottomLeft" activeCell="J6" sqref="J6"/>
    </sheetView>
  </sheetViews>
  <sheetFormatPr defaultColWidth="8.875" defaultRowHeight="21.6" customHeight="1" x14ac:dyDescent="0.45"/>
  <cols>
    <col min="1" max="1" width="3.5" style="4" customWidth="1"/>
    <col min="2" max="2" width="20" style="20" customWidth="1"/>
    <col min="3" max="3" width="12" style="4" hidden="1" customWidth="1"/>
    <col min="4" max="4" width="12" style="7" customWidth="1"/>
    <col min="5" max="5" width="12.25" style="4" customWidth="1"/>
    <col min="6" max="6" width="12.5" style="3" customWidth="1"/>
    <col min="7" max="7" width="13.875" style="3" customWidth="1"/>
    <col min="8" max="8" width="3" style="5" customWidth="1"/>
    <col min="9" max="9" width="16.5" style="5" customWidth="1"/>
    <col min="10" max="11" width="8.875" style="3"/>
    <col min="12" max="12" width="13.875" style="3" customWidth="1"/>
    <col min="13" max="13" width="13.875" style="3" bestFit="1" customWidth="1"/>
    <col min="14" max="14" width="11.375" style="3" bestFit="1" customWidth="1"/>
    <col min="15" max="15" width="13.75" style="3" bestFit="1" customWidth="1"/>
    <col min="16" max="16" width="10.375" style="3" bestFit="1" customWidth="1"/>
    <col min="17" max="16384" width="8.875" style="3"/>
  </cols>
  <sheetData>
    <row r="1" spans="1:14" ht="21" customHeight="1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2"/>
      <c r="K1" s="2"/>
    </row>
    <row r="2" spans="1:14" ht="21" customHeight="1" x14ac:dyDescent="0.4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2"/>
    </row>
    <row r="3" spans="1:14" ht="21" customHeight="1" x14ac:dyDescent="0.45">
      <c r="G3" s="65" t="s">
        <v>54</v>
      </c>
      <c r="H3" s="65"/>
      <c r="I3" s="65"/>
    </row>
    <row r="4" spans="1:14" s="8" customFormat="1" ht="21" customHeight="1" x14ac:dyDescent="0.2">
      <c r="A4" s="48" t="s">
        <v>1</v>
      </c>
      <c r="B4" s="48" t="s">
        <v>2</v>
      </c>
      <c r="C4" s="48" t="s">
        <v>3</v>
      </c>
      <c r="D4" s="55" t="s">
        <v>36</v>
      </c>
      <c r="E4" s="52" t="s">
        <v>41</v>
      </c>
      <c r="F4" s="55" t="s">
        <v>48</v>
      </c>
      <c r="G4" s="48" t="s">
        <v>47</v>
      </c>
      <c r="H4" s="6" t="s">
        <v>5</v>
      </c>
      <c r="I4" s="6" t="s">
        <v>7</v>
      </c>
      <c r="J4" s="7"/>
      <c r="L4" s="48" t="s">
        <v>4</v>
      </c>
    </row>
    <row r="5" spans="1:14" s="8" customFormat="1" ht="21" customHeight="1" x14ac:dyDescent="0.2">
      <c r="A5" s="48"/>
      <c r="B5" s="48"/>
      <c r="C5" s="48"/>
      <c r="D5" s="48"/>
      <c r="E5" s="53"/>
      <c r="F5" s="48"/>
      <c r="G5" s="48"/>
      <c r="H5" s="6" t="s">
        <v>6</v>
      </c>
      <c r="I5" s="6" t="s">
        <v>8</v>
      </c>
      <c r="J5" s="7"/>
      <c r="L5" s="48"/>
    </row>
    <row r="6" spans="1:14" ht="19.5" x14ac:dyDescent="0.45">
      <c r="A6" s="62">
        <v>1</v>
      </c>
      <c r="B6" s="59" t="s">
        <v>11</v>
      </c>
      <c r="C6" s="11">
        <f>58000000</f>
        <v>58000000</v>
      </c>
      <c r="D6" s="49">
        <f>C6/2</f>
        <v>29000000</v>
      </c>
      <c r="E6" s="25" t="s">
        <v>42</v>
      </c>
      <c r="F6" s="9">
        <v>199653.02</v>
      </c>
      <c r="G6" s="49">
        <f>SUM(F6:F11)</f>
        <v>1259955.0699999998</v>
      </c>
      <c r="H6" s="49" t="str">
        <f>IF(I6="สูงกว่าประมาณการ","+","-")</f>
        <v>-</v>
      </c>
      <c r="I6" s="56" t="str">
        <f>IF(G6&gt;=D6,"สูงกว่าประมาณการ","ต่ำกว่าประมาณการ")</f>
        <v>ต่ำกว่าประมาณการ</v>
      </c>
      <c r="L6" s="49">
        <v>1259955.07</v>
      </c>
    </row>
    <row r="7" spans="1:14" ht="19.5" x14ac:dyDescent="0.45">
      <c r="A7" s="63"/>
      <c r="B7" s="60"/>
      <c r="C7" s="11"/>
      <c r="D7" s="50"/>
      <c r="E7" s="26" t="s">
        <v>43</v>
      </c>
      <c r="F7" s="9">
        <v>161629.18</v>
      </c>
      <c r="G7" s="50"/>
      <c r="H7" s="50"/>
      <c r="I7" s="57"/>
      <c r="L7" s="50"/>
    </row>
    <row r="8" spans="1:14" ht="19.5" x14ac:dyDescent="0.45">
      <c r="A8" s="63"/>
      <c r="B8" s="60"/>
      <c r="C8" s="11"/>
      <c r="D8" s="50"/>
      <c r="E8" s="26" t="s">
        <v>44</v>
      </c>
      <c r="F8" s="9">
        <v>239860.5</v>
      </c>
      <c r="G8" s="50"/>
      <c r="H8" s="50"/>
      <c r="I8" s="57"/>
      <c r="L8" s="50"/>
    </row>
    <row r="9" spans="1:14" ht="19.5" x14ac:dyDescent="0.45">
      <c r="A9" s="63"/>
      <c r="B9" s="60"/>
      <c r="C9" s="11"/>
      <c r="D9" s="50"/>
      <c r="E9" s="26" t="s">
        <v>45</v>
      </c>
      <c r="F9" s="9">
        <v>224442.68</v>
      </c>
      <c r="G9" s="50"/>
      <c r="H9" s="50"/>
      <c r="I9" s="57"/>
      <c r="L9" s="50"/>
    </row>
    <row r="10" spans="1:14" ht="19.5" x14ac:dyDescent="0.45">
      <c r="A10" s="63"/>
      <c r="B10" s="60"/>
      <c r="C10" s="11"/>
      <c r="D10" s="50"/>
      <c r="E10" s="26" t="s">
        <v>52</v>
      </c>
      <c r="F10" s="9">
        <v>90796.97</v>
      </c>
      <c r="G10" s="50"/>
      <c r="H10" s="50"/>
      <c r="I10" s="57"/>
      <c r="L10" s="50"/>
      <c r="N10" s="43"/>
    </row>
    <row r="11" spans="1:14" ht="19.5" x14ac:dyDescent="0.45">
      <c r="A11" s="64"/>
      <c r="B11" s="61"/>
      <c r="C11" s="11"/>
      <c r="D11" s="51"/>
      <c r="E11" s="26" t="s">
        <v>46</v>
      </c>
      <c r="F11" s="9">
        <v>343572.72000000003</v>
      </c>
      <c r="G11" s="51"/>
      <c r="H11" s="51"/>
      <c r="I11" s="58"/>
      <c r="L11" s="51"/>
      <c r="N11" s="42">
        <f>SUM(N12:N140)</f>
        <v>0</v>
      </c>
    </row>
    <row r="12" spans="1:14" ht="19.5" x14ac:dyDescent="0.45">
      <c r="A12" s="62">
        <v>2</v>
      </c>
      <c r="B12" s="59" t="s">
        <v>12</v>
      </c>
      <c r="C12" s="11">
        <v>1000</v>
      </c>
      <c r="D12" s="49">
        <f t="shared" ref="D12:D140" si="0">C12/2</f>
        <v>500</v>
      </c>
      <c r="E12" s="25" t="s">
        <v>42</v>
      </c>
      <c r="F12" s="9">
        <v>0</v>
      </c>
      <c r="G12" s="49">
        <f>SUM(F12:F17)</f>
        <v>3404.68</v>
      </c>
      <c r="H12" s="49" t="str">
        <f t="shared" ref="H12" si="1">IF(I12="สูงกว่าประมาณการ","+","-")</f>
        <v>+</v>
      </c>
      <c r="I12" s="56" t="str">
        <f>IF(G12&gt;=D12,"สูงกว่าประมาณการ","ต่ำกว่าประมาณการ")</f>
        <v>สูงกว่าประมาณการ</v>
      </c>
      <c r="L12" s="9">
        <v>3404.68</v>
      </c>
      <c r="N12" s="16">
        <f>G12-L12</f>
        <v>0</v>
      </c>
    </row>
    <row r="13" spans="1:14" ht="19.5" x14ac:dyDescent="0.45">
      <c r="A13" s="63"/>
      <c r="B13" s="60"/>
      <c r="C13" s="11"/>
      <c r="D13" s="50"/>
      <c r="E13" s="26" t="s">
        <v>43</v>
      </c>
      <c r="F13" s="9">
        <v>3404.68</v>
      </c>
      <c r="G13" s="50"/>
      <c r="H13" s="50"/>
      <c r="I13" s="57"/>
      <c r="L13" s="9"/>
      <c r="N13" s="16"/>
    </row>
    <row r="14" spans="1:14" ht="19.5" x14ac:dyDescent="0.45">
      <c r="A14" s="63"/>
      <c r="B14" s="60"/>
      <c r="C14" s="11"/>
      <c r="D14" s="50"/>
      <c r="E14" s="26" t="s">
        <v>44</v>
      </c>
      <c r="F14" s="9">
        <v>0</v>
      </c>
      <c r="G14" s="50"/>
      <c r="H14" s="50"/>
      <c r="I14" s="57"/>
      <c r="L14" s="9"/>
      <c r="N14" s="16"/>
    </row>
    <row r="15" spans="1:14" ht="19.5" x14ac:dyDescent="0.45">
      <c r="A15" s="63"/>
      <c r="B15" s="60"/>
      <c r="C15" s="11"/>
      <c r="D15" s="50"/>
      <c r="E15" s="26" t="s">
        <v>45</v>
      </c>
      <c r="F15" s="9">
        <v>0</v>
      </c>
      <c r="G15" s="50"/>
      <c r="H15" s="50"/>
      <c r="I15" s="57"/>
      <c r="L15" s="9"/>
      <c r="N15" s="16"/>
    </row>
    <row r="16" spans="1:14" ht="19.5" x14ac:dyDescent="0.45">
      <c r="A16" s="63"/>
      <c r="B16" s="60"/>
      <c r="C16" s="11"/>
      <c r="D16" s="50"/>
      <c r="E16" s="26" t="s">
        <v>52</v>
      </c>
      <c r="F16" s="9">
        <v>0</v>
      </c>
      <c r="G16" s="50"/>
      <c r="H16" s="50"/>
      <c r="I16" s="57"/>
      <c r="L16" s="9"/>
      <c r="N16" s="16"/>
    </row>
    <row r="17" spans="1:14" ht="19.5" x14ac:dyDescent="0.45">
      <c r="A17" s="64"/>
      <c r="B17" s="61"/>
      <c r="C17" s="11"/>
      <c r="D17" s="51"/>
      <c r="E17" s="26" t="s">
        <v>46</v>
      </c>
      <c r="F17" s="9">
        <v>0</v>
      </c>
      <c r="G17" s="51"/>
      <c r="H17" s="51"/>
      <c r="I17" s="58"/>
      <c r="L17" s="9"/>
      <c r="N17" s="16"/>
    </row>
    <row r="18" spans="1:14" ht="19.5" x14ac:dyDescent="0.45">
      <c r="A18" s="62">
        <v>3</v>
      </c>
      <c r="B18" s="59" t="s">
        <v>13</v>
      </c>
      <c r="C18" s="11">
        <v>2000000</v>
      </c>
      <c r="D18" s="49">
        <f t="shared" si="0"/>
        <v>1000000</v>
      </c>
      <c r="E18" s="25" t="s">
        <v>42</v>
      </c>
      <c r="F18" s="9">
        <v>1474200</v>
      </c>
      <c r="G18" s="49">
        <f>SUM(F18:F23)</f>
        <v>1593630</v>
      </c>
      <c r="H18" s="49" t="str">
        <f t="shared" ref="H18" si="2">IF(I18="สูงกว่าประมาณการ","+","-")</f>
        <v>+</v>
      </c>
      <c r="I18" s="56" t="str">
        <f t="shared" ref="I18:I131" si="3">IF(G18&gt;=D18,"สูงกว่าประมาณการ","ต่ำกว่าประมาณการ")</f>
        <v>สูงกว่าประมาณการ</v>
      </c>
      <c r="L18" s="9">
        <v>1593630</v>
      </c>
      <c r="N18" s="16">
        <f t="shared" ref="N18:N140" si="4">G18-L18</f>
        <v>0</v>
      </c>
    </row>
    <row r="19" spans="1:14" ht="19.5" x14ac:dyDescent="0.45">
      <c r="A19" s="63"/>
      <c r="B19" s="60"/>
      <c r="C19" s="11"/>
      <c r="D19" s="50"/>
      <c r="E19" s="26" t="s">
        <v>43</v>
      </c>
      <c r="F19" s="9">
        <v>0</v>
      </c>
      <c r="G19" s="50"/>
      <c r="H19" s="50"/>
      <c r="I19" s="57"/>
      <c r="L19" s="9"/>
      <c r="N19" s="16"/>
    </row>
    <row r="20" spans="1:14" ht="19.5" x14ac:dyDescent="0.45">
      <c r="A20" s="63"/>
      <c r="B20" s="60"/>
      <c r="C20" s="11"/>
      <c r="D20" s="50"/>
      <c r="E20" s="26" t="s">
        <v>44</v>
      </c>
      <c r="F20" s="9">
        <v>99000</v>
      </c>
      <c r="G20" s="50"/>
      <c r="H20" s="50"/>
      <c r="I20" s="57"/>
      <c r="L20" s="9"/>
      <c r="N20" s="16"/>
    </row>
    <row r="21" spans="1:14" ht="19.5" x14ac:dyDescent="0.45">
      <c r="A21" s="63"/>
      <c r="B21" s="60"/>
      <c r="C21" s="11"/>
      <c r="D21" s="50"/>
      <c r="E21" s="26" t="s">
        <v>45</v>
      </c>
      <c r="F21" s="9">
        <v>0</v>
      </c>
      <c r="G21" s="50"/>
      <c r="H21" s="50"/>
      <c r="I21" s="57"/>
      <c r="L21" s="9"/>
      <c r="N21" s="16"/>
    </row>
    <row r="22" spans="1:14" ht="19.5" x14ac:dyDescent="0.45">
      <c r="A22" s="63"/>
      <c r="B22" s="60"/>
      <c r="C22" s="11"/>
      <c r="D22" s="50"/>
      <c r="E22" s="26" t="s">
        <v>52</v>
      </c>
      <c r="F22" s="9">
        <v>0</v>
      </c>
      <c r="G22" s="50"/>
      <c r="H22" s="50"/>
      <c r="I22" s="57"/>
      <c r="L22" s="9"/>
      <c r="N22" s="16"/>
    </row>
    <row r="23" spans="1:14" ht="19.5" x14ac:dyDescent="0.45">
      <c r="A23" s="64"/>
      <c r="B23" s="61"/>
      <c r="C23" s="11"/>
      <c r="D23" s="51"/>
      <c r="E23" s="26" t="s">
        <v>46</v>
      </c>
      <c r="F23" s="9">
        <v>20430</v>
      </c>
      <c r="G23" s="51"/>
      <c r="H23" s="51"/>
      <c r="I23" s="58"/>
      <c r="L23" s="9"/>
      <c r="N23" s="16"/>
    </row>
    <row r="24" spans="1:14" s="8" customFormat="1" ht="19.5" x14ac:dyDescent="0.2">
      <c r="A24" s="62">
        <v>4</v>
      </c>
      <c r="B24" s="59" t="s">
        <v>10</v>
      </c>
      <c r="C24" s="18">
        <v>15000000</v>
      </c>
      <c r="D24" s="49">
        <f t="shared" si="0"/>
        <v>7500000</v>
      </c>
      <c r="E24" s="25" t="s">
        <v>42</v>
      </c>
      <c r="F24" s="17">
        <v>214049.75</v>
      </c>
      <c r="G24" s="49">
        <f>SUM(F24:F29)</f>
        <v>7574835.0899999999</v>
      </c>
      <c r="H24" s="49" t="str">
        <f t="shared" ref="H24" si="5">IF(I24="สูงกว่าประมาณการ","+","-")</f>
        <v>+</v>
      </c>
      <c r="I24" s="56" t="str">
        <f t="shared" si="3"/>
        <v>สูงกว่าประมาณการ</v>
      </c>
      <c r="L24" s="17">
        <v>7574835.0899999999</v>
      </c>
      <c r="N24" s="19">
        <f t="shared" si="4"/>
        <v>0</v>
      </c>
    </row>
    <row r="25" spans="1:14" s="8" customFormat="1" ht="19.5" x14ac:dyDescent="0.2">
      <c r="A25" s="63"/>
      <c r="B25" s="60"/>
      <c r="C25" s="18"/>
      <c r="D25" s="50"/>
      <c r="E25" s="25" t="s">
        <v>43</v>
      </c>
      <c r="F25" s="17">
        <v>41142.660000000003</v>
      </c>
      <c r="G25" s="50"/>
      <c r="H25" s="50"/>
      <c r="I25" s="57"/>
      <c r="L25" s="17"/>
      <c r="N25" s="19"/>
    </row>
    <row r="26" spans="1:14" s="8" customFormat="1" ht="19.5" x14ac:dyDescent="0.2">
      <c r="A26" s="63"/>
      <c r="B26" s="60"/>
      <c r="C26" s="18"/>
      <c r="D26" s="50"/>
      <c r="E26" s="25" t="s">
        <v>44</v>
      </c>
      <c r="F26" s="17">
        <v>210379.08</v>
      </c>
      <c r="G26" s="50"/>
      <c r="H26" s="50"/>
      <c r="I26" s="57"/>
      <c r="L26" s="17"/>
      <c r="N26" s="19"/>
    </row>
    <row r="27" spans="1:14" s="8" customFormat="1" ht="19.5" x14ac:dyDescent="0.2">
      <c r="A27" s="63"/>
      <c r="B27" s="60"/>
      <c r="C27" s="18"/>
      <c r="D27" s="50"/>
      <c r="E27" s="25" t="s">
        <v>45</v>
      </c>
      <c r="F27" s="17">
        <v>1633407.5</v>
      </c>
      <c r="G27" s="50"/>
      <c r="H27" s="50"/>
      <c r="I27" s="57"/>
      <c r="L27" s="17"/>
      <c r="N27" s="19"/>
    </row>
    <row r="28" spans="1:14" s="8" customFormat="1" ht="19.5" x14ac:dyDescent="0.45">
      <c r="A28" s="63"/>
      <c r="B28" s="60"/>
      <c r="C28" s="18"/>
      <c r="D28" s="50"/>
      <c r="E28" s="26" t="s">
        <v>52</v>
      </c>
      <c r="F28" s="17">
        <v>1649998.9</v>
      </c>
      <c r="G28" s="50"/>
      <c r="H28" s="50"/>
      <c r="I28" s="57"/>
      <c r="L28" s="17"/>
      <c r="N28" s="19"/>
    </row>
    <row r="29" spans="1:14" s="8" customFormat="1" ht="19.5" x14ac:dyDescent="0.2">
      <c r="A29" s="64"/>
      <c r="B29" s="61"/>
      <c r="C29" s="18"/>
      <c r="D29" s="51"/>
      <c r="E29" s="25" t="s">
        <v>46</v>
      </c>
      <c r="F29" s="17">
        <v>3825857.2</v>
      </c>
      <c r="G29" s="51"/>
      <c r="H29" s="51"/>
      <c r="I29" s="58"/>
      <c r="L29" s="17"/>
      <c r="N29" s="19"/>
    </row>
    <row r="30" spans="1:14" ht="19.5" x14ac:dyDescent="0.45">
      <c r="A30" s="62">
        <v>5</v>
      </c>
      <c r="B30" s="59" t="s">
        <v>37</v>
      </c>
      <c r="C30" s="11">
        <v>2130000</v>
      </c>
      <c r="D30" s="49">
        <f t="shared" si="0"/>
        <v>1065000</v>
      </c>
      <c r="E30" s="25" t="s">
        <v>42</v>
      </c>
      <c r="F30" s="9">
        <f>105273.65+68894.49</f>
        <v>174168.14</v>
      </c>
      <c r="G30" s="49">
        <f>SUM(F30:F35)</f>
        <v>1063491.53</v>
      </c>
      <c r="H30" s="49" t="str">
        <f t="shared" ref="H30" si="6">IF(I30="สูงกว่าประมาณการ","+","-")</f>
        <v>-</v>
      </c>
      <c r="I30" s="56" t="str">
        <f t="shared" si="3"/>
        <v>ต่ำกว่าประมาณการ</v>
      </c>
      <c r="L30" s="9">
        <f>730337.35+333154.18</f>
        <v>1063491.53</v>
      </c>
      <c r="N30" s="16">
        <f t="shared" si="4"/>
        <v>0</v>
      </c>
    </row>
    <row r="31" spans="1:14" ht="19.5" x14ac:dyDescent="0.45">
      <c r="A31" s="63"/>
      <c r="B31" s="60"/>
      <c r="C31" s="11"/>
      <c r="D31" s="50"/>
      <c r="E31" s="25" t="s">
        <v>43</v>
      </c>
      <c r="F31" s="9">
        <f>101612.02+70178.46</f>
        <v>171790.48</v>
      </c>
      <c r="G31" s="50"/>
      <c r="H31" s="50"/>
      <c r="I31" s="57"/>
      <c r="L31" s="9"/>
      <c r="N31" s="16"/>
    </row>
    <row r="32" spans="1:14" ht="19.5" x14ac:dyDescent="0.45">
      <c r="A32" s="63"/>
      <c r="B32" s="60"/>
      <c r="C32" s="11"/>
      <c r="D32" s="50"/>
      <c r="E32" s="25" t="s">
        <v>44</v>
      </c>
      <c r="F32" s="9">
        <f>106044.71+69920.37</f>
        <v>175965.08000000002</v>
      </c>
      <c r="G32" s="50"/>
      <c r="H32" s="50"/>
      <c r="I32" s="57"/>
      <c r="L32" s="9"/>
      <c r="N32" s="16"/>
    </row>
    <row r="33" spans="1:14" ht="19.5" x14ac:dyDescent="0.45">
      <c r="A33" s="63"/>
      <c r="B33" s="60"/>
      <c r="C33" s="11"/>
      <c r="D33" s="50"/>
      <c r="E33" s="25" t="s">
        <v>45</v>
      </c>
      <c r="F33" s="9">
        <f>115676.99+74471.66</f>
        <v>190148.65000000002</v>
      </c>
      <c r="G33" s="50"/>
      <c r="H33" s="50"/>
      <c r="I33" s="57"/>
      <c r="L33" s="9"/>
      <c r="N33" s="16"/>
    </row>
    <row r="34" spans="1:14" ht="19.5" x14ac:dyDescent="0.45">
      <c r="A34" s="63"/>
      <c r="B34" s="60"/>
      <c r="C34" s="11"/>
      <c r="D34" s="50"/>
      <c r="E34" s="26" t="s">
        <v>52</v>
      </c>
      <c r="F34" s="9">
        <f>139594.48+49689.2</f>
        <v>189283.68</v>
      </c>
      <c r="G34" s="50"/>
      <c r="H34" s="50"/>
      <c r="I34" s="57"/>
      <c r="L34" s="9"/>
      <c r="N34" s="16"/>
    </row>
    <row r="35" spans="1:14" ht="19.5" x14ac:dyDescent="0.45">
      <c r="A35" s="64"/>
      <c r="B35" s="61"/>
      <c r="C35" s="11"/>
      <c r="D35" s="51"/>
      <c r="E35" s="25" t="s">
        <v>46</v>
      </c>
      <c r="F35" s="9">
        <v>162135.5</v>
      </c>
      <c r="G35" s="51"/>
      <c r="H35" s="51"/>
      <c r="I35" s="58"/>
      <c r="L35" s="9"/>
      <c r="N35" s="16"/>
    </row>
    <row r="36" spans="1:14" ht="19.5" x14ac:dyDescent="0.45">
      <c r="A36" s="62">
        <v>6</v>
      </c>
      <c r="B36" s="59" t="s">
        <v>19</v>
      </c>
      <c r="C36" s="11">
        <v>7500000</v>
      </c>
      <c r="D36" s="49">
        <f t="shared" si="0"/>
        <v>3750000</v>
      </c>
      <c r="E36" s="25" t="s">
        <v>42</v>
      </c>
      <c r="F36" s="9">
        <v>817810</v>
      </c>
      <c r="G36" s="49">
        <f>SUM(F36:F41)</f>
        <v>3907010</v>
      </c>
      <c r="H36" s="49" t="str">
        <f t="shared" ref="H36" si="7">IF(I36="สูงกว่าประมาณการ","+","-")</f>
        <v>+</v>
      </c>
      <c r="I36" s="56" t="str">
        <f t="shared" ref="I36" si="8">IF(G36&gt;=D36,"สูงกว่าประมาณการ","ต่ำกว่าประมาณการ")</f>
        <v>สูงกว่าประมาณการ</v>
      </c>
      <c r="L36" s="9">
        <v>3907010</v>
      </c>
      <c r="N36" s="16">
        <f t="shared" si="4"/>
        <v>0</v>
      </c>
    </row>
    <row r="37" spans="1:14" ht="19.5" x14ac:dyDescent="0.45">
      <c r="A37" s="63"/>
      <c r="B37" s="60"/>
      <c r="C37" s="11"/>
      <c r="D37" s="50"/>
      <c r="E37" s="25" t="s">
        <v>43</v>
      </c>
      <c r="F37" s="9">
        <v>405640</v>
      </c>
      <c r="G37" s="50"/>
      <c r="H37" s="50"/>
      <c r="I37" s="57"/>
      <c r="L37" s="9"/>
      <c r="N37" s="16"/>
    </row>
    <row r="38" spans="1:14" ht="19.5" x14ac:dyDescent="0.45">
      <c r="A38" s="63"/>
      <c r="B38" s="60"/>
      <c r="C38" s="11"/>
      <c r="D38" s="50"/>
      <c r="E38" s="25" t="s">
        <v>44</v>
      </c>
      <c r="F38" s="9">
        <v>421380</v>
      </c>
      <c r="G38" s="50"/>
      <c r="H38" s="50"/>
      <c r="I38" s="57"/>
      <c r="L38" s="9"/>
      <c r="N38" s="16"/>
    </row>
    <row r="39" spans="1:14" ht="19.5" x14ac:dyDescent="0.45">
      <c r="A39" s="63"/>
      <c r="B39" s="60"/>
      <c r="C39" s="11"/>
      <c r="D39" s="50"/>
      <c r="E39" s="25" t="s">
        <v>45</v>
      </c>
      <c r="F39" s="9">
        <v>1301430</v>
      </c>
      <c r="G39" s="50"/>
      <c r="H39" s="50"/>
      <c r="I39" s="57"/>
      <c r="L39" s="9"/>
      <c r="N39" s="16"/>
    </row>
    <row r="40" spans="1:14" ht="19.5" x14ac:dyDescent="0.45">
      <c r="A40" s="63"/>
      <c r="B40" s="60"/>
      <c r="C40" s="11"/>
      <c r="D40" s="50"/>
      <c r="E40" s="26" t="s">
        <v>52</v>
      </c>
      <c r="F40" s="9">
        <v>401080</v>
      </c>
      <c r="G40" s="50"/>
      <c r="H40" s="50"/>
      <c r="I40" s="57"/>
      <c r="L40" s="9"/>
      <c r="N40" s="16"/>
    </row>
    <row r="41" spans="1:14" ht="19.5" x14ac:dyDescent="0.45">
      <c r="A41" s="64"/>
      <c r="B41" s="61"/>
      <c r="C41" s="11"/>
      <c r="D41" s="51"/>
      <c r="E41" s="25" t="s">
        <v>46</v>
      </c>
      <c r="F41" s="9">
        <v>559670</v>
      </c>
      <c r="G41" s="51"/>
      <c r="H41" s="51"/>
      <c r="I41" s="58"/>
      <c r="L41" s="9"/>
      <c r="N41" s="16"/>
    </row>
    <row r="42" spans="1:14" ht="19.5" x14ac:dyDescent="0.45">
      <c r="A42" s="62">
        <v>7</v>
      </c>
      <c r="B42" s="59" t="s">
        <v>17</v>
      </c>
      <c r="C42" s="11">
        <v>500000</v>
      </c>
      <c r="D42" s="49">
        <f t="shared" si="0"/>
        <v>250000</v>
      </c>
      <c r="E42" s="25" t="s">
        <v>42</v>
      </c>
      <c r="F42" s="9">
        <v>38100</v>
      </c>
      <c r="G42" s="49">
        <f>SUM(F42:F47)</f>
        <v>248650</v>
      </c>
      <c r="H42" s="49" t="str">
        <f t="shared" ref="H42" si="9">IF(I42="สูงกว่าประมาณการ","+","-")</f>
        <v>-</v>
      </c>
      <c r="I42" s="56" t="str">
        <f t="shared" ref="I42" si="10">IF(G42&gt;=D42,"สูงกว่าประมาณการ","ต่ำกว่าประมาณการ")</f>
        <v>ต่ำกว่าประมาณการ</v>
      </c>
      <c r="L42" s="9">
        <v>248650</v>
      </c>
      <c r="N42" s="16">
        <f t="shared" si="4"/>
        <v>0</v>
      </c>
    </row>
    <row r="43" spans="1:14" ht="19.5" x14ac:dyDescent="0.45">
      <c r="A43" s="63"/>
      <c r="B43" s="60"/>
      <c r="C43" s="11"/>
      <c r="D43" s="50"/>
      <c r="E43" s="25" t="s">
        <v>43</v>
      </c>
      <c r="F43" s="9">
        <v>40400</v>
      </c>
      <c r="G43" s="50"/>
      <c r="H43" s="50"/>
      <c r="I43" s="57"/>
      <c r="L43" s="9"/>
      <c r="N43" s="16"/>
    </row>
    <row r="44" spans="1:14" ht="19.5" x14ac:dyDescent="0.45">
      <c r="A44" s="63"/>
      <c r="B44" s="60"/>
      <c r="C44" s="11"/>
      <c r="D44" s="50"/>
      <c r="E44" s="25" t="s">
        <v>44</v>
      </c>
      <c r="F44" s="9">
        <v>37350</v>
      </c>
      <c r="G44" s="50"/>
      <c r="H44" s="50"/>
      <c r="I44" s="57"/>
      <c r="L44" s="9"/>
      <c r="N44" s="16"/>
    </row>
    <row r="45" spans="1:14" ht="19.5" x14ac:dyDescent="0.45">
      <c r="A45" s="63"/>
      <c r="B45" s="60"/>
      <c r="C45" s="11"/>
      <c r="D45" s="50"/>
      <c r="E45" s="25" t="s">
        <v>45</v>
      </c>
      <c r="F45" s="9">
        <v>44200</v>
      </c>
      <c r="G45" s="50"/>
      <c r="H45" s="50"/>
      <c r="I45" s="57"/>
      <c r="L45" s="9"/>
      <c r="N45" s="16"/>
    </row>
    <row r="46" spans="1:14" ht="19.5" x14ac:dyDescent="0.45">
      <c r="A46" s="63"/>
      <c r="B46" s="60"/>
      <c r="C46" s="11"/>
      <c r="D46" s="50"/>
      <c r="E46" s="26" t="s">
        <v>52</v>
      </c>
      <c r="F46" s="9">
        <v>48200</v>
      </c>
      <c r="G46" s="50"/>
      <c r="H46" s="50"/>
      <c r="I46" s="57"/>
      <c r="L46" s="9"/>
      <c r="N46" s="16"/>
    </row>
    <row r="47" spans="1:14" ht="19.5" x14ac:dyDescent="0.45">
      <c r="A47" s="64"/>
      <c r="B47" s="61"/>
      <c r="C47" s="11"/>
      <c r="D47" s="51"/>
      <c r="E47" s="25" t="s">
        <v>46</v>
      </c>
      <c r="F47" s="9">
        <v>40400</v>
      </c>
      <c r="G47" s="51"/>
      <c r="H47" s="51"/>
      <c r="I47" s="58"/>
      <c r="L47" s="9"/>
      <c r="N47" s="16"/>
    </row>
    <row r="48" spans="1:14" ht="19.5" x14ac:dyDescent="0.45">
      <c r="A48" s="62">
        <v>8</v>
      </c>
      <c r="B48" s="59" t="s">
        <v>16</v>
      </c>
      <c r="C48" s="11">
        <v>66370</v>
      </c>
      <c r="D48" s="49">
        <f t="shared" si="0"/>
        <v>33185</v>
      </c>
      <c r="E48" s="25" t="s">
        <v>42</v>
      </c>
      <c r="F48" s="9">
        <v>575</v>
      </c>
      <c r="G48" s="49">
        <f>SUM(F48:F53)</f>
        <v>10544</v>
      </c>
      <c r="H48" s="49" t="str">
        <f t="shared" ref="H48" si="11">IF(I48="สูงกว่าประมาณการ","+","-")</f>
        <v>-</v>
      </c>
      <c r="I48" s="56" t="str">
        <f t="shared" ref="I48" si="12">IF(G48&gt;=D48,"สูงกว่าประมาณการ","ต่ำกว่าประมาณการ")</f>
        <v>ต่ำกว่าประมาณการ</v>
      </c>
      <c r="L48" s="9">
        <v>10544</v>
      </c>
      <c r="N48" s="16">
        <f t="shared" si="4"/>
        <v>0</v>
      </c>
    </row>
    <row r="49" spans="1:14" ht="19.5" x14ac:dyDescent="0.45">
      <c r="A49" s="63"/>
      <c r="B49" s="60"/>
      <c r="C49" s="11"/>
      <c r="D49" s="50"/>
      <c r="E49" s="25" t="s">
        <v>43</v>
      </c>
      <c r="F49" s="9">
        <v>194</v>
      </c>
      <c r="G49" s="50"/>
      <c r="H49" s="50"/>
      <c r="I49" s="57"/>
      <c r="L49" s="9"/>
      <c r="N49" s="16"/>
    </row>
    <row r="50" spans="1:14" ht="19.5" x14ac:dyDescent="0.45">
      <c r="A50" s="63"/>
      <c r="B50" s="60"/>
      <c r="C50" s="11"/>
      <c r="D50" s="50"/>
      <c r="E50" s="25" t="s">
        <v>44</v>
      </c>
      <c r="F50" s="9">
        <v>1631</v>
      </c>
      <c r="G50" s="50"/>
      <c r="H50" s="50"/>
      <c r="I50" s="57"/>
      <c r="L50" s="9"/>
      <c r="N50" s="16"/>
    </row>
    <row r="51" spans="1:14" ht="19.5" x14ac:dyDescent="0.45">
      <c r="A51" s="63"/>
      <c r="B51" s="60"/>
      <c r="C51" s="11"/>
      <c r="D51" s="50"/>
      <c r="E51" s="25" t="s">
        <v>45</v>
      </c>
      <c r="F51" s="9">
        <v>2153</v>
      </c>
      <c r="G51" s="50"/>
      <c r="H51" s="50"/>
      <c r="I51" s="57"/>
      <c r="L51" s="9"/>
      <c r="N51" s="16"/>
    </row>
    <row r="52" spans="1:14" ht="19.5" x14ac:dyDescent="0.45">
      <c r="A52" s="63"/>
      <c r="B52" s="60"/>
      <c r="C52" s="11"/>
      <c r="D52" s="50"/>
      <c r="E52" s="26" t="s">
        <v>52</v>
      </c>
      <c r="F52" s="9">
        <v>2428</v>
      </c>
      <c r="G52" s="50"/>
      <c r="H52" s="50"/>
      <c r="I52" s="57"/>
      <c r="L52" s="9"/>
      <c r="N52" s="16"/>
    </row>
    <row r="53" spans="1:14" ht="19.5" x14ac:dyDescent="0.45">
      <c r="A53" s="64"/>
      <c r="B53" s="61"/>
      <c r="C53" s="11"/>
      <c r="D53" s="51"/>
      <c r="E53" s="25" t="s">
        <v>46</v>
      </c>
      <c r="F53" s="9">
        <v>3563</v>
      </c>
      <c r="G53" s="51"/>
      <c r="H53" s="51"/>
      <c r="I53" s="58"/>
      <c r="L53" s="9"/>
      <c r="N53" s="16"/>
    </row>
    <row r="54" spans="1:14" s="8" customFormat="1" ht="19.5" x14ac:dyDescent="0.2">
      <c r="A54" s="62">
        <v>9</v>
      </c>
      <c r="B54" s="59" t="s">
        <v>14</v>
      </c>
      <c r="C54" s="18">
        <v>399100</v>
      </c>
      <c r="D54" s="49">
        <f t="shared" si="0"/>
        <v>199550</v>
      </c>
      <c r="E54" s="25" t="s">
        <v>42</v>
      </c>
      <c r="F54" s="17">
        <v>0</v>
      </c>
      <c r="G54" s="49">
        <f>SUM(F54:F59)</f>
        <v>282300</v>
      </c>
      <c r="H54" s="49" t="str">
        <f t="shared" ref="H54" si="13">IF(I54="สูงกว่าประมาณการ","+","-")</f>
        <v>+</v>
      </c>
      <c r="I54" s="56" t="str">
        <f t="shared" ref="I54" si="14">IF(G54&gt;=D54,"สูงกว่าประมาณการ","ต่ำกว่าประมาณการ")</f>
        <v>สูงกว่าประมาณการ</v>
      </c>
      <c r="L54" s="17">
        <v>282300</v>
      </c>
      <c r="N54" s="19">
        <f t="shared" si="4"/>
        <v>0</v>
      </c>
    </row>
    <row r="55" spans="1:14" s="8" customFormat="1" ht="19.5" x14ac:dyDescent="0.2">
      <c r="A55" s="63"/>
      <c r="B55" s="60"/>
      <c r="C55" s="18"/>
      <c r="D55" s="50"/>
      <c r="E55" s="25" t="s">
        <v>43</v>
      </c>
      <c r="F55" s="17">
        <v>0</v>
      </c>
      <c r="G55" s="50"/>
      <c r="H55" s="50"/>
      <c r="I55" s="57"/>
      <c r="L55" s="17"/>
      <c r="N55" s="19"/>
    </row>
    <row r="56" spans="1:14" s="8" customFormat="1" ht="19.5" x14ac:dyDescent="0.2">
      <c r="A56" s="63"/>
      <c r="B56" s="60"/>
      <c r="C56" s="18"/>
      <c r="D56" s="50"/>
      <c r="E56" s="25" t="s">
        <v>44</v>
      </c>
      <c r="F56" s="17">
        <v>0</v>
      </c>
      <c r="G56" s="50"/>
      <c r="H56" s="50"/>
      <c r="I56" s="57"/>
      <c r="L56" s="17"/>
      <c r="N56" s="19"/>
    </row>
    <row r="57" spans="1:14" s="8" customFormat="1" ht="19.5" x14ac:dyDescent="0.2">
      <c r="A57" s="63"/>
      <c r="B57" s="60"/>
      <c r="C57" s="18"/>
      <c r="D57" s="50"/>
      <c r="E57" s="25" t="s">
        <v>45</v>
      </c>
      <c r="F57" s="17">
        <v>91600</v>
      </c>
      <c r="G57" s="50"/>
      <c r="H57" s="50"/>
      <c r="I57" s="57"/>
      <c r="L57" s="17"/>
      <c r="N57" s="19"/>
    </row>
    <row r="58" spans="1:14" s="8" customFormat="1" ht="19.5" x14ac:dyDescent="0.45">
      <c r="A58" s="63"/>
      <c r="B58" s="60"/>
      <c r="C58" s="18"/>
      <c r="D58" s="50"/>
      <c r="E58" s="26" t="s">
        <v>52</v>
      </c>
      <c r="F58" s="17">
        <v>77400</v>
      </c>
      <c r="G58" s="50"/>
      <c r="H58" s="50"/>
      <c r="I58" s="57"/>
      <c r="L58" s="17"/>
      <c r="N58" s="19"/>
    </row>
    <row r="59" spans="1:14" s="8" customFormat="1" ht="19.5" x14ac:dyDescent="0.2">
      <c r="A59" s="64"/>
      <c r="B59" s="61"/>
      <c r="C59" s="18"/>
      <c r="D59" s="51"/>
      <c r="E59" s="25" t="s">
        <v>46</v>
      </c>
      <c r="F59" s="17">
        <v>113300</v>
      </c>
      <c r="G59" s="51"/>
      <c r="H59" s="51"/>
      <c r="I59" s="58"/>
      <c r="L59" s="17"/>
      <c r="N59" s="19"/>
    </row>
    <row r="60" spans="1:14" ht="19.5" x14ac:dyDescent="0.45">
      <c r="A60" s="62">
        <v>10</v>
      </c>
      <c r="B60" s="59" t="s">
        <v>15</v>
      </c>
      <c r="C60" s="11">
        <v>11000</v>
      </c>
      <c r="D60" s="49">
        <f t="shared" si="0"/>
        <v>5500</v>
      </c>
      <c r="E60" s="25" t="s">
        <v>42</v>
      </c>
      <c r="F60" s="9">
        <v>400</v>
      </c>
      <c r="G60" s="49">
        <f>SUM(F60:F65)</f>
        <v>3690</v>
      </c>
      <c r="H60" s="49" t="str">
        <f t="shared" ref="H60" si="15">IF(I60="สูงกว่าประมาณการ","+","-")</f>
        <v>-</v>
      </c>
      <c r="I60" s="56" t="str">
        <f t="shared" ref="I60" si="16">IF(G60&gt;=D60,"สูงกว่าประมาณการ","ต่ำกว่าประมาณการ")</f>
        <v>ต่ำกว่าประมาณการ</v>
      </c>
      <c r="L60" s="9">
        <v>3690</v>
      </c>
      <c r="N60" s="16">
        <f t="shared" si="4"/>
        <v>0</v>
      </c>
    </row>
    <row r="61" spans="1:14" ht="19.5" x14ac:dyDescent="0.45">
      <c r="A61" s="63"/>
      <c r="B61" s="60"/>
      <c r="C61" s="11"/>
      <c r="D61" s="50"/>
      <c r="E61" s="25" t="s">
        <v>43</v>
      </c>
      <c r="F61" s="9">
        <v>570</v>
      </c>
      <c r="G61" s="50"/>
      <c r="H61" s="50"/>
      <c r="I61" s="57"/>
      <c r="L61" s="9"/>
      <c r="N61" s="16"/>
    </row>
    <row r="62" spans="1:14" ht="19.5" x14ac:dyDescent="0.45">
      <c r="A62" s="63"/>
      <c r="B62" s="60"/>
      <c r="C62" s="11"/>
      <c r="D62" s="50"/>
      <c r="E62" s="25" t="s">
        <v>44</v>
      </c>
      <c r="F62" s="9">
        <v>400</v>
      </c>
      <c r="G62" s="50"/>
      <c r="H62" s="50"/>
      <c r="I62" s="57"/>
      <c r="L62" s="9"/>
      <c r="N62" s="16"/>
    </row>
    <row r="63" spans="1:14" ht="19.5" x14ac:dyDescent="0.45">
      <c r="A63" s="63"/>
      <c r="B63" s="60"/>
      <c r="C63" s="11"/>
      <c r="D63" s="50"/>
      <c r="E63" s="25" t="s">
        <v>45</v>
      </c>
      <c r="F63" s="9">
        <v>850</v>
      </c>
      <c r="G63" s="50"/>
      <c r="H63" s="50"/>
      <c r="I63" s="57"/>
      <c r="L63" s="9"/>
      <c r="N63" s="16"/>
    </row>
    <row r="64" spans="1:14" ht="19.5" x14ac:dyDescent="0.45">
      <c r="A64" s="63"/>
      <c r="B64" s="60"/>
      <c r="C64" s="11"/>
      <c r="D64" s="50"/>
      <c r="E64" s="26" t="s">
        <v>52</v>
      </c>
      <c r="F64" s="9">
        <v>770</v>
      </c>
      <c r="G64" s="50"/>
      <c r="H64" s="50"/>
      <c r="I64" s="57"/>
      <c r="L64" s="9"/>
      <c r="N64" s="16"/>
    </row>
    <row r="65" spans="1:14" ht="19.5" x14ac:dyDescent="0.45">
      <c r="A65" s="64"/>
      <c r="B65" s="61"/>
      <c r="C65" s="11"/>
      <c r="D65" s="51"/>
      <c r="E65" s="25" t="s">
        <v>46</v>
      </c>
      <c r="F65" s="9">
        <v>700</v>
      </c>
      <c r="G65" s="51"/>
      <c r="H65" s="51"/>
      <c r="I65" s="58"/>
      <c r="L65" s="9"/>
      <c r="N65" s="16"/>
    </row>
    <row r="66" spans="1:14" ht="19.5" x14ac:dyDescent="0.45">
      <c r="A66" s="62">
        <v>11</v>
      </c>
      <c r="B66" s="59" t="s">
        <v>18</v>
      </c>
      <c r="C66" s="11">
        <v>250000</v>
      </c>
      <c r="D66" s="49">
        <f t="shared" si="0"/>
        <v>125000</v>
      </c>
      <c r="E66" s="25" t="s">
        <v>42</v>
      </c>
      <c r="F66" s="9">
        <v>9750</v>
      </c>
      <c r="G66" s="49">
        <f>SUM(F66:F71)</f>
        <v>57900</v>
      </c>
      <c r="H66" s="49" t="str">
        <f t="shared" ref="H66" si="17">IF(I66="สูงกว่าประมาณการ","+","-")</f>
        <v>-</v>
      </c>
      <c r="I66" s="56" t="str">
        <f t="shared" ref="I66" si="18">IF(G66&gt;=D66,"สูงกว่าประมาณการ","ต่ำกว่าประมาณการ")</f>
        <v>ต่ำกว่าประมาณการ</v>
      </c>
      <c r="L66" s="9">
        <v>57900</v>
      </c>
      <c r="N66" s="16">
        <f t="shared" si="4"/>
        <v>0</v>
      </c>
    </row>
    <row r="67" spans="1:14" ht="19.5" x14ac:dyDescent="0.45">
      <c r="A67" s="63"/>
      <c r="B67" s="60"/>
      <c r="C67" s="11"/>
      <c r="D67" s="50"/>
      <c r="E67" s="25" t="s">
        <v>43</v>
      </c>
      <c r="F67" s="9">
        <v>0</v>
      </c>
      <c r="G67" s="50"/>
      <c r="H67" s="50"/>
      <c r="I67" s="57"/>
      <c r="L67" s="9"/>
      <c r="N67" s="16"/>
    </row>
    <row r="68" spans="1:14" ht="19.5" x14ac:dyDescent="0.45">
      <c r="A68" s="63"/>
      <c r="B68" s="60"/>
      <c r="C68" s="11"/>
      <c r="D68" s="50"/>
      <c r="E68" s="25" t="s">
        <v>44</v>
      </c>
      <c r="F68" s="9">
        <v>28250</v>
      </c>
      <c r="G68" s="50"/>
      <c r="H68" s="50"/>
      <c r="I68" s="57"/>
      <c r="L68" s="9"/>
      <c r="N68" s="16"/>
    </row>
    <row r="69" spans="1:14" ht="19.5" x14ac:dyDescent="0.45">
      <c r="A69" s="63"/>
      <c r="B69" s="60"/>
      <c r="C69" s="11"/>
      <c r="D69" s="50"/>
      <c r="E69" s="25" t="s">
        <v>45</v>
      </c>
      <c r="F69" s="9">
        <v>11000</v>
      </c>
      <c r="G69" s="50"/>
      <c r="H69" s="50"/>
      <c r="I69" s="57"/>
      <c r="L69" s="9"/>
      <c r="N69" s="16"/>
    </row>
    <row r="70" spans="1:14" ht="19.5" x14ac:dyDescent="0.45">
      <c r="A70" s="63"/>
      <c r="B70" s="60"/>
      <c r="C70" s="11"/>
      <c r="D70" s="50"/>
      <c r="E70" s="26" t="s">
        <v>52</v>
      </c>
      <c r="F70" s="9">
        <v>2000</v>
      </c>
      <c r="G70" s="50"/>
      <c r="H70" s="50"/>
      <c r="I70" s="57"/>
      <c r="L70" s="9"/>
      <c r="N70" s="16"/>
    </row>
    <row r="71" spans="1:14" ht="19.5" x14ac:dyDescent="0.45">
      <c r="A71" s="64"/>
      <c r="B71" s="61"/>
      <c r="C71" s="11"/>
      <c r="D71" s="51"/>
      <c r="E71" s="25" t="s">
        <v>46</v>
      </c>
      <c r="F71" s="9">
        <v>6900</v>
      </c>
      <c r="G71" s="51"/>
      <c r="H71" s="51"/>
      <c r="I71" s="58"/>
      <c r="L71" s="9"/>
      <c r="N71" s="16"/>
    </row>
    <row r="72" spans="1:14" ht="19.5" x14ac:dyDescent="0.45">
      <c r="A72" s="62">
        <v>12</v>
      </c>
      <c r="B72" s="59" t="s">
        <v>22</v>
      </c>
      <c r="C72" s="11">
        <v>2090632</v>
      </c>
      <c r="D72" s="49">
        <f t="shared" si="0"/>
        <v>1045316</v>
      </c>
      <c r="E72" s="25" t="s">
        <v>42</v>
      </c>
      <c r="F72" s="9">
        <v>70405</v>
      </c>
      <c r="G72" s="49">
        <f>SUM(F72:F77)</f>
        <v>1175239</v>
      </c>
      <c r="H72" s="49" t="str">
        <f t="shared" ref="H72" si="19">IF(I72="สูงกว่าประมาณการ","+","-")</f>
        <v>+</v>
      </c>
      <c r="I72" s="56" t="str">
        <f t="shared" ref="I72" si="20">IF(G72&gt;=D72,"สูงกว่าประมาณการ","ต่ำกว่าประมาณการ")</f>
        <v>สูงกว่าประมาณการ</v>
      </c>
      <c r="L72" s="9">
        <v>1175239</v>
      </c>
      <c r="N72" s="16">
        <f t="shared" si="4"/>
        <v>0</v>
      </c>
    </row>
    <row r="73" spans="1:14" ht="19.5" x14ac:dyDescent="0.45">
      <c r="A73" s="63"/>
      <c r="B73" s="60"/>
      <c r="C73" s="11"/>
      <c r="D73" s="50"/>
      <c r="E73" s="25" t="s">
        <v>43</v>
      </c>
      <c r="F73" s="9">
        <v>196710</v>
      </c>
      <c r="G73" s="50"/>
      <c r="H73" s="50"/>
      <c r="I73" s="57"/>
      <c r="L73" s="9"/>
      <c r="N73" s="16"/>
    </row>
    <row r="74" spans="1:14" ht="19.5" x14ac:dyDescent="0.45">
      <c r="A74" s="63"/>
      <c r="B74" s="60"/>
      <c r="C74" s="11"/>
      <c r="D74" s="50"/>
      <c r="E74" s="25" t="s">
        <v>44</v>
      </c>
      <c r="F74" s="9">
        <v>606718</v>
      </c>
      <c r="G74" s="50"/>
      <c r="H74" s="50"/>
      <c r="I74" s="57"/>
      <c r="L74" s="9"/>
      <c r="N74" s="16"/>
    </row>
    <row r="75" spans="1:14" ht="19.5" x14ac:dyDescent="0.45">
      <c r="A75" s="63"/>
      <c r="B75" s="60"/>
      <c r="C75" s="11"/>
      <c r="D75" s="50"/>
      <c r="E75" s="25" t="s">
        <v>45</v>
      </c>
      <c r="F75" s="9">
        <v>69610</v>
      </c>
      <c r="G75" s="50"/>
      <c r="H75" s="50"/>
      <c r="I75" s="57"/>
      <c r="L75" s="9"/>
      <c r="N75" s="16"/>
    </row>
    <row r="76" spans="1:14" ht="19.5" x14ac:dyDescent="0.45">
      <c r="A76" s="63"/>
      <c r="B76" s="60"/>
      <c r="C76" s="11"/>
      <c r="D76" s="50"/>
      <c r="E76" s="26" t="s">
        <v>52</v>
      </c>
      <c r="F76" s="9">
        <v>90335</v>
      </c>
      <c r="G76" s="50"/>
      <c r="H76" s="50"/>
      <c r="I76" s="57"/>
      <c r="L76" s="9"/>
      <c r="N76" s="16"/>
    </row>
    <row r="77" spans="1:14" ht="19.5" x14ac:dyDescent="0.45">
      <c r="A77" s="64"/>
      <c r="B77" s="61"/>
      <c r="C77" s="11"/>
      <c r="D77" s="51"/>
      <c r="E77" s="25" t="s">
        <v>46</v>
      </c>
      <c r="F77" s="9">
        <v>141461</v>
      </c>
      <c r="G77" s="51"/>
      <c r="H77" s="51"/>
      <c r="I77" s="58"/>
      <c r="L77" s="9"/>
      <c r="N77" s="16"/>
    </row>
    <row r="78" spans="1:14" ht="19.5" x14ac:dyDescent="0.45">
      <c r="A78" s="62">
        <v>13</v>
      </c>
      <c r="B78" s="59" t="s">
        <v>40</v>
      </c>
      <c r="C78" s="11">
        <v>275600</v>
      </c>
      <c r="D78" s="49">
        <f t="shared" si="0"/>
        <v>137800</v>
      </c>
      <c r="E78" s="25" t="s">
        <v>42</v>
      </c>
      <c r="F78" s="9">
        <v>6060</v>
      </c>
      <c r="G78" s="49">
        <f>SUM(F78:F83)</f>
        <v>123440</v>
      </c>
      <c r="H78" s="49" t="str">
        <f t="shared" ref="H78" si="21">IF(I78="สูงกว่าประมาณการ","+","-")</f>
        <v>-</v>
      </c>
      <c r="I78" s="56" t="str">
        <f t="shared" ref="I78" si="22">IF(G78&gt;=D78,"สูงกว่าประมาณการ","ต่ำกว่าประมาณการ")</f>
        <v>ต่ำกว่าประมาณการ</v>
      </c>
      <c r="L78" s="9">
        <v>123440</v>
      </c>
      <c r="N78" s="16">
        <f t="shared" si="4"/>
        <v>0</v>
      </c>
    </row>
    <row r="79" spans="1:14" ht="19.5" x14ac:dyDescent="0.45">
      <c r="A79" s="63"/>
      <c r="B79" s="60"/>
      <c r="C79" s="11"/>
      <c r="D79" s="50"/>
      <c r="E79" s="25" t="s">
        <v>43</v>
      </c>
      <c r="F79" s="9">
        <v>25580</v>
      </c>
      <c r="G79" s="50"/>
      <c r="H79" s="50"/>
      <c r="I79" s="57"/>
      <c r="L79" s="9"/>
      <c r="N79" s="16"/>
    </row>
    <row r="80" spans="1:14" ht="19.5" x14ac:dyDescent="0.45">
      <c r="A80" s="63"/>
      <c r="B80" s="60"/>
      <c r="C80" s="11"/>
      <c r="D80" s="50"/>
      <c r="E80" s="25" t="s">
        <v>44</v>
      </c>
      <c r="F80" s="9">
        <v>33340</v>
      </c>
      <c r="G80" s="50"/>
      <c r="H80" s="50"/>
      <c r="I80" s="57"/>
      <c r="L80" s="9"/>
      <c r="N80" s="16"/>
    </row>
    <row r="81" spans="1:14" ht="19.5" x14ac:dyDescent="0.45">
      <c r="A81" s="63"/>
      <c r="B81" s="60"/>
      <c r="C81" s="11"/>
      <c r="D81" s="50"/>
      <c r="E81" s="25" t="s">
        <v>45</v>
      </c>
      <c r="F81" s="9">
        <v>20080</v>
      </c>
      <c r="G81" s="50"/>
      <c r="H81" s="50"/>
      <c r="I81" s="57"/>
      <c r="L81" s="9"/>
      <c r="N81" s="16"/>
    </row>
    <row r="82" spans="1:14" ht="19.5" x14ac:dyDescent="0.45">
      <c r="A82" s="63"/>
      <c r="B82" s="60"/>
      <c r="C82" s="11"/>
      <c r="D82" s="50"/>
      <c r="E82" s="26" t="s">
        <v>52</v>
      </c>
      <c r="F82" s="9">
        <v>15000</v>
      </c>
      <c r="G82" s="50"/>
      <c r="H82" s="50"/>
      <c r="I82" s="57"/>
      <c r="L82" s="9"/>
      <c r="N82" s="16"/>
    </row>
    <row r="83" spans="1:14" ht="19.5" x14ac:dyDescent="0.45">
      <c r="A83" s="64"/>
      <c r="B83" s="61"/>
      <c r="C83" s="11"/>
      <c r="D83" s="51"/>
      <c r="E83" s="25" t="s">
        <v>46</v>
      </c>
      <c r="F83" s="9">
        <v>23380</v>
      </c>
      <c r="G83" s="51"/>
      <c r="H83" s="51"/>
      <c r="I83" s="58"/>
      <c r="L83" s="9"/>
      <c r="N83" s="16"/>
    </row>
    <row r="84" spans="1:14" ht="19.5" x14ac:dyDescent="0.45">
      <c r="A84" s="62">
        <v>14</v>
      </c>
      <c r="B84" s="59" t="s">
        <v>23</v>
      </c>
      <c r="C84" s="11">
        <v>500</v>
      </c>
      <c r="D84" s="49">
        <f t="shared" si="0"/>
        <v>250</v>
      </c>
      <c r="E84" s="25" t="s">
        <v>42</v>
      </c>
      <c r="F84" s="9">
        <v>175</v>
      </c>
      <c r="G84" s="49">
        <f>SUM(F84:F89)</f>
        <v>2715</v>
      </c>
      <c r="H84" s="49" t="str">
        <f t="shared" ref="H84" si="23">IF(I84="สูงกว่าประมาณการ","+","-")</f>
        <v>+</v>
      </c>
      <c r="I84" s="56" t="str">
        <f t="shared" ref="I84" si="24">IF(G84&gt;=D84,"สูงกว่าประมาณการ","ต่ำกว่าประมาณการ")</f>
        <v>สูงกว่าประมาณการ</v>
      </c>
      <c r="L84" s="9">
        <v>2715</v>
      </c>
      <c r="N84" s="16">
        <f t="shared" si="4"/>
        <v>0</v>
      </c>
    </row>
    <row r="85" spans="1:14" ht="19.5" x14ac:dyDescent="0.45">
      <c r="A85" s="63"/>
      <c r="B85" s="60"/>
      <c r="C85" s="11"/>
      <c r="D85" s="50"/>
      <c r="E85" s="25" t="s">
        <v>43</v>
      </c>
      <c r="F85" s="9">
        <v>475</v>
      </c>
      <c r="G85" s="50"/>
      <c r="H85" s="50"/>
      <c r="I85" s="57"/>
      <c r="L85" s="9"/>
      <c r="N85" s="16"/>
    </row>
    <row r="86" spans="1:14" ht="19.5" x14ac:dyDescent="0.45">
      <c r="A86" s="63"/>
      <c r="B86" s="60"/>
      <c r="C86" s="11"/>
      <c r="D86" s="50"/>
      <c r="E86" s="25" t="s">
        <v>44</v>
      </c>
      <c r="F86" s="9">
        <v>830</v>
      </c>
      <c r="G86" s="50"/>
      <c r="H86" s="50"/>
      <c r="I86" s="57"/>
      <c r="L86" s="9"/>
      <c r="N86" s="16"/>
    </row>
    <row r="87" spans="1:14" ht="19.5" x14ac:dyDescent="0.45">
      <c r="A87" s="63"/>
      <c r="B87" s="60"/>
      <c r="C87" s="11"/>
      <c r="D87" s="50"/>
      <c r="E87" s="25" t="s">
        <v>45</v>
      </c>
      <c r="F87" s="9">
        <v>370</v>
      </c>
      <c r="G87" s="50"/>
      <c r="H87" s="50"/>
      <c r="I87" s="57"/>
      <c r="L87" s="9"/>
      <c r="N87" s="16"/>
    </row>
    <row r="88" spans="1:14" ht="19.5" x14ac:dyDescent="0.45">
      <c r="A88" s="63"/>
      <c r="B88" s="60"/>
      <c r="C88" s="11"/>
      <c r="D88" s="50"/>
      <c r="E88" s="26" t="s">
        <v>52</v>
      </c>
      <c r="F88" s="9">
        <v>485</v>
      </c>
      <c r="G88" s="50"/>
      <c r="H88" s="50"/>
      <c r="I88" s="57"/>
      <c r="L88" s="9"/>
      <c r="N88" s="16"/>
    </row>
    <row r="89" spans="1:14" ht="19.5" x14ac:dyDescent="0.45">
      <c r="A89" s="64"/>
      <c r="B89" s="61"/>
      <c r="C89" s="11"/>
      <c r="D89" s="51"/>
      <c r="E89" s="25" t="s">
        <v>46</v>
      </c>
      <c r="F89" s="9">
        <v>380</v>
      </c>
      <c r="G89" s="51"/>
      <c r="H89" s="51"/>
      <c r="I89" s="58"/>
      <c r="L89" s="9"/>
      <c r="N89" s="16"/>
    </row>
    <row r="90" spans="1:14" ht="19.5" x14ac:dyDescent="0.45">
      <c r="A90" s="62">
        <v>15</v>
      </c>
      <c r="B90" s="59" t="s">
        <v>21</v>
      </c>
      <c r="C90" s="11">
        <v>62000</v>
      </c>
      <c r="D90" s="49">
        <f t="shared" si="0"/>
        <v>31000</v>
      </c>
      <c r="E90" s="25" t="s">
        <v>42</v>
      </c>
      <c r="F90" s="9">
        <v>0</v>
      </c>
      <c r="G90" s="49">
        <f>SUM(F90:F95)</f>
        <v>32000</v>
      </c>
      <c r="H90" s="49" t="str">
        <f t="shared" ref="H90" si="25">IF(I90="สูงกว่าประมาณการ","+","-")</f>
        <v>+</v>
      </c>
      <c r="I90" s="56" t="str">
        <f t="shared" ref="I90" si="26">IF(G90&gt;=D90,"สูงกว่าประมาณการ","ต่ำกว่าประมาณการ")</f>
        <v>สูงกว่าประมาณการ</v>
      </c>
      <c r="L90" s="9">
        <v>32000</v>
      </c>
      <c r="N90" s="16">
        <f t="shared" si="4"/>
        <v>0</v>
      </c>
    </row>
    <row r="91" spans="1:14" ht="19.5" x14ac:dyDescent="0.45">
      <c r="A91" s="63"/>
      <c r="B91" s="60"/>
      <c r="C91" s="11"/>
      <c r="D91" s="50"/>
      <c r="E91" s="25" t="s">
        <v>43</v>
      </c>
      <c r="F91" s="9">
        <v>13000</v>
      </c>
      <c r="G91" s="50"/>
      <c r="H91" s="50"/>
      <c r="I91" s="57"/>
      <c r="L91" s="9"/>
      <c r="N91" s="16"/>
    </row>
    <row r="92" spans="1:14" ht="19.5" x14ac:dyDescent="0.45">
      <c r="A92" s="63"/>
      <c r="B92" s="60"/>
      <c r="C92" s="11"/>
      <c r="D92" s="50"/>
      <c r="E92" s="25" t="s">
        <v>44</v>
      </c>
      <c r="F92" s="9">
        <v>13000</v>
      </c>
      <c r="G92" s="50"/>
      <c r="H92" s="50"/>
      <c r="I92" s="57"/>
      <c r="L92" s="9"/>
      <c r="N92" s="16"/>
    </row>
    <row r="93" spans="1:14" ht="19.5" x14ac:dyDescent="0.45">
      <c r="A93" s="63"/>
      <c r="B93" s="60"/>
      <c r="C93" s="11"/>
      <c r="D93" s="50"/>
      <c r="E93" s="25" t="s">
        <v>45</v>
      </c>
      <c r="F93" s="9">
        <v>0</v>
      </c>
      <c r="G93" s="50"/>
      <c r="H93" s="50"/>
      <c r="I93" s="57"/>
      <c r="L93" s="9"/>
      <c r="N93" s="16"/>
    </row>
    <row r="94" spans="1:14" ht="19.5" x14ac:dyDescent="0.45">
      <c r="A94" s="63"/>
      <c r="B94" s="60"/>
      <c r="C94" s="11"/>
      <c r="D94" s="50"/>
      <c r="E94" s="26" t="s">
        <v>52</v>
      </c>
      <c r="F94" s="9">
        <v>6000</v>
      </c>
      <c r="G94" s="50"/>
      <c r="H94" s="50"/>
      <c r="I94" s="57"/>
      <c r="L94" s="9"/>
      <c r="N94" s="16"/>
    </row>
    <row r="95" spans="1:14" ht="19.5" x14ac:dyDescent="0.45">
      <c r="A95" s="64"/>
      <c r="B95" s="61"/>
      <c r="C95" s="11"/>
      <c r="D95" s="51"/>
      <c r="E95" s="25" t="s">
        <v>46</v>
      </c>
      <c r="F95" s="9">
        <v>0</v>
      </c>
      <c r="G95" s="51"/>
      <c r="H95" s="51"/>
      <c r="I95" s="58"/>
      <c r="L95" s="9"/>
      <c r="N95" s="16"/>
    </row>
    <row r="96" spans="1:14" ht="19.5" x14ac:dyDescent="0.45">
      <c r="A96" s="44">
        <v>16</v>
      </c>
      <c r="B96" s="21" t="s">
        <v>20</v>
      </c>
      <c r="C96" s="11"/>
      <c r="D96" s="18">
        <f t="shared" si="0"/>
        <v>0</v>
      </c>
      <c r="E96" s="11" t="s">
        <v>49</v>
      </c>
      <c r="F96" s="9">
        <v>31500</v>
      </c>
      <c r="G96" s="9">
        <f>F96</f>
        <v>31500</v>
      </c>
      <c r="H96" s="18"/>
      <c r="I96" s="46" t="s">
        <v>51</v>
      </c>
      <c r="L96" s="9">
        <v>31500</v>
      </c>
      <c r="N96" s="16">
        <f t="shared" si="4"/>
        <v>0</v>
      </c>
    </row>
    <row r="97" spans="1:14" ht="19.5" x14ac:dyDescent="0.45">
      <c r="A97" s="62">
        <v>17</v>
      </c>
      <c r="B97" s="59" t="s">
        <v>53</v>
      </c>
      <c r="C97" s="11">
        <v>253730</v>
      </c>
      <c r="D97" s="49">
        <f t="shared" si="0"/>
        <v>126865</v>
      </c>
      <c r="E97" s="25" t="s">
        <v>42</v>
      </c>
      <c r="F97" s="9">
        <v>8280</v>
      </c>
      <c r="G97" s="49">
        <f>SUM(F97:F102)</f>
        <v>164590</v>
      </c>
      <c r="H97" s="49" t="str">
        <f t="shared" ref="H97" si="27">IF(I97="สูงกว่าประมาณการ","+","-")</f>
        <v>+</v>
      </c>
      <c r="I97" s="56" t="str">
        <f t="shared" ref="I97" si="28">IF(G97&gt;=D97,"สูงกว่าประมาณการ","ต่ำกว่าประมาณการ")</f>
        <v>สูงกว่าประมาณการ</v>
      </c>
      <c r="L97" s="9">
        <v>164590</v>
      </c>
      <c r="N97" s="16">
        <f t="shared" si="4"/>
        <v>0</v>
      </c>
    </row>
    <row r="98" spans="1:14" ht="19.5" x14ac:dyDescent="0.45">
      <c r="A98" s="63"/>
      <c r="B98" s="60"/>
      <c r="C98" s="11"/>
      <c r="D98" s="50"/>
      <c r="E98" s="25" t="s">
        <v>43</v>
      </c>
      <c r="F98" s="9">
        <v>26310</v>
      </c>
      <c r="G98" s="50"/>
      <c r="H98" s="50"/>
      <c r="I98" s="57"/>
      <c r="L98" s="9"/>
      <c r="N98" s="16"/>
    </row>
    <row r="99" spans="1:14" ht="19.5" x14ac:dyDescent="0.45">
      <c r="A99" s="63"/>
      <c r="B99" s="60"/>
      <c r="C99" s="11"/>
      <c r="D99" s="50"/>
      <c r="E99" s="25" t="s">
        <v>44</v>
      </c>
      <c r="F99" s="9">
        <v>72470</v>
      </c>
      <c r="G99" s="50"/>
      <c r="H99" s="50"/>
      <c r="I99" s="57"/>
      <c r="L99" s="9"/>
      <c r="N99" s="16"/>
    </row>
    <row r="100" spans="1:14" ht="19.5" x14ac:dyDescent="0.45">
      <c r="A100" s="63"/>
      <c r="B100" s="60"/>
      <c r="C100" s="11"/>
      <c r="D100" s="50"/>
      <c r="E100" s="25" t="s">
        <v>45</v>
      </c>
      <c r="F100" s="9">
        <v>20210</v>
      </c>
      <c r="G100" s="50"/>
      <c r="H100" s="50"/>
      <c r="I100" s="57"/>
      <c r="L100" s="9"/>
      <c r="N100" s="16"/>
    </row>
    <row r="101" spans="1:14" ht="19.5" x14ac:dyDescent="0.45">
      <c r="A101" s="63"/>
      <c r="B101" s="60"/>
      <c r="C101" s="11"/>
      <c r="D101" s="50"/>
      <c r="E101" s="26" t="s">
        <v>52</v>
      </c>
      <c r="F101" s="9">
        <v>15000</v>
      </c>
      <c r="G101" s="50"/>
      <c r="H101" s="50"/>
      <c r="I101" s="57"/>
      <c r="L101" s="9"/>
      <c r="N101" s="16"/>
    </row>
    <row r="102" spans="1:14" ht="19.5" x14ac:dyDescent="0.45">
      <c r="A102" s="64"/>
      <c r="B102" s="61"/>
      <c r="C102" s="11"/>
      <c r="D102" s="51"/>
      <c r="E102" s="25" t="s">
        <v>46</v>
      </c>
      <c r="F102" s="9">
        <v>22320</v>
      </c>
      <c r="G102" s="51"/>
      <c r="H102" s="51"/>
      <c r="I102" s="58"/>
      <c r="L102" s="9"/>
      <c r="N102" s="16"/>
    </row>
    <row r="103" spans="1:14" ht="19.5" x14ac:dyDescent="0.45">
      <c r="A103" s="62">
        <v>18</v>
      </c>
      <c r="B103" s="59" t="s">
        <v>24</v>
      </c>
      <c r="C103" s="11">
        <v>1200000</v>
      </c>
      <c r="D103" s="49">
        <f t="shared" si="0"/>
        <v>600000</v>
      </c>
      <c r="E103" s="25" t="s">
        <v>42</v>
      </c>
      <c r="F103" s="9">
        <v>130386</v>
      </c>
      <c r="G103" s="49">
        <f>SUM(F103:F108)</f>
        <v>891873</v>
      </c>
      <c r="H103" s="49" t="str">
        <f t="shared" ref="H103" si="29">IF(I103="สูงกว่าประมาณการ","+","-")</f>
        <v>+</v>
      </c>
      <c r="I103" s="56" t="str">
        <f t="shared" ref="I103" si="30">IF(G103&gt;=D103,"สูงกว่าประมาณการ","ต่ำกว่าประมาณการ")</f>
        <v>สูงกว่าประมาณการ</v>
      </c>
      <c r="L103" s="9">
        <v>891873</v>
      </c>
      <c r="N103" s="16">
        <f t="shared" si="4"/>
        <v>0</v>
      </c>
    </row>
    <row r="104" spans="1:14" ht="19.5" x14ac:dyDescent="0.45">
      <c r="A104" s="63"/>
      <c r="B104" s="60"/>
      <c r="C104" s="11"/>
      <c r="D104" s="50"/>
      <c r="E104" s="25" t="s">
        <v>43</v>
      </c>
      <c r="F104" s="9">
        <v>119530</v>
      </c>
      <c r="G104" s="50"/>
      <c r="H104" s="50"/>
      <c r="I104" s="57"/>
      <c r="L104" s="9"/>
      <c r="N104" s="16"/>
    </row>
    <row r="105" spans="1:14" ht="19.5" x14ac:dyDescent="0.45">
      <c r="A105" s="63"/>
      <c r="B105" s="60"/>
      <c r="C105" s="11"/>
      <c r="D105" s="50"/>
      <c r="E105" s="25" t="s">
        <v>44</v>
      </c>
      <c r="F105" s="9">
        <v>142977</v>
      </c>
      <c r="G105" s="50"/>
      <c r="H105" s="50"/>
      <c r="I105" s="57"/>
      <c r="L105" s="9"/>
      <c r="N105" s="16"/>
    </row>
    <row r="106" spans="1:14" ht="19.5" x14ac:dyDescent="0.45">
      <c r="A106" s="63"/>
      <c r="B106" s="60"/>
      <c r="C106" s="11"/>
      <c r="D106" s="50"/>
      <c r="E106" s="25" t="s">
        <v>45</v>
      </c>
      <c r="F106" s="9">
        <v>163373</v>
      </c>
      <c r="G106" s="50"/>
      <c r="H106" s="50"/>
      <c r="I106" s="57"/>
      <c r="L106" s="9"/>
      <c r="N106" s="16"/>
    </row>
    <row r="107" spans="1:14" ht="19.5" x14ac:dyDescent="0.45">
      <c r="A107" s="63"/>
      <c r="B107" s="60"/>
      <c r="C107" s="11"/>
      <c r="D107" s="50"/>
      <c r="E107" s="26" t="s">
        <v>52</v>
      </c>
      <c r="F107" s="9">
        <v>167577</v>
      </c>
      <c r="G107" s="50"/>
      <c r="H107" s="50"/>
      <c r="I107" s="57"/>
      <c r="L107" s="9"/>
      <c r="N107" s="16"/>
    </row>
    <row r="108" spans="1:14" ht="19.5" x14ac:dyDescent="0.45">
      <c r="A108" s="64"/>
      <c r="B108" s="61"/>
      <c r="C108" s="11"/>
      <c r="D108" s="51"/>
      <c r="E108" s="25" t="s">
        <v>46</v>
      </c>
      <c r="F108" s="9">
        <v>168030</v>
      </c>
      <c r="G108" s="51"/>
      <c r="H108" s="51"/>
      <c r="I108" s="58"/>
      <c r="L108" s="9"/>
      <c r="N108" s="16"/>
    </row>
    <row r="109" spans="1:14" ht="19.5" x14ac:dyDescent="0.45">
      <c r="A109" s="62">
        <v>19</v>
      </c>
      <c r="B109" s="59" t="s">
        <v>26</v>
      </c>
      <c r="C109" s="11">
        <v>190445</v>
      </c>
      <c r="D109" s="49">
        <f t="shared" si="0"/>
        <v>95222.5</v>
      </c>
      <c r="E109" s="25" t="s">
        <v>42</v>
      </c>
      <c r="F109" s="9">
        <v>0</v>
      </c>
      <c r="G109" s="49">
        <f>SUM(F109:F114)</f>
        <v>109980</v>
      </c>
      <c r="H109" s="49" t="str">
        <f t="shared" ref="H109" si="31">IF(I109="สูงกว่าประมาณการ","+","-")</f>
        <v>+</v>
      </c>
      <c r="I109" s="56" t="str">
        <f t="shared" ref="I109" si="32">IF(G109&gt;=D109,"สูงกว่าประมาณการ","ต่ำกว่าประมาณการ")</f>
        <v>สูงกว่าประมาณการ</v>
      </c>
      <c r="L109" s="9">
        <v>109980</v>
      </c>
      <c r="N109" s="16">
        <f t="shared" si="4"/>
        <v>0</v>
      </c>
    </row>
    <row r="110" spans="1:14" ht="19.5" x14ac:dyDescent="0.45">
      <c r="A110" s="63"/>
      <c r="B110" s="60"/>
      <c r="C110" s="11"/>
      <c r="D110" s="50"/>
      <c r="E110" s="25" t="s">
        <v>43</v>
      </c>
      <c r="F110" s="9">
        <v>0</v>
      </c>
      <c r="G110" s="50"/>
      <c r="H110" s="50"/>
      <c r="I110" s="57"/>
      <c r="L110" s="9"/>
      <c r="N110" s="16"/>
    </row>
    <row r="111" spans="1:14" ht="19.5" x14ac:dyDescent="0.45">
      <c r="A111" s="63"/>
      <c r="B111" s="60"/>
      <c r="C111" s="11"/>
      <c r="D111" s="50"/>
      <c r="E111" s="25" t="s">
        <v>44</v>
      </c>
      <c r="F111" s="9">
        <v>0</v>
      </c>
      <c r="G111" s="50"/>
      <c r="H111" s="50"/>
      <c r="I111" s="57"/>
      <c r="L111" s="9"/>
      <c r="N111" s="16"/>
    </row>
    <row r="112" spans="1:14" ht="19.5" x14ac:dyDescent="0.45">
      <c r="A112" s="63"/>
      <c r="B112" s="60"/>
      <c r="C112" s="11"/>
      <c r="D112" s="50"/>
      <c r="E112" s="25" t="s">
        <v>45</v>
      </c>
      <c r="F112" s="9">
        <v>24150</v>
      </c>
      <c r="G112" s="50"/>
      <c r="H112" s="50"/>
      <c r="I112" s="57"/>
      <c r="L112" s="9"/>
      <c r="N112" s="16"/>
    </row>
    <row r="113" spans="1:14" ht="19.5" x14ac:dyDescent="0.45">
      <c r="A113" s="63"/>
      <c r="B113" s="60"/>
      <c r="C113" s="11"/>
      <c r="D113" s="50"/>
      <c r="E113" s="26" t="s">
        <v>52</v>
      </c>
      <c r="F113" s="9">
        <v>28630</v>
      </c>
      <c r="G113" s="50"/>
      <c r="H113" s="50"/>
      <c r="I113" s="57"/>
      <c r="L113" s="9"/>
      <c r="N113" s="16"/>
    </row>
    <row r="114" spans="1:14" ht="19.5" x14ac:dyDescent="0.45">
      <c r="A114" s="64"/>
      <c r="B114" s="61"/>
      <c r="C114" s="11"/>
      <c r="D114" s="51"/>
      <c r="E114" s="25" t="s">
        <v>46</v>
      </c>
      <c r="F114" s="9">
        <v>57200</v>
      </c>
      <c r="G114" s="51"/>
      <c r="H114" s="51"/>
      <c r="I114" s="58"/>
      <c r="L114" s="9"/>
      <c r="N114" s="16"/>
    </row>
    <row r="115" spans="1:14" ht="19.5" x14ac:dyDescent="0.45">
      <c r="A115" s="62">
        <v>20</v>
      </c>
      <c r="B115" s="59" t="s">
        <v>27</v>
      </c>
      <c r="C115" s="11">
        <v>38300</v>
      </c>
      <c r="D115" s="49">
        <f t="shared" si="0"/>
        <v>19150</v>
      </c>
      <c r="E115" s="25" t="s">
        <v>42</v>
      </c>
      <c r="F115" s="9">
        <v>4600</v>
      </c>
      <c r="G115" s="49">
        <f>SUM(F115:F120)</f>
        <v>14220</v>
      </c>
      <c r="H115" s="49" t="str">
        <f t="shared" ref="H115" si="33">IF(I115="สูงกว่าประมาณการ","+","-")</f>
        <v>-</v>
      </c>
      <c r="I115" s="56" t="str">
        <f t="shared" ref="I115" si="34">IF(G115&gt;=D115,"สูงกว่าประมาณการ","ต่ำกว่าประมาณการ")</f>
        <v>ต่ำกว่าประมาณการ</v>
      </c>
      <c r="L115" s="9">
        <v>14220</v>
      </c>
      <c r="N115" s="16">
        <f t="shared" si="4"/>
        <v>0</v>
      </c>
    </row>
    <row r="116" spans="1:14" ht="19.5" x14ac:dyDescent="0.45">
      <c r="A116" s="63"/>
      <c r="B116" s="60"/>
      <c r="C116" s="11"/>
      <c r="D116" s="50"/>
      <c r="E116" s="25" t="s">
        <v>43</v>
      </c>
      <c r="F116" s="9">
        <v>9600</v>
      </c>
      <c r="G116" s="50"/>
      <c r="H116" s="50"/>
      <c r="I116" s="57"/>
      <c r="L116" s="9"/>
      <c r="N116" s="16"/>
    </row>
    <row r="117" spans="1:14" ht="19.5" x14ac:dyDescent="0.45">
      <c r="A117" s="63"/>
      <c r="B117" s="60"/>
      <c r="C117" s="11"/>
      <c r="D117" s="50"/>
      <c r="E117" s="25" t="s">
        <v>44</v>
      </c>
      <c r="F117" s="9">
        <v>0</v>
      </c>
      <c r="G117" s="50"/>
      <c r="H117" s="50"/>
      <c r="I117" s="57"/>
      <c r="L117" s="9"/>
      <c r="N117" s="16"/>
    </row>
    <row r="118" spans="1:14" ht="19.5" x14ac:dyDescent="0.45">
      <c r="A118" s="63"/>
      <c r="B118" s="60"/>
      <c r="C118" s="11"/>
      <c r="D118" s="50"/>
      <c r="E118" s="25" t="s">
        <v>45</v>
      </c>
      <c r="F118" s="9">
        <v>20</v>
      </c>
      <c r="G118" s="50"/>
      <c r="H118" s="50"/>
      <c r="I118" s="57"/>
      <c r="L118" s="9"/>
      <c r="N118" s="16"/>
    </row>
    <row r="119" spans="1:14" ht="19.5" x14ac:dyDescent="0.45">
      <c r="A119" s="63"/>
      <c r="B119" s="60"/>
      <c r="C119" s="11"/>
      <c r="D119" s="50"/>
      <c r="E119" s="26" t="s">
        <v>52</v>
      </c>
      <c r="F119" s="9">
        <v>0</v>
      </c>
      <c r="G119" s="50"/>
      <c r="H119" s="50"/>
      <c r="I119" s="57"/>
      <c r="L119" s="9"/>
      <c r="N119" s="16"/>
    </row>
    <row r="120" spans="1:14" ht="19.5" x14ac:dyDescent="0.45">
      <c r="A120" s="64"/>
      <c r="B120" s="61"/>
      <c r="C120" s="11"/>
      <c r="D120" s="51"/>
      <c r="E120" s="25" t="s">
        <v>46</v>
      </c>
      <c r="F120" s="9">
        <v>0</v>
      </c>
      <c r="G120" s="51"/>
      <c r="H120" s="51"/>
      <c r="I120" s="58"/>
      <c r="L120" s="9"/>
      <c r="N120" s="16"/>
    </row>
    <row r="121" spans="1:14" ht="19.5" x14ac:dyDescent="0.45">
      <c r="A121" s="44">
        <v>21</v>
      </c>
      <c r="B121" s="23" t="s">
        <v>28</v>
      </c>
      <c r="C121" s="11">
        <v>0</v>
      </c>
      <c r="D121" s="18">
        <f t="shared" si="0"/>
        <v>0</v>
      </c>
      <c r="E121" s="11" t="s">
        <v>49</v>
      </c>
      <c r="F121" s="9">
        <v>2600</v>
      </c>
      <c r="G121" s="9">
        <f>F121</f>
        <v>2600</v>
      </c>
      <c r="H121" s="18"/>
      <c r="I121" s="46" t="s">
        <v>51</v>
      </c>
      <c r="L121" s="9">
        <v>2600</v>
      </c>
      <c r="N121" s="16">
        <f t="shared" si="4"/>
        <v>0</v>
      </c>
    </row>
    <row r="122" spans="1:14" ht="19.5" x14ac:dyDescent="0.45">
      <c r="A122" s="44">
        <v>22</v>
      </c>
      <c r="B122" s="23" t="s">
        <v>39</v>
      </c>
      <c r="C122" s="11"/>
      <c r="D122" s="18">
        <v>0</v>
      </c>
      <c r="E122" s="11" t="s">
        <v>49</v>
      </c>
      <c r="F122" s="9">
        <v>15200</v>
      </c>
      <c r="G122" s="9">
        <f t="shared" ref="G122:G123" si="35">F122</f>
        <v>15200</v>
      </c>
      <c r="H122" s="18"/>
      <c r="I122" s="46" t="s">
        <v>51</v>
      </c>
      <c r="L122" s="9">
        <v>15200</v>
      </c>
      <c r="N122" s="16">
        <f t="shared" si="4"/>
        <v>0</v>
      </c>
    </row>
    <row r="123" spans="1:14" ht="19.5" x14ac:dyDescent="0.45">
      <c r="A123" s="44">
        <v>23</v>
      </c>
      <c r="B123" s="23" t="s">
        <v>25</v>
      </c>
      <c r="C123" s="11">
        <v>0</v>
      </c>
      <c r="D123" s="18">
        <f t="shared" si="0"/>
        <v>0</v>
      </c>
      <c r="E123" s="11" t="s">
        <v>49</v>
      </c>
      <c r="F123" s="9">
        <v>38000</v>
      </c>
      <c r="G123" s="9">
        <f t="shared" si="35"/>
        <v>38000</v>
      </c>
      <c r="H123" s="18"/>
      <c r="I123" s="46" t="s">
        <v>51</v>
      </c>
      <c r="L123" s="9">
        <v>38000</v>
      </c>
      <c r="N123" s="16">
        <f t="shared" si="4"/>
        <v>0</v>
      </c>
    </row>
    <row r="124" spans="1:14" ht="19.5" x14ac:dyDescent="0.45">
      <c r="A124" s="62">
        <v>24</v>
      </c>
      <c r="B124" s="59" t="s">
        <v>29</v>
      </c>
      <c r="C124" s="11">
        <v>76500</v>
      </c>
      <c r="D124" s="49">
        <f t="shared" si="0"/>
        <v>38250</v>
      </c>
      <c r="E124" s="25" t="s">
        <v>42</v>
      </c>
      <c r="F124" s="9">
        <v>4350</v>
      </c>
      <c r="G124" s="49">
        <f>SUM(F124:F129)</f>
        <v>26100</v>
      </c>
      <c r="H124" s="49" t="str">
        <f t="shared" ref="H124" si="36">IF(I124="สูงกว่าประมาณการ","+","-")</f>
        <v>-</v>
      </c>
      <c r="I124" s="56" t="str">
        <f t="shared" si="3"/>
        <v>ต่ำกว่าประมาณการ</v>
      </c>
      <c r="L124" s="9">
        <v>26100</v>
      </c>
      <c r="N124" s="16">
        <f t="shared" si="4"/>
        <v>0</v>
      </c>
    </row>
    <row r="125" spans="1:14" ht="19.5" x14ac:dyDescent="0.45">
      <c r="A125" s="63"/>
      <c r="B125" s="60"/>
      <c r="C125" s="11"/>
      <c r="D125" s="50"/>
      <c r="E125" s="25" t="s">
        <v>43</v>
      </c>
      <c r="F125" s="9">
        <v>4350</v>
      </c>
      <c r="G125" s="50"/>
      <c r="H125" s="50"/>
      <c r="I125" s="57"/>
      <c r="L125" s="9"/>
      <c r="N125" s="16"/>
    </row>
    <row r="126" spans="1:14" ht="19.5" x14ac:dyDescent="0.45">
      <c r="A126" s="63"/>
      <c r="B126" s="60"/>
      <c r="C126" s="11"/>
      <c r="D126" s="50"/>
      <c r="E126" s="25" t="s">
        <v>44</v>
      </c>
      <c r="F126" s="9">
        <v>0</v>
      </c>
      <c r="G126" s="50"/>
      <c r="H126" s="50"/>
      <c r="I126" s="57"/>
      <c r="L126" s="9"/>
      <c r="N126" s="16"/>
    </row>
    <row r="127" spans="1:14" ht="19.5" x14ac:dyDescent="0.45">
      <c r="A127" s="63"/>
      <c r="B127" s="60"/>
      <c r="C127" s="11"/>
      <c r="D127" s="50"/>
      <c r="E127" s="25" t="s">
        <v>45</v>
      </c>
      <c r="F127" s="9">
        <v>8700</v>
      </c>
      <c r="G127" s="50"/>
      <c r="H127" s="50"/>
      <c r="I127" s="57"/>
      <c r="L127" s="9"/>
      <c r="N127" s="16"/>
    </row>
    <row r="128" spans="1:14" ht="19.5" x14ac:dyDescent="0.45">
      <c r="A128" s="63"/>
      <c r="B128" s="60"/>
      <c r="C128" s="11"/>
      <c r="D128" s="50"/>
      <c r="E128" s="26" t="s">
        <v>52</v>
      </c>
      <c r="F128" s="9">
        <v>0</v>
      </c>
      <c r="G128" s="50"/>
      <c r="H128" s="50"/>
      <c r="I128" s="57"/>
      <c r="L128" s="9"/>
      <c r="N128" s="16"/>
    </row>
    <row r="129" spans="1:16" ht="19.5" x14ac:dyDescent="0.45">
      <c r="A129" s="64"/>
      <c r="B129" s="61"/>
      <c r="C129" s="11"/>
      <c r="D129" s="51"/>
      <c r="E129" s="25" t="s">
        <v>46</v>
      </c>
      <c r="F129" s="9">
        <v>8700</v>
      </c>
      <c r="G129" s="51"/>
      <c r="H129" s="51"/>
      <c r="I129" s="58"/>
      <c r="L129" s="9"/>
      <c r="N129" s="16"/>
    </row>
    <row r="130" spans="1:16" ht="19.5" x14ac:dyDescent="0.45">
      <c r="A130" s="44">
        <v>25</v>
      </c>
      <c r="B130" s="23" t="s">
        <v>31</v>
      </c>
      <c r="C130" s="11">
        <v>0</v>
      </c>
      <c r="D130" s="18">
        <f t="shared" si="0"/>
        <v>0</v>
      </c>
      <c r="E130" s="11" t="s">
        <v>49</v>
      </c>
      <c r="F130" s="9">
        <v>244676.52</v>
      </c>
      <c r="G130" s="9">
        <f>F130</f>
        <v>244676.52</v>
      </c>
      <c r="H130" s="18"/>
      <c r="I130" s="46" t="s">
        <v>51</v>
      </c>
      <c r="L130" s="9">
        <v>244676.52</v>
      </c>
      <c r="N130" s="16">
        <f t="shared" si="4"/>
        <v>0</v>
      </c>
    </row>
    <row r="131" spans="1:16" ht="19.5" x14ac:dyDescent="0.45">
      <c r="A131" s="39">
        <v>26</v>
      </c>
      <c r="B131" s="41" t="s">
        <v>35</v>
      </c>
      <c r="C131" s="11">
        <v>13640</v>
      </c>
      <c r="D131" s="22">
        <f t="shared" si="0"/>
        <v>6820</v>
      </c>
      <c r="E131" s="11" t="s">
        <v>49</v>
      </c>
      <c r="F131" s="9">
        <v>0</v>
      </c>
      <c r="G131" s="22">
        <f>SUM(F131:F131)</f>
        <v>0</v>
      </c>
      <c r="H131" s="40" t="str">
        <f t="shared" ref="H131" si="37">IF(I131="สูงกว่าประมาณการ","+","-")</f>
        <v>-</v>
      </c>
      <c r="I131" s="10" t="str">
        <f t="shared" si="3"/>
        <v>ต่ำกว่าประมาณการ</v>
      </c>
      <c r="L131" s="9">
        <v>0</v>
      </c>
      <c r="N131" s="16">
        <f t="shared" si="4"/>
        <v>0</v>
      </c>
    </row>
    <row r="132" spans="1:16" ht="19.5" x14ac:dyDescent="0.45">
      <c r="A132" s="62">
        <v>27</v>
      </c>
      <c r="B132" s="59" t="s">
        <v>33</v>
      </c>
      <c r="C132" s="11">
        <v>63541</v>
      </c>
      <c r="D132" s="49">
        <f t="shared" si="0"/>
        <v>31770.5</v>
      </c>
      <c r="E132" s="25" t="s">
        <v>42</v>
      </c>
      <c r="F132" s="9">
        <v>0</v>
      </c>
      <c r="G132" s="49">
        <f>SUM(F132:F137)</f>
        <v>5599175.4299999997</v>
      </c>
      <c r="H132" s="49" t="str">
        <f t="shared" ref="H132" si="38">IF(I132="สูงกว่าประมาณการ","+","-")</f>
        <v>+</v>
      </c>
      <c r="I132" s="56" t="str">
        <f t="shared" ref="I132" si="39">IF(G132&gt;=D132,"สูงกว่าประมาณการ","ต่ำกว่าประมาณการ")</f>
        <v>สูงกว่าประมาณการ</v>
      </c>
      <c r="L132" s="9">
        <v>5599175.4299999997</v>
      </c>
      <c r="N132" s="16">
        <f t="shared" si="4"/>
        <v>0</v>
      </c>
    </row>
    <row r="133" spans="1:16" ht="19.5" x14ac:dyDescent="0.45">
      <c r="A133" s="63"/>
      <c r="B133" s="60"/>
      <c r="C133" s="11"/>
      <c r="D133" s="50"/>
      <c r="E133" s="25" t="s">
        <v>43</v>
      </c>
      <c r="F133" s="9">
        <v>3784225.43</v>
      </c>
      <c r="G133" s="50"/>
      <c r="H133" s="50"/>
      <c r="I133" s="57"/>
      <c r="L133" s="9"/>
      <c r="N133" s="16"/>
    </row>
    <row r="134" spans="1:16" ht="19.5" x14ac:dyDescent="0.45">
      <c r="A134" s="63"/>
      <c r="B134" s="60"/>
      <c r="C134" s="11"/>
      <c r="D134" s="50"/>
      <c r="E134" s="25" t="s">
        <v>44</v>
      </c>
      <c r="F134" s="9">
        <v>897450</v>
      </c>
      <c r="G134" s="50"/>
      <c r="H134" s="50"/>
      <c r="I134" s="57"/>
      <c r="L134" s="9"/>
      <c r="N134" s="16"/>
    </row>
    <row r="135" spans="1:16" ht="19.5" x14ac:dyDescent="0.45">
      <c r="A135" s="63"/>
      <c r="B135" s="60"/>
      <c r="C135" s="11"/>
      <c r="D135" s="50"/>
      <c r="E135" s="25" t="s">
        <v>45</v>
      </c>
      <c r="F135" s="9">
        <v>0</v>
      </c>
      <c r="G135" s="50"/>
      <c r="H135" s="50"/>
      <c r="I135" s="57"/>
      <c r="L135" s="9"/>
      <c r="N135" s="16"/>
    </row>
    <row r="136" spans="1:16" ht="19.5" x14ac:dyDescent="0.45">
      <c r="A136" s="63"/>
      <c r="B136" s="60"/>
      <c r="C136" s="11"/>
      <c r="D136" s="50"/>
      <c r="E136" s="26" t="s">
        <v>52</v>
      </c>
      <c r="F136" s="9">
        <v>0</v>
      </c>
      <c r="G136" s="50"/>
      <c r="H136" s="50"/>
      <c r="I136" s="57"/>
      <c r="L136" s="9"/>
      <c r="N136" s="16"/>
    </row>
    <row r="137" spans="1:16" ht="19.5" x14ac:dyDescent="0.45">
      <c r="A137" s="64"/>
      <c r="B137" s="61"/>
      <c r="C137" s="11"/>
      <c r="D137" s="51"/>
      <c r="E137" s="25" t="s">
        <v>46</v>
      </c>
      <c r="F137" s="9">
        <v>917500</v>
      </c>
      <c r="G137" s="51"/>
      <c r="H137" s="51"/>
      <c r="I137" s="58"/>
      <c r="L137" s="9"/>
      <c r="N137" s="16"/>
    </row>
    <row r="138" spans="1:16" ht="19.5" x14ac:dyDescent="0.45">
      <c r="A138" s="44">
        <v>28</v>
      </c>
      <c r="B138" s="21" t="s">
        <v>32</v>
      </c>
      <c r="C138" s="11">
        <v>0</v>
      </c>
      <c r="D138" s="18">
        <f t="shared" si="0"/>
        <v>0</v>
      </c>
      <c r="E138" s="11" t="s">
        <v>49</v>
      </c>
      <c r="F138" s="9">
        <v>380000</v>
      </c>
      <c r="G138" s="9">
        <f>F138</f>
        <v>380000</v>
      </c>
      <c r="H138" s="18"/>
      <c r="I138" s="46" t="s">
        <v>51</v>
      </c>
      <c r="L138" s="9">
        <v>380000</v>
      </c>
      <c r="N138" s="16">
        <f t="shared" si="4"/>
        <v>0</v>
      </c>
    </row>
    <row r="139" spans="1:16" ht="19.5" x14ac:dyDescent="0.45">
      <c r="A139" s="44">
        <v>29</v>
      </c>
      <c r="B139" s="23" t="s">
        <v>34</v>
      </c>
      <c r="C139" s="11">
        <v>0</v>
      </c>
      <c r="D139" s="18">
        <f t="shared" si="0"/>
        <v>0</v>
      </c>
      <c r="E139" s="11" t="s">
        <v>49</v>
      </c>
      <c r="F139" s="9">
        <v>237502.64</v>
      </c>
      <c r="G139" s="9">
        <f t="shared" ref="G139:G140" si="40">F139</f>
        <v>237502.64</v>
      </c>
      <c r="H139" s="18"/>
      <c r="I139" s="46" t="s">
        <v>51</v>
      </c>
      <c r="L139" s="9">
        <v>237502.64</v>
      </c>
      <c r="N139" s="16">
        <f t="shared" si="4"/>
        <v>0</v>
      </c>
    </row>
    <row r="140" spans="1:16" ht="20.25" thickBot="1" x14ac:dyDescent="0.5">
      <c r="A140" s="45">
        <v>30</v>
      </c>
      <c r="B140" s="24" t="s">
        <v>30</v>
      </c>
      <c r="C140" s="13">
        <v>0</v>
      </c>
      <c r="D140" s="27">
        <f t="shared" si="0"/>
        <v>0</v>
      </c>
      <c r="E140" s="13" t="s">
        <v>49</v>
      </c>
      <c r="F140" s="12">
        <v>103679.95</v>
      </c>
      <c r="G140" s="12">
        <f t="shared" si="40"/>
        <v>103679.95</v>
      </c>
      <c r="H140" s="27"/>
      <c r="I140" s="47" t="s">
        <v>51</v>
      </c>
      <c r="L140" s="12">
        <v>103679.95</v>
      </c>
      <c r="N140" s="16">
        <f t="shared" si="4"/>
        <v>0</v>
      </c>
    </row>
    <row r="141" spans="1:16" s="2" customFormat="1" ht="21" thickTop="1" thickBot="1" x14ac:dyDescent="0.5">
      <c r="A141" s="33"/>
      <c r="B141" s="34" t="s">
        <v>9</v>
      </c>
      <c r="C141" s="35">
        <f>SUM(C6:C140)</f>
        <v>90122358</v>
      </c>
      <c r="D141" s="36">
        <f>SUM(D6:D140)</f>
        <v>45061179</v>
      </c>
      <c r="E141" s="35"/>
      <c r="F141" s="37">
        <f>SUM(F6:F140)</f>
        <v>25197901.91</v>
      </c>
      <c r="G141" s="37">
        <f>SUM(G6:G140)</f>
        <v>25197901.909999996</v>
      </c>
      <c r="H141" s="35"/>
      <c r="I141" s="38"/>
      <c r="L141" s="14">
        <f>SUM(L6:L140)</f>
        <v>25197901.909999996</v>
      </c>
      <c r="M141" s="15">
        <v>24864747.73</v>
      </c>
      <c r="N141" s="15">
        <v>333154.18</v>
      </c>
      <c r="O141" s="15">
        <f>N141+M141</f>
        <v>25197901.91</v>
      </c>
      <c r="P141" s="15">
        <f>O141-G141</f>
        <v>0</v>
      </c>
    </row>
    <row r="142" spans="1:16" s="2" customFormat="1" ht="20.25" thickTop="1" x14ac:dyDescent="0.45">
      <c r="A142" s="1"/>
      <c r="B142" s="28"/>
      <c r="C142" s="29"/>
      <c r="D142" s="30"/>
      <c r="E142" s="29"/>
      <c r="F142" s="31"/>
      <c r="G142" s="31"/>
      <c r="H142" s="29"/>
      <c r="I142" s="32"/>
      <c r="L142" s="31">
        <f>F141-G141</f>
        <v>0</v>
      </c>
      <c r="M142" s="15"/>
      <c r="N142" s="15"/>
      <c r="O142" s="15"/>
      <c r="P142" s="15"/>
    </row>
    <row r="143" spans="1:16" ht="19.5" x14ac:dyDescent="0.45">
      <c r="B143" s="20" t="s">
        <v>38</v>
      </c>
      <c r="L143" s="16">
        <f>L141-G141</f>
        <v>0</v>
      </c>
      <c r="M143" s="16"/>
    </row>
  </sheetData>
  <mergeCells count="138">
    <mergeCell ref="A132:A137"/>
    <mergeCell ref="B132:B137"/>
    <mergeCell ref="D132:D137"/>
    <mergeCell ref="A124:A129"/>
    <mergeCell ref="B124:B129"/>
    <mergeCell ref="D124:D129"/>
    <mergeCell ref="B109:B114"/>
    <mergeCell ref="A109:A114"/>
    <mergeCell ref="A115:A120"/>
    <mergeCell ref="B115:B120"/>
    <mergeCell ref="D115:D120"/>
    <mergeCell ref="G132:G137"/>
    <mergeCell ref="H132:H137"/>
    <mergeCell ref="I132:I137"/>
    <mergeCell ref="B84:B89"/>
    <mergeCell ref="A84:A89"/>
    <mergeCell ref="A90:A95"/>
    <mergeCell ref="B90:B95"/>
    <mergeCell ref="D90:D95"/>
    <mergeCell ref="D84:D89"/>
    <mergeCell ref="A97:A102"/>
    <mergeCell ref="B97:B102"/>
    <mergeCell ref="D97:D102"/>
    <mergeCell ref="A103:A108"/>
    <mergeCell ref="B103:B108"/>
    <mergeCell ref="D103:D108"/>
    <mergeCell ref="D109:D114"/>
    <mergeCell ref="G124:G129"/>
    <mergeCell ref="H124:H129"/>
    <mergeCell ref="I124:I129"/>
    <mergeCell ref="G109:G114"/>
    <mergeCell ref="H109:H114"/>
    <mergeCell ref="I109:I114"/>
    <mergeCell ref="G115:G120"/>
    <mergeCell ref="H115:H120"/>
    <mergeCell ref="I115:I120"/>
    <mergeCell ref="G97:G102"/>
    <mergeCell ref="H97:H102"/>
    <mergeCell ref="I97:I102"/>
    <mergeCell ref="G103:G108"/>
    <mergeCell ref="H103:H108"/>
    <mergeCell ref="I103:I108"/>
    <mergeCell ref="G84:G89"/>
    <mergeCell ref="H84:H89"/>
    <mergeCell ref="I84:I89"/>
    <mergeCell ref="G90:G95"/>
    <mergeCell ref="H90:H95"/>
    <mergeCell ref="I90:I95"/>
    <mergeCell ref="I72:I77"/>
    <mergeCell ref="B78:B83"/>
    <mergeCell ref="D78:D83"/>
    <mergeCell ref="A78:A83"/>
    <mergeCell ref="G78:G83"/>
    <mergeCell ref="H78:H83"/>
    <mergeCell ref="I78:I83"/>
    <mergeCell ref="D72:D77"/>
    <mergeCell ref="B72:B77"/>
    <mergeCell ref="A72:A77"/>
    <mergeCell ref="G72:G77"/>
    <mergeCell ref="H72:H77"/>
    <mergeCell ref="D66:D71"/>
    <mergeCell ref="B66:B71"/>
    <mergeCell ref="A66:A71"/>
    <mergeCell ref="A60:A65"/>
    <mergeCell ref="B60:B65"/>
    <mergeCell ref="D60:D65"/>
    <mergeCell ref="I54:I59"/>
    <mergeCell ref="G60:G65"/>
    <mergeCell ref="H60:H65"/>
    <mergeCell ref="I60:I65"/>
    <mergeCell ref="G66:G71"/>
    <mergeCell ref="H66:H71"/>
    <mergeCell ref="I66:I71"/>
    <mergeCell ref="D54:D59"/>
    <mergeCell ref="B54:B59"/>
    <mergeCell ref="A54:A59"/>
    <mergeCell ref="G54:G59"/>
    <mergeCell ref="H54:H59"/>
    <mergeCell ref="A42:A47"/>
    <mergeCell ref="G48:G53"/>
    <mergeCell ref="H48:H53"/>
    <mergeCell ref="I48:I53"/>
    <mergeCell ref="D48:D53"/>
    <mergeCell ref="B48:B53"/>
    <mergeCell ref="A48:A53"/>
    <mergeCell ref="G42:G47"/>
    <mergeCell ref="H42:H47"/>
    <mergeCell ref="I42:I47"/>
    <mergeCell ref="D42:D47"/>
    <mergeCell ref="B42:B47"/>
    <mergeCell ref="A30:A35"/>
    <mergeCell ref="G36:G41"/>
    <mergeCell ref="H36:H41"/>
    <mergeCell ref="I36:I41"/>
    <mergeCell ref="B36:B41"/>
    <mergeCell ref="A36:A41"/>
    <mergeCell ref="D36:D41"/>
    <mergeCell ref="G30:G35"/>
    <mergeCell ref="I30:I35"/>
    <mergeCell ref="H30:H35"/>
    <mergeCell ref="D30:D35"/>
    <mergeCell ref="B30:B35"/>
    <mergeCell ref="G24:G29"/>
    <mergeCell ref="I24:I29"/>
    <mergeCell ref="D24:D29"/>
    <mergeCell ref="B24:B29"/>
    <mergeCell ref="A24:A29"/>
    <mergeCell ref="H24:H29"/>
    <mergeCell ref="B18:B23"/>
    <mergeCell ref="A18:A23"/>
    <mergeCell ref="D18:D23"/>
    <mergeCell ref="I18:I23"/>
    <mergeCell ref="H18:H23"/>
    <mergeCell ref="G18:G23"/>
    <mergeCell ref="I12:I17"/>
    <mergeCell ref="B6:B11"/>
    <mergeCell ref="A6:A11"/>
    <mergeCell ref="B12:B17"/>
    <mergeCell ref="A12:A17"/>
    <mergeCell ref="D12:D17"/>
    <mergeCell ref="G12:G17"/>
    <mergeCell ref="H12:H17"/>
    <mergeCell ref="G6:G11"/>
    <mergeCell ref="I6:I11"/>
    <mergeCell ref="H6:H11"/>
    <mergeCell ref="D6:D11"/>
    <mergeCell ref="L4:L5"/>
    <mergeCell ref="L6:L11"/>
    <mergeCell ref="E4:E5"/>
    <mergeCell ref="A1:I1"/>
    <mergeCell ref="A2:I2"/>
    <mergeCell ref="A4:A5"/>
    <mergeCell ref="B4:B5"/>
    <mergeCell ref="C4:C5"/>
    <mergeCell ref="F4:F5"/>
    <mergeCell ref="G4:G5"/>
    <mergeCell ref="D4:D5"/>
    <mergeCell ref="G3:I3"/>
  </mergeCells>
  <printOptions horizontalCentered="1"/>
  <pageMargins left="0.47244094488188981" right="0.39370078740157483" top="0.59055118110236227" bottom="0.39370078740157483" header="0" footer="0"/>
  <pageSetup paperSize="12" fitToHeight="0" orientation="portrait" r:id="rId1"/>
  <rowBreaks count="3" manualBreakCount="3">
    <brk id="41" max="8" man="1"/>
    <brk id="77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Windows User</cp:lastModifiedBy>
  <cp:lastPrinted>2023-05-31T03:47:40Z</cp:lastPrinted>
  <dcterms:created xsi:type="dcterms:W3CDTF">2023-04-10T08:56:17Z</dcterms:created>
  <dcterms:modified xsi:type="dcterms:W3CDTF">2023-05-31T03:47:50Z</dcterms:modified>
</cp:coreProperties>
</file>