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IT\Desktop\arin 2567\ตัวชี้วัด\OIT\"/>
    </mc:Choice>
  </mc:AlternateContent>
  <xr:revisionPtr revIDLastSave="0" documentId="13_ncr:1_{25B128CA-426F-4FF3-B614-8039BC879B4D}" xr6:coauthVersionLast="47" xr6:coauthVersionMax="47" xr10:uidLastSave="{00000000-0000-0000-0000-000000000000}"/>
  <bookViews>
    <workbookView xWindow="-120" yWindow="-120" windowWidth="21840" windowHeight="13020" tabRatio="948" xr2:uid="{00000000-000D-0000-FFFF-FFFF00000000}"/>
  </bookViews>
  <sheets>
    <sheet name="สงม.1 รวม" sheetId="10" r:id="rId1"/>
    <sheet name="สงม.2 งานรายจ่ายบุคลากร" sheetId="25" r:id="rId2"/>
    <sheet name="สงม.2 (ปกครอง)" sheetId="11" r:id="rId3"/>
    <sheet name="สงม.2 (ทะเบียน)" sheetId="12" r:id="rId4"/>
    <sheet name="สงม.2 (คลัง)" sheetId="13" r:id="rId5"/>
    <sheet name="สงม.2 (รายได้)" sheetId="14" r:id="rId6"/>
    <sheet name="สงม.2 (รักษา+ปลูก)" sheetId="15" r:id="rId7"/>
    <sheet name="สงม.2 (เทศกิจ)" sheetId="17" r:id="rId8"/>
    <sheet name="สงม.2 (โยธา+ระบายน้ำ)" sheetId="18" r:id="rId9"/>
    <sheet name="สงม.2 (พัฒนา)" sheetId="20" r:id="rId10"/>
    <sheet name="สงม.2 (สวล)" sheetId="21" r:id="rId11"/>
    <sheet name="สงม.2 (ศึกษา)" sheetId="22" r:id="rId12"/>
    <sheet name="แนบท้ายแบบ 1" sheetId="6" r:id="rId13"/>
    <sheet name="Sheet4" sheetId="7" r:id="rId14"/>
  </sheets>
  <definedNames>
    <definedName name="_xlnm.Print_Area" localSheetId="0">'สงม.1 รวม'!$A$1:$E$74</definedName>
    <definedName name="_xlnm.Print_Area" localSheetId="4">'สงม.2 (คลัง)'!$A$1:$M$30</definedName>
    <definedName name="_xlnm.Print_Area" localSheetId="3">'สงม.2 (ทะเบียน)'!$A$1:$O$34</definedName>
    <definedName name="_xlnm.Print_Area" localSheetId="7">'สงม.2 (เทศกิจ)'!$A$1:$M$41</definedName>
    <definedName name="_xlnm.Print_Area" localSheetId="2">'สงม.2 (ปกครอง)'!$A$1:$S$68</definedName>
    <definedName name="_xlnm.Print_Area" localSheetId="9">'สงม.2 (พัฒนา)'!$A$1:$M$88</definedName>
    <definedName name="_xlnm.Print_Area" localSheetId="8">'สงม.2 (โยธา+ระบายน้ำ)'!$A$1:$M$64</definedName>
    <definedName name="_xlnm.Print_Area" localSheetId="6">'สงม.2 (รักษา+ปลูก)'!$A$1:$M$77</definedName>
    <definedName name="_xlnm.Print_Area" localSheetId="5">'สงม.2 (รายได้)'!$A$1:$M$31</definedName>
    <definedName name="_xlnm.Print_Area" localSheetId="11">'สงม.2 (ศึกษา)'!$A$1:$M$92</definedName>
    <definedName name="_xlnm.Print_Area" localSheetId="10">'สงม.2 (สวล)'!$A$1:$M$71</definedName>
    <definedName name="_xlnm.Print_Area" localSheetId="1">'สงม.2 งานรายจ่ายบุคลากร'!$A$1:$S$27</definedName>
    <definedName name="_xlnm.Print_Titles" localSheetId="0">'สงม.1 รวม'!$1:$6</definedName>
    <definedName name="_xlnm.Print_Titles" localSheetId="3">'สงม.2 (ทะเบียน)'!$1:$6</definedName>
    <definedName name="_xlnm.Print_Titles" localSheetId="7">'สงม.2 (เทศกิจ)'!$1:$6</definedName>
    <definedName name="_xlnm.Print_Titles" localSheetId="2">'สงม.2 (ปกครอง)'!$1:$6</definedName>
    <definedName name="_xlnm.Print_Titles" localSheetId="9">'สงม.2 (พัฒนา)'!$1:$6</definedName>
    <definedName name="_xlnm.Print_Titles" localSheetId="8">'สงม.2 (โยธา+ระบายน้ำ)'!$1:$6</definedName>
    <definedName name="_xlnm.Print_Titles" localSheetId="6">'สงม.2 (รักษา+ปลูก)'!$1:$6</definedName>
    <definedName name="_xlnm.Print_Titles" localSheetId="5">'สงม.2 (รายได้)'!$1:$6</definedName>
    <definedName name="_xlnm.Print_Titles" localSheetId="11">'สงม.2 (ศึกษา)'!$1:$6</definedName>
    <definedName name="_xlnm.Print_Titles" localSheetId="10">'สงม.2 (สวล)'!$1:$6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20" l="1"/>
  <c r="T47" i="21"/>
  <c r="B70" i="10"/>
  <c r="E70" i="10"/>
  <c r="D70" i="10"/>
  <c r="C70" i="10"/>
  <c r="B71" i="10"/>
  <c r="E71" i="10"/>
  <c r="D71" i="10"/>
  <c r="C71" i="10"/>
  <c r="S18" i="12" l="1"/>
  <c r="C10" i="12"/>
  <c r="C8" i="12" s="1"/>
  <c r="H10" i="12"/>
  <c r="C25" i="12"/>
  <c r="G10" i="12"/>
  <c r="H14" i="12"/>
  <c r="R8" i="12"/>
  <c r="M8" i="12"/>
  <c r="E8" i="12"/>
  <c r="D8" i="12"/>
  <c r="T73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" i="22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8" i="21"/>
  <c r="S30" i="21"/>
  <c r="S31" i="21"/>
  <c r="S32" i="21"/>
  <c r="S33" i="21"/>
  <c r="S34" i="21"/>
  <c r="S35" i="21"/>
  <c r="S36" i="21"/>
  <c r="S38" i="21"/>
  <c r="S39" i="21"/>
  <c r="S40" i="21"/>
  <c r="S41" i="21"/>
  <c r="S42" i="21"/>
  <c r="S44" i="21"/>
  <c r="S46" i="21"/>
  <c r="S47" i="21"/>
  <c r="S48" i="21"/>
  <c r="S49" i="21"/>
  <c r="S50" i="21"/>
  <c r="S51" i="21"/>
  <c r="S53" i="21"/>
  <c r="S55" i="21"/>
  <c r="S57" i="21"/>
  <c r="S58" i="21"/>
  <c r="S59" i="21"/>
  <c r="S60" i="21"/>
  <c r="S61" i="21"/>
  <c r="S63" i="21"/>
  <c r="S64" i="21"/>
  <c r="S65" i="21"/>
  <c r="S67" i="21"/>
  <c r="S8" i="21"/>
  <c r="S9" i="20"/>
  <c r="S11" i="20"/>
  <c r="S12" i="20"/>
  <c r="S13" i="20"/>
  <c r="S18" i="20"/>
  <c r="S21" i="20"/>
  <c r="S30" i="20"/>
  <c r="S32" i="20"/>
  <c r="S33" i="20"/>
  <c r="S34" i="20"/>
  <c r="S38" i="20"/>
  <c r="S42" i="20"/>
  <c r="S48" i="20"/>
  <c r="S50" i="20"/>
  <c r="S52" i="20"/>
  <c r="S54" i="20"/>
  <c r="S56" i="20"/>
  <c r="S58" i="20"/>
  <c r="S60" i="20"/>
  <c r="S62" i="20"/>
  <c r="S64" i="20"/>
  <c r="S66" i="20"/>
  <c r="S68" i="20"/>
  <c r="S70" i="20"/>
  <c r="S72" i="20"/>
  <c r="S74" i="20"/>
  <c r="S76" i="20"/>
  <c r="S78" i="20"/>
  <c r="S80" i="20"/>
  <c r="S82" i="20"/>
  <c r="S84" i="20"/>
  <c r="S9" i="18"/>
  <c r="S11" i="18"/>
  <c r="S12" i="18"/>
  <c r="S13" i="18"/>
  <c r="S15" i="18"/>
  <c r="S18" i="18"/>
  <c r="S25" i="18"/>
  <c r="S27" i="18"/>
  <c r="S28" i="18"/>
  <c r="S29" i="18"/>
  <c r="S32" i="18"/>
  <c r="S34" i="18"/>
  <c r="S35" i="18"/>
  <c r="S36" i="18"/>
  <c r="S40" i="18"/>
  <c r="S45" i="18"/>
  <c r="S47" i="18"/>
  <c r="S48" i="18"/>
  <c r="S49" i="18"/>
  <c r="S51" i="18"/>
  <c r="S54" i="18"/>
  <c r="S61" i="18"/>
  <c r="C29" i="12" l="1"/>
  <c r="H8" i="12"/>
  <c r="S8" i="12" s="1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8" i="17"/>
  <c r="S9" i="15"/>
  <c r="S11" i="15"/>
  <c r="S12" i="15"/>
  <c r="S13" i="15"/>
  <c r="S15" i="15"/>
  <c r="S18" i="15"/>
  <c r="S22" i="15"/>
  <c r="S26" i="15"/>
  <c r="S28" i="15"/>
  <c r="S30" i="15"/>
  <c r="S32" i="15"/>
  <c r="S33" i="15"/>
  <c r="S34" i="15"/>
  <c r="S36" i="15"/>
  <c r="S42" i="15"/>
  <c r="S44" i="15"/>
  <c r="S45" i="15"/>
  <c r="S46" i="15"/>
  <c r="S50" i="15"/>
  <c r="S52" i="15"/>
  <c r="S60" i="15"/>
  <c r="S61" i="15"/>
  <c r="S62" i="15"/>
  <c r="S64" i="15"/>
  <c r="S67" i="15"/>
  <c r="S74" i="15"/>
  <c r="S8" i="14"/>
  <c r="S8" i="13"/>
  <c r="S8" i="25"/>
  <c r="S9" i="12"/>
  <c r="S10" i="12"/>
  <c r="S11" i="12"/>
  <c r="S12" i="12"/>
  <c r="S13" i="12"/>
  <c r="S14" i="12"/>
  <c r="S15" i="12"/>
  <c r="S16" i="12"/>
  <c r="S17" i="12"/>
  <c r="S20" i="12"/>
  <c r="S21" i="12"/>
  <c r="S22" i="12"/>
  <c r="S23" i="12"/>
  <c r="S24" i="12"/>
  <c r="S25" i="12"/>
  <c r="S26" i="12"/>
  <c r="S27" i="12"/>
  <c r="S28" i="12"/>
  <c r="S30" i="12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9" i="11"/>
  <c r="S11" i="11"/>
  <c r="S12" i="11"/>
  <c r="S13" i="11"/>
  <c r="S16" i="11"/>
  <c r="S28" i="11"/>
  <c r="S38" i="11"/>
  <c r="S40" i="11"/>
  <c r="S42" i="11"/>
  <c r="S44" i="11"/>
  <c r="S45" i="11"/>
  <c r="S46" i="11"/>
  <c r="S48" i="11"/>
  <c r="S50" i="11"/>
  <c r="S57" i="11"/>
  <c r="S59" i="11"/>
  <c r="S61" i="11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86" i="25"/>
  <c r="S83" i="25"/>
  <c r="S77" i="25"/>
  <c r="S67" i="25"/>
  <c r="S65" i="25"/>
  <c r="S60" i="25"/>
  <c r="S49" i="25"/>
  <c r="S33" i="25"/>
  <c r="C11" i="13"/>
  <c r="C11" i="14"/>
  <c r="C11" i="15"/>
  <c r="C11" i="17"/>
  <c r="C11" i="18"/>
  <c r="C11" i="20"/>
  <c r="C11" i="21"/>
  <c r="C11" i="22"/>
  <c r="E12" i="25"/>
  <c r="E12" i="11"/>
  <c r="E12" i="13"/>
  <c r="E12" i="14"/>
  <c r="E12" i="15"/>
  <c r="E12" i="17"/>
  <c r="E12" i="18"/>
  <c r="E12" i="20"/>
  <c r="E12" i="21"/>
  <c r="E12" i="22"/>
  <c r="D12" i="25"/>
  <c r="D12" i="11"/>
  <c r="D12" i="13"/>
  <c r="D12" i="14"/>
  <c r="D12" i="15"/>
  <c r="D12" i="17"/>
  <c r="D12" i="18"/>
  <c r="D12" i="20"/>
  <c r="D12" i="21"/>
  <c r="D12" i="22"/>
  <c r="C12" i="25"/>
  <c r="C12" i="11"/>
  <c r="C11" i="11" s="1"/>
  <c r="C12" i="13"/>
  <c r="C12" i="14"/>
  <c r="C12" i="15"/>
  <c r="C12" i="17"/>
  <c r="C12" i="18"/>
  <c r="C12" i="20"/>
  <c r="C12" i="21"/>
  <c r="C12" i="22"/>
  <c r="C20" i="22"/>
  <c r="C20" i="21"/>
  <c r="C20" i="20"/>
  <c r="C20" i="18"/>
  <c r="C20" i="17"/>
  <c r="C20" i="15"/>
  <c r="C20" i="14"/>
  <c r="C20" i="13"/>
  <c r="B87" i="10"/>
  <c r="C20" i="11"/>
  <c r="C20" i="25"/>
  <c r="C15" i="25"/>
  <c r="C11" i="25" s="1"/>
  <c r="D15" i="20"/>
  <c r="B92" i="21"/>
  <c r="B92" i="20"/>
  <c r="B91" i="18"/>
  <c r="B92" i="17"/>
  <c r="B91" i="15"/>
  <c r="B92" i="14"/>
  <c r="B92" i="13"/>
  <c r="B92" i="12"/>
  <c r="B92" i="11"/>
  <c r="B92" i="25"/>
  <c r="C90" i="20"/>
  <c r="C33" i="25"/>
  <c r="C33" i="11"/>
  <c r="C33" i="13"/>
  <c r="C33" i="14"/>
  <c r="C33" i="15"/>
  <c r="C33" i="17"/>
  <c r="C33" i="18"/>
  <c r="C33" i="20"/>
  <c r="C33" i="21"/>
  <c r="C33" i="22"/>
  <c r="C49" i="25"/>
  <c r="C49" i="11"/>
  <c r="C49" i="12"/>
  <c r="C49" i="13"/>
  <c r="C49" i="14"/>
  <c r="C49" i="15"/>
  <c r="C49" i="17"/>
  <c r="C49" i="18"/>
  <c r="C49" i="20"/>
  <c r="C49" i="21"/>
  <c r="C49" i="22"/>
  <c r="C60" i="25"/>
  <c r="C60" i="11"/>
  <c r="C60" i="12"/>
  <c r="C60" i="13"/>
  <c r="C60" i="14"/>
  <c r="C60" i="15"/>
  <c r="C60" i="17"/>
  <c r="C60" i="18"/>
  <c r="C60" i="20"/>
  <c r="C60" i="21"/>
  <c r="C60" i="22"/>
  <c r="C65" i="25"/>
  <c r="C65" i="11"/>
  <c r="C65" i="12"/>
  <c r="C65" i="13"/>
  <c r="C65" i="14"/>
  <c r="C65" i="15"/>
  <c r="C65" i="17"/>
  <c r="C64" i="18"/>
  <c r="C65" i="20"/>
  <c r="C65" i="22"/>
  <c r="C67" i="25"/>
  <c r="C67" i="12"/>
  <c r="C67" i="13"/>
  <c r="C67" i="14"/>
  <c r="C67" i="15"/>
  <c r="C67" i="17"/>
  <c r="C66" i="18"/>
  <c r="C67" i="20"/>
  <c r="C67" i="21"/>
  <c r="C67" i="22"/>
  <c r="C77" i="25"/>
  <c r="C77" i="11"/>
  <c r="C77" i="12"/>
  <c r="C77" i="13"/>
  <c r="C77" i="14"/>
  <c r="C76" i="15"/>
  <c r="C77" i="17"/>
  <c r="C76" i="18"/>
  <c r="C77" i="21"/>
  <c r="C77" i="22"/>
  <c r="C83" i="25"/>
  <c r="C83" i="11"/>
  <c r="C83" i="12"/>
  <c r="C83" i="13"/>
  <c r="C83" i="14"/>
  <c r="C82" i="15"/>
  <c r="C83" i="17"/>
  <c r="C82" i="18"/>
  <c r="C83" i="20"/>
  <c r="C83" i="21"/>
  <c r="C83" i="22"/>
  <c r="C86" i="25"/>
  <c r="C86" i="11"/>
  <c r="C86" i="12"/>
  <c r="C86" i="13"/>
  <c r="C86" i="14"/>
  <c r="C85" i="15"/>
  <c r="C86" i="17"/>
  <c r="C85" i="18"/>
  <c r="C86" i="20"/>
  <c r="C86" i="21"/>
  <c r="C94" i="22"/>
  <c r="B95" i="10" s="1"/>
  <c r="C72" i="21"/>
  <c r="B94" i="10" s="1"/>
  <c r="B92" i="10"/>
  <c r="C43" i="17"/>
  <c r="B91" i="10" s="1"/>
  <c r="C80" i="15"/>
  <c r="B90" i="10" s="1"/>
  <c r="C34" i="14"/>
  <c r="B89" i="10" s="1"/>
  <c r="B88" i="10"/>
  <c r="C68" i="11"/>
  <c r="B86" i="10" s="1"/>
  <c r="H53" i="22"/>
  <c r="H54" i="22"/>
  <c r="H55" i="22"/>
  <c r="T20" i="21"/>
  <c r="C67" i="11" l="1"/>
  <c r="B93" i="10"/>
  <c r="B85" i="10" s="1"/>
  <c r="R53" i="22"/>
  <c r="R54" i="22"/>
  <c r="R55" i="22"/>
  <c r="M53" i="22"/>
  <c r="M54" i="22"/>
  <c r="M55" i="22"/>
  <c r="T55" i="22" s="1"/>
  <c r="T52" i="22"/>
  <c r="R44" i="22"/>
  <c r="R45" i="22"/>
  <c r="M44" i="22"/>
  <c r="M45" i="22"/>
  <c r="H44" i="22"/>
  <c r="H45" i="22"/>
  <c r="R51" i="22"/>
  <c r="M51" i="22"/>
  <c r="H51" i="22"/>
  <c r="R20" i="22"/>
  <c r="R21" i="22"/>
  <c r="M20" i="22"/>
  <c r="M21" i="22"/>
  <c r="H20" i="22"/>
  <c r="H21" i="22"/>
  <c r="T76" i="22"/>
  <c r="T82" i="22"/>
  <c r="T80" i="22"/>
  <c r="T74" i="22"/>
  <c r="T72" i="22"/>
  <c r="T70" i="22"/>
  <c r="T68" i="22"/>
  <c r="T66" i="22"/>
  <c r="T64" i="22"/>
  <c r="T54" i="22" l="1"/>
  <c r="T53" i="22"/>
  <c r="T51" i="22"/>
  <c r="T45" i="22"/>
  <c r="T21" i="22"/>
  <c r="T44" i="22"/>
  <c r="T20" i="22"/>
  <c r="T17" i="14" l="1"/>
  <c r="M17" i="14"/>
  <c r="H17" i="14"/>
  <c r="R17" i="14"/>
  <c r="H36" i="11" l="1"/>
  <c r="H14" i="11"/>
  <c r="H29" i="11"/>
  <c r="H17" i="11"/>
  <c r="H15" i="11" l="1"/>
  <c r="R18" i="11"/>
  <c r="M18" i="11"/>
  <c r="H18" i="11"/>
  <c r="S18" i="11" s="1"/>
  <c r="R15" i="11"/>
  <c r="M15" i="11"/>
  <c r="M14" i="11"/>
  <c r="Q37" i="11"/>
  <c r="P37" i="11"/>
  <c r="O37" i="11"/>
  <c r="N37" i="11"/>
  <c r="S15" i="11" l="1"/>
  <c r="U15" i="11"/>
  <c r="R16" i="25"/>
  <c r="M16" i="25"/>
  <c r="H16" i="25"/>
  <c r="R37" i="20"/>
  <c r="M37" i="20"/>
  <c r="R26" i="20"/>
  <c r="R27" i="20"/>
  <c r="R28" i="20"/>
  <c r="M25" i="20"/>
  <c r="M26" i="20"/>
  <c r="M27" i="20"/>
  <c r="M28" i="20"/>
  <c r="H27" i="20"/>
  <c r="S27" i="20" s="1"/>
  <c r="H28" i="20"/>
  <c r="R19" i="20"/>
  <c r="R20" i="20"/>
  <c r="R22" i="20"/>
  <c r="R23" i="20"/>
  <c r="R24" i="20"/>
  <c r="R25" i="20"/>
  <c r="R17" i="20"/>
  <c r="R15" i="20"/>
  <c r="R16" i="20"/>
  <c r="M15" i="20"/>
  <c r="M16" i="20"/>
  <c r="H14" i="20"/>
  <c r="Q63" i="20"/>
  <c r="P63" i="20"/>
  <c r="O63" i="20"/>
  <c r="N63" i="20"/>
  <c r="Q61" i="20"/>
  <c r="P61" i="20"/>
  <c r="O61" i="20"/>
  <c r="N61" i="20"/>
  <c r="Q57" i="20"/>
  <c r="P57" i="20"/>
  <c r="O57" i="20"/>
  <c r="N57" i="20"/>
  <c r="L63" i="20"/>
  <c r="K63" i="20"/>
  <c r="J63" i="20"/>
  <c r="I63" i="20"/>
  <c r="L61" i="20"/>
  <c r="K61" i="20"/>
  <c r="J61" i="20"/>
  <c r="I61" i="20"/>
  <c r="L57" i="20"/>
  <c r="K57" i="20"/>
  <c r="J57" i="20"/>
  <c r="I57" i="20"/>
  <c r="G63" i="20"/>
  <c r="F63" i="20"/>
  <c r="E63" i="20"/>
  <c r="D63" i="20"/>
  <c r="G61" i="20"/>
  <c r="F61" i="20"/>
  <c r="E61" i="20"/>
  <c r="D61" i="20"/>
  <c r="G57" i="20"/>
  <c r="F57" i="20"/>
  <c r="E57" i="20"/>
  <c r="D57" i="20"/>
  <c r="D37" i="20"/>
  <c r="H37" i="20" s="1"/>
  <c r="S37" i="20" s="1"/>
  <c r="D35" i="20"/>
  <c r="D16" i="20"/>
  <c r="H16" i="20" s="1"/>
  <c r="H15" i="20"/>
  <c r="S15" i="20" s="1"/>
  <c r="S28" i="20" l="1"/>
  <c r="S16" i="20"/>
  <c r="T37" i="20"/>
  <c r="T28" i="20"/>
  <c r="T27" i="20"/>
  <c r="U16" i="25"/>
  <c r="T16" i="20"/>
  <c r="T15" i="20"/>
  <c r="I10" i="17" l="1"/>
  <c r="J10" i="17"/>
  <c r="H34" i="17"/>
  <c r="H16" i="17"/>
  <c r="Q10" i="25" l="1"/>
  <c r="P10" i="25"/>
  <c r="O10" i="25"/>
  <c r="N10" i="25"/>
  <c r="L10" i="25"/>
  <c r="K10" i="25"/>
  <c r="J10" i="25"/>
  <c r="I10" i="25"/>
  <c r="H14" i="25"/>
  <c r="G10" i="25"/>
  <c r="F10" i="25"/>
  <c r="E10" i="25"/>
  <c r="D10" i="25"/>
  <c r="D8" i="25" s="1"/>
  <c r="D20" i="25" s="1"/>
  <c r="C18" i="25"/>
  <c r="C10" i="25" s="1"/>
  <c r="C39" i="22"/>
  <c r="D65" i="22"/>
  <c r="E65" i="22"/>
  <c r="F65" i="22"/>
  <c r="G65" i="22"/>
  <c r="I65" i="22"/>
  <c r="J65" i="22"/>
  <c r="K65" i="22"/>
  <c r="L65" i="22"/>
  <c r="N65" i="22"/>
  <c r="O65" i="22"/>
  <c r="P65" i="22"/>
  <c r="Q65" i="22"/>
  <c r="R81" i="22"/>
  <c r="M81" i="22"/>
  <c r="H81" i="22"/>
  <c r="R79" i="22"/>
  <c r="M79" i="22"/>
  <c r="H79" i="22"/>
  <c r="R69" i="22"/>
  <c r="M69" i="22"/>
  <c r="H69" i="22"/>
  <c r="R67" i="22"/>
  <c r="M67" i="22"/>
  <c r="H67" i="22"/>
  <c r="D57" i="22"/>
  <c r="E57" i="22"/>
  <c r="F57" i="22"/>
  <c r="G57" i="22"/>
  <c r="I57" i="22"/>
  <c r="J57" i="22"/>
  <c r="K57" i="22"/>
  <c r="L57" i="22"/>
  <c r="N57" i="22"/>
  <c r="O57" i="22"/>
  <c r="P57" i="22"/>
  <c r="Q57" i="22"/>
  <c r="C57" i="22"/>
  <c r="T60" i="22"/>
  <c r="R59" i="22"/>
  <c r="M59" i="22"/>
  <c r="H59" i="22"/>
  <c r="C10" i="22"/>
  <c r="D52" i="21"/>
  <c r="E52" i="21"/>
  <c r="F52" i="21"/>
  <c r="G52" i="21"/>
  <c r="I52" i="21"/>
  <c r="J52" i="21"/>
  <c r="K52" i="21"/>
  <c r="L52" i="21"/>
  <c r="N52" i="21"/>
  <c r="O52" i="21"/>
  <c r="P52" i="21"/>
  <c r="Q52" i="21"/>
  <c r="C52" i="21"/>
  <c r="C29" i="21"/>
  <c r="C27" i="21" s="1"/>
  <c r="D58" i="21"/>
  <c r="D64" i="21" s="1"/>
  <c r="E58" i="21"/>
  <c r="E64" i="21" s="1"/>
  <c r="F58" i="21"/>
  <c r="F64" i="21" s="1"/>
  <c r="G58" i="21"/>
  <c r="G64" i="21" s="1"/>
  <c r="I58" i="21"/>
  <c r="I64" i="21" s="1"/>
  <c r="J58" i="21"/>
  <c r="J64" i="21" s="1"/>
  <c r="K58" i="21"/>
  <c r="K64" i="21" s="1"/>
  <c r="L58" i="21"/>
  <c r="L64" i="21" s="1"/>
  <c r="N58" i="21"/>
  <c r="N64" i="21" s="1"/>
  <c r="O58" i="21"/>
  <c r="O64" i="21" s="1"/>
  <c r="P58" i="21"/>
  <c r="P64" i="21" s="1"/>
  <c r="Q58" i="21"/>
  <c r="Q64" i="21" s="1"/>
  <c r="C58" i="21"/>
  <c r="C64" i="21" s="1"/>
  <c r="T61" i="21"/>
  <c r="R60" i="21"/>
  <c r="R58" i="21" s="1"/>
  <c r="M60" i="21"/>
  <c r="M58" i="21" s="1"/>
  <c r="H60" i="21"/>
  <c r="H58" i="21" s="1"/>
  <c r="T59" i="21"/>
  <c r="T57" i="21"/>
  <c r="R56" i="21"/>
  <c r="M56" i="21"/>
  <c r="H56" i="21"/>
  <c r="D29" i="21"/>
  <c r="E29" i="21"/>
  <c r="F29" i="21"/>
  <c r="G29" i="21"/>
  <c r="I29" i="21"/>
  <c r="J29" i="21"/>
  <c r="K29" i="21"/>
  <c r="L29" i="21"/>
  <c r="N29" i="21"/>
  <c r="O29" i="21"/>
  <c r="P29" i="21"/>
  <c r="Q29" i="21"/>
  <c r="T44" i="21"/>
  <c r="R43" i="21"/>
  <c r="M43" i="21"/>
  <c r="H43" i="21"/>
  <c r="T42" i="21"/>
  <c r="R41" i="21"/>
  <c r="M41" i="21"/>
  <c r="H41" i="21"/>
  <c r="T40" i="21"/>
  <c r="R39" i="21"/>
  <c r="M39" i="21"/>
  <c r="H39" i="21"/>
  <c r="T38" i="21"/>
  <c r="R37" i="21"/>
  <c r="M37" i="21"/>
  <c r="H37" i="21"/>
  <c r="T36" i="21"/>
  <c r="R35" i="21"/>
  <c r="M35" i="21"/>
  <c r="H35" i="21"/>
  <c r="T34" i="21"/>
  <c r="R33" i="21"/>
  <c r="M33" i="21"/>
  <c r="H33" i="21"/>
  <c r="C10" i="21"/>
  <c r="C8" i="21" s="1"/>
  <c r="D47" i="20"/>
  <c r="E47" i="20"/>
  <c r="F47" i="20"/>
  <c r="G47" i="20"/>
  <c r="I47" i="20"/>
  <c r="J47" i="20"/>
  <c r="K47" i="20"/>
  <c r="L47" i="20"/>
  <c r="N47" i="20"/>
  <c r="O47" i="20"/>
  <c r="P47" i="20"/>
  <c r="Q47" i="20"/>
  <c r="C47" i="20"/>
  <c r="D71" i="20"/>
  <c r="E71" i="20"/>
  <c r="F71" i="20"/>
  <c r="G71" i="20"/>
  <c r="I71" i="20"/>
  <c r="J71" i="20"/>
  <c r="K71" i="20"/>
  <c r="L71" i="20"/>
  <c r="N71" i="20"/>
  <c r="O71" i="20"/>
  <c r="P71" i="20"/>
  <c r="Q71" i="20"/>
  <c r="T76" i="20"/>
  <c r="R75" i="20"/>
  <c r="E67" i="10" s="1"/>
  <c r="E66" i="10" s="1"/>
  <c r="M75" i="20"/>
  <c r="D67" i="10" s="1"/>
  <c r="D66" i="10" s="1"/>
  <c r="H75" i="20"/>
  <c r="T54" i="20"/>
  <c r="R53" i="20"/>
  <c r="M53" i="20"/>
  <c r="H53" i="20"/>
  <c r="S53" i="20" s="1"/>
  <c r="C31" i="20"/>
  <c r="D10" i="20"/>
  <c r="D8" i="20" s="1"/>
  <c r="E10" i="20"/>
  <c r="E8" i="20" s="1"/>
  <c r="F10" i="20"/>
  <c r="F8" i="20" s="1"/>
  <c r="G10" i="20"/>
  <c r="G8" i="20" s="1"/>
  <c r="I10" i="20"/>
  <c r="I8" i="20" s="1"/>
  <c r="J10" i="20"/>
  <c r="J8" i="20" s="1"/>
  <c r="K10" i="20"/>
  <c r="K8" i="20" s="1"/>
  <c r="L10" i="20"/>
  <c r="L8" i="20" s="1"/>
  <c r="N10" i="20"/>
  <c r="N8" i="20" s="1"/>
  <c r="O10" i="20"/>
  <c r="O8" i="20" s="1"/>
  <c r="P10" i="20"/>
  <c r="P8" i="20" s="1"/>
  <c r="Q10" i="20"/>
  <c r="Q8" i="20" s="1"/>
  <c r="C10" i="20"/>
  <c r="C8" i="20" s="1"/>
  <c r="C46" i="18"/>
  <c r="C44" i="18" s="1"/>
  <c r="C31" i="18"/>
  <c r="D26" i="18"/>
  <c r="D24" i="18" s="1"/>
  <c r="E26" i="18"/>
  <c r="E24" i="18" s="1"/>
  <c r="F26" i="18"/>
  <c r="F24" i="18" s="1"/>
  <c r="G26" i="18"/>
  <c r="G24" i="18" s="1"/>
  <c r="I26" i="18"/>
  <c r="I24" i="18" s="1"/>
  <c r="J26" i="18"/>
  <c r="J24" i="18" s="1"/>
  <c r="K26" i="18"/>
  <c r="K24" i="18" s="1"/>
  <c r="L26" i="18"/>
  <c r="L24" i="18" s="1"/>
  <c r="N26" i="18"/>
  <c r="N24" i="18" s="1"/>
  <c r="O26" i="18"/>
  <c r="O24" i="18" s="1"/>
  <c r="P26" i="18"/>
  <c r="P24" i="18" s="1"/>
  <c r="Q26" i="18"/>
  <c r="Q24" i="18" s="1"/>
  <c r="C26" i="18"/>
  <c r="C24" i="18" s="1"/>
  <c r="R30" i="18"/>
  <c r="R26" i="18" s="1"/>
  <c r="R24" i="18" s="1"/>
  <c r="M30" i="18"/>
  <c r="M26" i="18" s="1"/>
  <c r="M24" i="18" s="1"/>
  <c r="H30" i="18"/>
  <c r="T29" i="18"/>
  <c r="T28" i="18"/>
  <c r="D27" i="17"/>
  <c r="C27" i="17"/>
  <c r="T35" i="17"/>
  <c r="R34" i="17"/>
  <c r="R32" i="17" s="1"/>
  <c r="E36" i="10" s="1"/>
  <c r="M34" i="17"/>
  <c r="M32" i="17" s="1"/>
  <c r="D36" i="10" s="1"/>
  <c r="T33" i="17"/>
  <c r="Q32" i="17"/>
  <c r="P32" i="17"/>
  <c r="O32" i="17"/>
  <c r="N32" i="17"/>
  <c r="L32" i="17"/>
  <c r="K32" i="17"/>
  <c r="J32" i="17"/>
  <c r="I32" i="17"/>
  <c r="G32" i="17"/>
  <c r="F32" i="17"/>
  <c r="E32" i="17"/>
  <c r="D32" i="17"/>
  <c r="C32" i="17"/>
  <c r="C59" i="15"/>
  <c r="C58" i="15" s="1"/>
  <c r="C43" i="15"/>
  <c r="C41" i="15" s="1"/>
  <c r="C10" i="15"/>
  <c r="C25" i="15"/>
  <c r="T28" i="15"/>
  <c r="R27" i="15"/>
  <c r="R25" i="15" s="1"/>
  <c r="E25" i="10" s="1"/>
  <c r="M27" i="15"/>
  <c r="M25" i="15" s="1"/>
  <c r="D25" i="10" s="1"/>
  <c r="H27" i="15"/>
  <c r="T26" i="15"/>
  <c r="Q25" i="15"/>
  <c r="P25" i="15"/>
  <c r="O25" i="15"/>
  <c r="N25" i="15"/>
  <c r="L25" i="15"/>
  <c r="K25" i="15"/>
  <c r="J25" i="15"/>
  <c r="I25" i="15"/>
  <c r="G25" i="15"/>
  <c r="F25" i="15"/>
  <c r="E25" i="15"/>
  <c r="D25" i="15"/>
  <c r="C10" i="14"/>
  <c r="D25" i="12"/>
  <c r="E25" i="12"/>
  <c r="F25" i="12"/>
  <c r="G25" i="12"/>
  <c r="I25" i="12"/>
  <c r="J25" i="12"/>
  <c r="K25" i="12"/>
  <c r="L25" i="12"/>
  <c r="N25" i="12"/>
  <c r="O25" i="12"/>
  <c r="P25" i="12"/>
  <c r="Q25" i="12"/>
  <c r="U28" i="12"/>
  <c r="R27" i="12"/>
  <c r="R25" i="12" s="1"/>
  <c r="E18" i="10" s="1"/>
  <c r="M27" i="12"/>
  <c r="M25" i="12" s="1"/>
  <c r="D18" i="10" s="1"/>
  <c r="H27" i="12"/>
  <c r="U26" i="12"/>
  <c r="C67" i="10" l="1"/>
  <c r="S75" i="20"/>
  <c r="S56" i="21"/>
  <c r="S43" i="21"/>
  <c r="S37" i="21"/>
  <c r="H25" i="15"/>
  <c r="S27" i="15"/>
  <c r="H26" i="18"/>
  <c r="S30" i="18"/>
  <c r="T56" i="21"/>
  <c r="C37" i="22"/>
  <c r="C40" i="10"/>
  <c r="C25" i="17"/>
  <c r="D25" i="17"/>
  <c r="T34" i="17"/>
  <c r="U27" i="12"/>
  <c r="R64" i="21"/>
  <c r="M64" i="21"/>
  <c r="H64" i="21"/>
  <c r="H25" i="12"/>
  <c r="C8" i="25"/>
  <c r="T75" i="20"/>
  <c r="E40" i="10"/>
  <c r="D40" i="10"/>
  <c r="T81" i="22"/>
  <c r="T79" i="22"/>
  <c r="T69" i="22"/>
  <c r="T67" i="22"/>
  <c r="T59" i="22"/>
  <c r="T60" i="21"/>
  <c r="T39" i="21"/>
  <c r="T43" i="21"/>
  <c r="T41" i="21"/>
  <c r="T37" i="21"/>
  <c r="T35" i="21"/>
  <c r="T33" i="21"/>
  <c r="T53" i="20"/>
  <c r="T30" i="18"/>
  <c r="H32" i="17"/>
  <c r="T32" i="17" s="1"/>
  <c r="C8" i="15"/>
  <c r="T27" i="15"/>
  <c r="T25" i="15"/>
  <c r="C66" i="10" l="1"/>
  <c r="B66" i="10" s="1"/>
  <c r="B67" i="10"/>
  <c r="C25" i="10"/>
  <c r="B25" i="10" s="1"/>
  <c r="S25" i="15"/>
  <c r="H24" i="18"/>
  <c r="S24" i="18" s="1"/>
  <c r="S26" i="18"/>
  <c r="U25" i="12"/>
  <c r="C18" i="10"/>
  <c r="B18" i="10" s="1"/>
  <c r="C36" i="10"/>
  <c r="C56" i="11"/>
  <c r="D56" i="11"/>
  <c r="E56" i="11"/>
  <c r="F56" i="11"/>
  <c r="G56" i="11"/>
  <c r="I56" i="11"/>
  <c r="J56" i="11"/>
  <c r="K56" i="11"/>
  <c r="L56" i="11"/>
  <c r="N56" i="11"/>
  <c r="O56" i="11"/>
  <c r="P56" i="11"/>
  <c r="Q56" i="11"/>
  <c r="H58" i="11"/>
  <c r="M58" i="11"/>
  <c r="M56" i="11" s="1"/>
  <c r="D15" i="10" s="1"/>
  <c r="R58" i="11"/>
  <c r="R56" i="11" s="1"/>
  <c r="E15" i="10" s="1"/>
  <c r="U59" i="11"/>
  <c r="D43" i="11"/>
  <c r="E43" i="11"/>
  <c r="F43" i="11"/>
  <c r="G43" i="11"/>
  <c r="I43" i="11"/>
  <c r="J43" i="11"/>
  <c r="K43" i="11"/>
  <c r="L43" i="11"/>
  <c r="N43" i="11"/>
  <c r="O43" i="11"/>
  <c r="P43" i="11"/>
  <c r="Q43" i="11"/>
  <c r="C43" i="11"/>
  <c r="R47" i="11"/>
  <c r="M47" i="11"/>
  <c r="H47" i="11"/>
  <c r="I37" i="11"/>
  <c r="M39" i="11"/>
  <c r="H39" i="11"/>
  <c r="D37" i="11"/>
  <c r="E37" i="11"/>
  <c r="F37" i="11"/>
  <c r="G37" i="11"/>
  <c r="J37" i="11"/>
  <c r="K37" i="11"/>
  <c r="L37" i="11"/>
  <c r="C37" i="11"/>
  <c r="U40" i="11"/>
  <c r="R39" i="11"/>
  <c r="U38" i="11"/>
  <c r="D10" i="11"/>
  <c r="C10" i="11"/>
  <c r="H56" i="11" l="1"/>
  <c r="S58" i="11"/>
  <c r="C12" i="10"/>
  <c r="S39" i="11"/>
  <c r="S47" i="11"/>
  <c r="C41" i="11"/>
  <c r="H37" i="11"/>
  <c r="M37" i="11"/>
  <c r="D12" i="10"/>
  <c r="R37" i="11"/>
  <c r="E12" i="10"/>
  <c r="B36" i="10"/>
  <c r="D8" i="11"/>
  <c r="U58" i="11"/>
  <c r="C8" i="11"/>
  <c r="U47" i="11"/>
  <c r="U39" i="11"/>
  <c r="D10" i="17"/>
  <c r="E10" i="17"/>
  <c r="F10" i="17"/>
  <c r="G10" i="17"/>
  <c r="K10" i="17"/>
  <c r="L10" i="17"/>
  <c r="N10" i="17"/>
  <c r="O10" i="17"/>
  <c r="P10" i="17"/>
  <c r="Q10" i="17"/>
  <c r="C10" i="17"/>
  <c r="D10" i="21"/>
  <c r="E10" i="21"/>
  <c r="F10" i="21"/>
  <c r="G10" i="21"/>
  <c r="I10" i="21"/>
  <c r="J10" i="21"/>
  <c r="K10" i="21"/>
  <c r="L10" i="21"/>
  <c r="N10" i="21"/>
  <c r="O10" i="21"/>
  <c r="P10" i="21"/>
  <c r="Q10" i="21"/>
  <c r="R19" i="21"/>
  <c r="M19" i="21"/>
  <c r="H19" i="21"/>
  <c r="H38" i="15"/>
  <c r="S38" i="15" s="1"/>
  <c r="D31" i="15"/>
  <c r="E31" i="15"/>
  <c r="F31" i="15"/>
  <c r="G31" i="15"/>
  <c r="I31" i="15"/>
  <c r="J31" i="15"/>
  <c r="K31" i="15"/>
  <c r="L31" i="15"/>
  <c r="N31" i="15"/>
  <c r="O31" i="15"/>
  <c r="P31" i="15"/>
  <c r="Q31" i="15"/>
  <c r="C31" i="15"/>
  <c r="D10" i="15"/>
  <c r="D8" i="15" s="1"/>
  <c r="E10" i="15"/>
  <c r="E8" i="15" s="1"/>
  <c r="F10" i="15"/>
  <c r="F8" i="15" s="1"/>
  <c r="G10" i="15"/>
  <c r="G8" i="15" s="1"/>
  <c r="I10" i="15"/>
  <c r="I8" i="15" s="1"/>
  <c r="J10" i="15"/>
  <c r="J8" i="15" s="1"/>
  <c r="K10" i="15"/>
  <c r="K8" i="15" s="1"/>
  <c r="L10" i="15"/>
  <c r="L8" i="15" s="1"/>
  <c r="N10" i="15"/>
  <c r="N8" i="15" s="1"/>
  <c r="O10" i="15"/>
  <c r="O8" i="15" s="1"/>
  <c r="P10" i="15"/>
  <c r="P8" i="15" s="1"/>
  <c r="Q10" i="15"/>
  <c r="Q8" i="15" s="1"/>
  <c r="T64" i="15"/>
  <c r="T67" i="15"/>
  <c r="T50" i="15"/>
  <c r="T52" i="15"/>
  <c r="T36" i="15"/>
  <c r="T15" i="15"/>
  <c r="T18" i="15"/>
  <c r="T22" i="15"/>
  <c r="R66" i="15"/>
  <c r="M66" i="15"/>
  <c r="R68" i="15"/>
  <c r="M68" i="15"/>
  <c r="H68" i="15"/>
  <c r="S68" i="15" s="1"/>
  <c r="H66" i="15"/>
  <c r="S66" i="15" s="1"/>
  <c r="D10" i="13"/>
  <c r="E10" i="13"/>
  <c r="F10" i="13"/>
  <c r="G10" i="13"/>
  <c r="I10" i="13"/>
  <c r="J10" i="13"/>
  <c r="K10" i="13"/>
  <c r="L10" i="13"/>
  <c r="N10" i="13"/>
  <c r="O10" i="13"/>
  <c r="P10" i="13"/>
  <c r="Q10" i="13"/>
  <c r="C10" i="13"/>
  <c r="D10" i="12"/>
  <c r="E10" i="12"/>
  <c r="F10" i="12"/>
  <c r="F8" i="12" s="1"/>
  <c r="G8" i="12"/>
  <c r="I10" i="12"/>
  <c r="I8" i="12" s="1"/>
  <c r="J10" i="12"/>
  <c r="J8" i="12" s="1"/>
  <c r="K10" i="12"/>
  <c r="K8" i="12" s="1"/>
  <c r="L10" i="12"/>
  <c r="L8" i="12" s="1"/>
  <c r="N10" i="12"/>
  <c r="N8" i="12" s="1"/>
  <c r="O10" i="12"/>
  <c r="O8" i="12" s="1"/>
  <c r="P10" i="12"/>
  <c r="P8" i="12" s="1"/>
  <c r="Q10" i="12"/>
  <c r="Q8" i="12" s="1"/>
  <c r="U18" i="11"/>
  <c r="S37" i="11" l="1"/>
  <c r="C15" i="10"/>
  <c r="S56" i="11"/>
  <c r="T19" i="21"/>
  <c r="U37" i="11"/>
  <c r="T66" i="15"/>
  <c r="T68" i="15"/>
  <c r="T38" i="15"/>
  <c r="R56" i="18" l="1"/>
  <c r="R57" i="18"/>
  <c r="R58" i="18"/>
  <c r="R59" i="18"/>
  <c r="M56" i="18"/>
  <c r="M57" i="18"/>
  <c r="M58" i="18"/>
  <c r="M59" i="18"/>
  <c r="R55" i="18"/>
  <c r="M55" i="18"/>
  <c r="H56" i="18"/>
  <c r="H57" i="18"/>
  <c r="H58" i="18"/>
  <c r="S58" i="18" s="1"/>
  <c r="H59" i="18"/>
  <c r="S59" i="18" s="1"/>
  <c r="H55" i="18"/>
  <c r="S55" i="18" s="1"/>
  <c r="R52" i="18"/>
  <c r="R53" i="18"/>
  <c r="M53" i="18"/>
  <c r="M52" i="18"/>
  <c r="H53" i="18"/>
  <c r="S53" i="18" s="1"/>
  <c r="H52" i="18"/>
  <c r="R50" i="18"/>
  <c r="M50" i="18"/>
  <c r="H50" i="18"/>
  <c r="S50" i="18" s="1"/>
  <c r="R42" i="18"/>
  <c r="R43" i="18"/>
  <c r="R41" i="18"/>
  <c r="M42" i="18"/>
  <c r="M43" i="18"/>
  <c r="M41" i="18"/>
  <c r="H42" i="18"/>
  <c r="H43" i="18"/>
  <c r="S43" i="18" s="1"/>
  <c r="H41" i="18"/>
  <c r="R38" i="18"/>
  <c r="R39" i="18"/>
  <c r="R37" i="18"/>
  <c r="M38" i="18"/>
  <c r="M39" i="18"/>
  <c r="M37" i="18"/>
  <c r="H38" i="18"/>
  <c r="S38" i="18" s="1"/>
  <c r="H39" i="18"/>
  <c r="H37" i="18"/>
  <c r="D33" i="18"/>
  <c r="D31" i="18" s="1"/>
  <c r="E33" i="18"/>
  <c r="E31" i="18" s="1"/>
  <c r="F33" i="18"/>
  <c r="F31" i="18" s="1"/>
  <c r="G33" i="18"/>
  <c r="G31" i="18" s="1"/>
  <c r="I33" i="18"/>
  <c r="I31" i="18" s="1"/>
  <c r="J33" i="18"/>
  <c r="J31" i="18" s="1"/>
  <c r="K33" i="18"/>
  <c r="K31" i="18" s="1"/>
  <c r="L33" i="18"/>
  <c r="L31" i="18" s="1"/>
  <c r="N33" i="18"/>
  <c r="N31" i="18" s="1"/>
  <c r="O33" i="18"/>
  <c r="O31" i="18" s="1"/>
  <c r="P33" i="18"/>
  <c r="P31" i="18" s="1"/>
  <c r="Q33" i="18"/>
  <c r="Q31" i="18" s="1"/>
  <c r="R19" i="18"/>
  <c r="R20" i="18"/>
  <c r="R21" i="18"/>
  <c r="R22" i="18"/>
  <c r="R23" i="18"/>
  <c r="M20" i="18"/>
  <c r="M21" i="18"/>
  <c r="M22" i="18"/>
  <c r="M23" i="18"/>
  <c r="M19" i="18"/>
  <c r="H20" i="18"/>
  <c r="H21" i="18"/>
  <c r="H22" i="18"/>
  <c r="H23" i="18"/>
  <c r="S23" i="18" s="1"/>
  <c r="H19" i="18"/>
  <c r="M17" i="18"/>
  <c r="R17" i="18"/>
  <c r="R16" i="18"/>
  <c r="M16" i="18"/>
  <c r="H17" i="18"/>
  <c r="H16" i="18"/>
  <c r="D10" i="18"/>
  <c r="D8" i="18" s="1"/>
  <c r="E10" i="18"/>
  <c r="F10" i="18"/>
  <c r="G10" i="18"/>
  <c r="I10" i="18"/>
  <c r="J10" i="18"/>
  <c r="K10" i="18"/>
  <c r="L10" i="18"/>
  <c r="N10" i="18"/>
  <c r="O10" i="18"/>
  <c r="P10" i="18"/>
  <c r="Q10" i="18"/>
  <c r="C10" i="18"/>
  <c r="C8" i="18" s="1"/>
  <c r="R14" i="18"/>
  <c r="M14" i="18"/>
  <c r="H14" i="18"/>
  <c r="S14" i="18" s="1"/>
  <c r="D31" i="20"/>
  <c r="E31" i="20"/>
  <c r="F31" i="20"/>
  <c r="G31" i="20"/>
  <c r="I31" i="20"/>
  <c r="J31" i="20"/>
  <c r="K31" i="20"/>
  <c r="L31" i="20"/>
  <c r="N31" i="20"/>
  <c r="O31" i="20"/>
  <c r="P31" i="20"/>
  <c r="Q31" i="20"/>
  <c r="C29" i="20"/>
  <c r="C79" i="20" s="1"/>
  <c r="C77" i="20" s="1"/>
  <c r="C71" i="20" s="1"/>
  <c r="C81" i="20" s="1"/>
  <c r="R44" i="20"/>
  <c r="R45" i="20"/>
  <c r="R46" i="20"/>
  <c r="R43" i="20"/>
  <c r="M44" i="20"/>
  <c r="M45" i="20"/>
  <c r="M46" i="20"/>
  <c r="M43" i="20"/>
  <c r="H44" i="20"/>
  <c r="H45" i="20"/>
  <c r="H46" i="20"/>
  <c r="H43" i="20"/>
  <c r="R40" i="20"/>
  <c r="R41" i="20"/>
  <c r="R39" i="20"/>
  <c r="M40" i="20"/>
  <c r="M41" i="20"/>
  <c r="M39" i="20"/>
  <c r="H40" i="20"/>
  <c r="H41" i="20"/>
  <c r="H39" i="20"/>
  <c r="R36" i="20"/>
  <c r="R35" i="20"/>
  <c r="M36" i="20"/>
  <c r="M35" i="20"/>
  <c r="H36" i="20"/>
  <c r="H35" i="20"/>
  <c r="M23" i="20"/>
  <c r="M24" i="20"/>
  <c r="M22" i="20"/>
  <c r="H23" i="20"/>
  <c r="S23" i="20" s="1"/>
  <c r="H24" i="20"/>
  <c r="S24" i="20" s="1"/>
  <c r="H25" i="20"/>
  <c r="S25" i="20" s="1"/>
  <c r="H26" i="20"/>
  <c r="S26" i="20" s="1"/>
  <c r="H22" i="20"/>
  <c r="M20" i="20"/>
  <c r="M19" i="20"/>
  <c r="H20" i="20"/>
  <c r="S20" i="20" s="1"/>
  <c r="H19" i="20"/>
  <c r="S19" i="20" s="1"/>
  <c r="R14" i="20"/>
  <c r="M17" i="20"/>
  <c r="M14" i="20"/>
  <c r="H17" i="20"/>
  <c r="S17" i="20" s="1"/>
  <c r="T45" i="18"/>
  <c r="T47" i="18"/>
  <c r="T48" i="18"/>
  <c r="T49" i="18"/>
  <c r="T51" i="18"/>
  <c r="T54" i="18"/>
  <c r="T32" i="18"/>
  <c r="T34" i="18"/>
  <c r="T35" i="18"/>
  <c r="T36" i="18"/>
  <c r="T40" i="18"/>
  <c r="T9" i="18"/>
  <c r="T11" i="18"/>
  <c r="T12" i="18"/>
  <c r="T13" i="18"/>
  <c r="T15" i="18"/>
  <c r="T18" i="18"/>
  <c r="S41" i="20" l="1"/>
  <c r="S43" i="20"/>
  <c r="S35" i="20"/>
  <c r="S40" i="20"/>
  <c r="S46" i="20"/>
  <c r="S39" i="20"/>
  <c r="S22" i="20"/>
  <c r="S14" i="20"/>
  <c r="S36" i="20"/>
  <c r="S45" i="20"/>
  <c r="S44" i="20"/>
  <c r="S42" i="18"/>
  <c r="S57" i="18"/>
  <c r="S19" i="18"/>
  <c r="S16" i="18"/>
  <c r="S22" i="18"/>
  <c r="S56" i="18"/>
  <c r="S17" i="18"/>
  <c r="S21" i="18"/>
  <c r="S37" i="18"/>
  <c r="S52" i="18"/>
  <c r="S20" i="18"/>
  <c r="S39" i="18"/>
  <c r="S41" i="18"/>
  <c r="T20" i="18"/>
  <c r="T21" i="18"/>
  <c r="M10" i="20"/>
  <c r="H10" i="20"/>
  <c r="R10" i="20"/>
  <c r="R31" i="20"/>
  <c r="M31" i="20"/>
  <c r="D48" i="10" s="1"/>
  <c r="T43" i="20"/>
  <c r="H31" i="20"/>
  <c r="T43" i="18"/>
  <c r="T52" i="18"/>
  <c r="T42" i="18"/>
  <c r="T41" i="18"/>
  <c r="T56" i="18"/>
  <c r="T14" i="18"/>
  <c r="T22" i="18"/>
  <c r="T58" i="18"/>
  <c r="T53" i="18"/>
  <c r="T59" i="18"/>
  <c r="T55" i="18"/>
  <c r="T38" i="18"/>
  <c r="T23" i="18"/>
  <c r="T57" i="18"/>
  <c r="T50" i="18"/>
  <c r="M33" i="18"/>
  <c r="R33" i="18"/>
  <c r="T37" i="18"/>
  <c r="T39" i="18"/>
  <c r="H33" i="18"/>
  <c r="R10" i="18"/>
  <c r="E38" i="10" s="1"/>
  <c r="T19" i="18"/>
  <c r="M10" i="18"/>
  <c r="D38" i="10" s="1"/>
  <c r="H10" i="18"/>
  <c r="T17" i="18"/>
  <c r="T16" i="18"/>
  <c r="C47" i="21"/>
  <c r="C45" i="21" s="1"/>
  <c r="C62" i="21" s="1"/>
  <c r="C66" i="21" s="1"/>
  <c r="C65" i="21" s="1"/>
  <c r="D47" i="21"/>
  <c r="E47" i="21"/>
  <c r="F47" i="21"/>
  <c r="G47" i="21"/>
  <c r="I47" i="21"/>
  <c r="J47" i="21"/>
  <c r="K47" i="21"/>
  <c r="L47" i="21"/>
  <c r="N47" i="21"/>
  <c r="O47" i="21"/>
  <c r="P47" i="21"/>
  <c r="Q47" i="21"/>
  <c r="E39" i="10"/>
  <c r="D39" i="10"/>
  <c r="C39" i="10"/>
  <c r="S10" i="20" l="1"/>
  <c r="C48" i="10"/>
  <c r="S31" i="20"/>
  <c r="C38" i="10"/>
  <c r="S10" i="18"/>
  <c r="S33" i="18"/>
  <c r="E48" i="10"/>
  <c r="E46" i="10"/>
  <c r="R8" i="20"/>
  <c r="M8" i="20"/>
  <c r="D46" i="10"/>
  <c r="C46" i="10"/>
  <c r="C45" i="10" s="1"/>
  <c r="H8" i="20"/>
  <c r="S8" i="20" s="1"/>
  <c r="R31" i="18"/>
  <c r="E42" i="10"/>
  <c r="M31" i="18"/>
  <c r="D42" i="10"/>
  <c r="H31" i="18"/>
  <c r="C42" i="10"/>
  <c r="T31" i="20"/>
  <c r="B40" i="10"/>
  <c r="B39" i="10"/>
  <c r="D10" i="22"/>
  <c r="E10" i="22"/>
  <c r="F10" i="22"/>
  <c r="G10" i="22"/>
  <c r="I10" i="22"/>
  <c r="J10" i="22"/>
  <c r="K10" i="22"/>
  <c r="L10" i="22"/>
  <c r="N10" i="22"/>
  <c r="O10" i="22"/>
  <c r="P10" i="22"/>
  <c r="Q10" i="22"/>
  <c r="D33" i="22"/>
  <c r="E33" i="22"/>
  <c r="F33" i="22"/>
  <c r="G33" i="22"/>
  <c r="I33" i="22"/>
  <c r="J33" i="22"/>
  <c r="K33" i="22"/>
  <c r="L33" i="22"/>
  <c r="N33" i="22"/>
  <c r="O33" i="22"/>
  <c r="P33" i="22"/>
  <c r="Q33" i="22"/>
  <c r="C8" i="22"/>
  <c r="D27" i="21"/>
  <c r="E27" i="21"/>
  <c r="F27" i="21"/>
  <c r="G27" i="21"/>
  <c r="I27" i="21"/>
  <c r="J27" i="21"/>
  <c r="K27" i="21"/>
  <c r="L27" i="21"/>
  <c r="N27" i="21"/>
  <c r="O27" i="21"/>
  <c r="P27" i="21"/>
  <c r="Q27" i="21"/>
  <c r="D81" i="20"/>
  <c r="E81" i="20"/>
  <c r="F81" i="20"/>
  <c r="G81" i="20"/>
  <c r="I81" i="20"/>
  <c r="J81" i="20"/>
  <c r="K81" i="20"/>
  <c r="L81" i="20"/>
  <c r="N81" i="20"/>
  <c r="O81" i="20"/>
  <c r="P81" i="20"/>
  <c r="Q81" i="20"/>
  <c r="T72" i="20"/>
  <c r="C8" i="17"/>
  <c r="C36" i="17" s="1"/>
  <c r="C29" i="15"/>
  <c r="C73" i="15" s="1"/>
  <c r="C8" i="13"/>
  <c r="C25" i="13" s="1"/>
  <c r="R14" i="11"/>
  <c r="S14" i="11" s="1"/>
  <c r="E10" i="11"/>
  <c r="E8" i="11" s="1"/>
  <c r="F10" i="11"/>
  <c r="F8" i="11" s="1"/>
  <c r="G10" i="11"/>
  <c r="G8" i="11" s="1"/>
  <c r="I10" i="11"/>
  <c r="I8" i="11" s="1"/>
  <c r="J10" i="11"/>
  <c r="J8" i="11" s="1"/>
  <c r="K10" i="11"/>
  <c r="K8" i="11" s="1"/>
  <c r="L10" i="11"/>
  <c r="L8" i="11" s="1"/>
  <c r="N10" i="11"/>
  <c r="N8" i="11" s="1"/>
  <c r="O10" i="11"/>
  <c r="O8" i="11" s="1"/>
  <c r="P10" i="11"/>
  <c r="P8" i="11" s="1"/>
  <c r="Q10" i="11"/>
  <c r="Q8" i="11" s="1"/>
  <c r="R18" i="25"/>
  <c r="M18" i="25"/>
  <c r="H18" i="25"/>
  <c r="R15" i="25"/>
  <c r="M15" i="25"/>
  <c r="H15" i="25"/>
  <c r="R14" i="25"/>
  <c r="M14" i="25"/>
  <c r="R19" i="25"/>
  <c r="M19" i="25"/>
  <c r="H19" i="25"/>
  <c r="U11" i="25"/>
  <c r="U9" i="25"/>
  <c r="T53" i="21"/>
  <c r="T74" i="20"/>
  <c r="R73" i="20"/>
  <c r="E65" i="10" s="1"/>
  <c r="E64" i="10" s="1"/>
  <c r="M73" i="20"/>
  <c r="D65" i="10" s="1"/>
  <c r="D64" i="10" s="1"/>
  <c r="H73" i="20"/>
  <c r="T70" i="20"/>
  <c r="R69" i="20"/>
  <c r="M69" i="20"/>
  <c r="H69" i="20"/>
  <c r="S69" i="20" s="1"/>
  <c r="T68" i="20"/>
  <c r="R67" i="20"/>
  <c r="M67" i="20"/>
  <c r="H67" i="20"/>
  <c r="T66" i="20"/>
  <c r="R65" i="20"/>
  <c r="M65" i="20"/>
  <c r="H65" i="20"/>
  <c r="S65" i="20" s="1"/>
  <c r="E27" i="17"/>
  <c r="E25" i="17" s="1"/>
  <c r="F27" i="17"/>
  <c r="F25" i="17" s="1"/>
  <c r="G27" i="17"/>
  <c r="G25" i="17" s="1"/>
  <c r="I27" i="17"/>
  <c r="I25" i="17" s="1"/>
  <c r="J27" i="17"/>
  <c r="J25" i="17" s="1"/>
  <c r="K27" i="17"/>
  <c r="K25" i="17" s="1"/>
  <c r="L27" i="17"/>
  <c r="L25" i="17" s="1"/>
  <c r="N27" i="17"/>
  <c r="N25" i="17" s="1"/>
  <c r="O27" i="17"/>
  <c r="O25" i="17" s="1"/>
  <c r="P27" i="17"/>
  <c r="P25" i="17" s="1"/>
  <c r="Q27" i="17"/>
  <c r="Q25" i="17" s="1"/>
  <c r="R31" i="17"/>
  <c r="M31" i="17"/>
  <c r="H31" i="17"/>
  <c r="R24" i="17"/>
  <c r="M24" i="17"/>
  <c r="H24" i="17"/>
  <c r="R24" i="15"/>
  <c r="M24" i="15"/>
  <c r="H24" i="15"/>
  <c r="S24" i="15" s="1"/>
  <c r="R23" i="15"/>
  <c r="M23" i="15"/>
  <c r="H23" i="15"/>
  <c r="D10" i="14"/>
  <c r="D8" i="14" s="1"/>
  <c r="E10" i="14"/>
  <c r="E8" i="14" s="1"/>
  <c r="F10" i="14"/>
  <c r="F8" i="14" s="1"/>
  <c r="G10" i="14"/>
  <c r="G8" i="14" s="1"/>
  <c r="I10" i="14"/>
  <c r="I8" i="14" s="1"/>
  <c r="J10" i="14"/>
  <c r="J8" i="14" s="1"/>
  <c r="K10" i="14"/>
  <c r="K8" i="14" s="1"/>
  <c r="L10" i="14"/>
  <c r="L8" i="14" s="1"/>
  <c r="C8" i="14"/>
  <c r="R55" i="11"/>
  <c r="M55" i="11"/>
  <c r="H55" i="11"/>
  <c r="U9" i="11"/>
  <c r="U11" i="11"/>
  <c r="U42" i="11"/>
  <c r="U44" i="11"/>
  <c r="U45" i="11"/>
  <c r="U48" i="11"/>
  <c r="U50" i="11"/>
  <c r="U57" i="11"/>
  <c r="U61" i="11"/>
  <c r="S55" i="11" l="1"/>
  <c r="S67" i="20"/>
  <c r="C65" i="10"/>
  <c r="S73" i="20"/>
  <c r="S23" i="15"/>
  <c r="S31" i="18"/>
  <c r="R10" i="25"/>
  <c r="H10" i="25"/>
  <c r="C9" i="10" s="1"/>
  <c r="M10" i="25"/>
  <c r="U15" i="25"/>
  <c r="T24" i="15"/>
  <c r="T23" i="15"/>
  <c r="N41" i="11"/>
  <c r="N60" i="11" s="1"/>
  <c r="I41" i="11"/>
  <c r="I60" i="11" s="1"/>
  <c r="P41" i="11"/>
  <c r="P60" i="11" s="1"/>
  <c r="D41" i="11"/>
  <c r="D60" i="11" s="1"/>
  <c r="K41" i="11"/>
  <c r="K60" i="11" s="1"/>
  <c r="C87" i="22"/>
  <c r="C86" i="22" s="1"/>
  <c r="L41" i="11"/>
  <c r="L60" i="11" s="1"/>
  <c r="G41" i="11"/>
  <c r="G60" i="11" s="1"/>
  <c r="J41" i="11"/>
  <c r="J60" i="11" s="1"/>
  <c r="E41" i="11"/>
  <c r="E60" i="11" s="1"/>
  <c r="U55" i="11"/>
  <c r="O41" i="11"/>
  <c r="O60" i="11" s="1"/>
  <c r="Q41" i="11"/>
  <c r="Q60" i="11" s="1"/>
  <c r="F41" i="11"/>
  <c r="F60" i="11" s="1"/>
  <c r="U14" i="11"/>
  <c r="N8" i="22"/>
  <c r="I8" i="22"/>
  <c r="D8" i="22"/>
  <c r="Q8" i="22"/>
  <c r="P8" i="22"/>
  <c r="K8" i="22"/>
  <c r="F8" i="22"/>
  <c r="L8" i="22"/>
  <c r="G8" i="22"/>
  <c r="O8" i="22"/>
  <c r="J8" i="22"/>
  <c r="E8" i="22"/>
  <c r="T73" i="20"/>
  <c r="H27" i="17"/>
  <c r="M27" i="17"/>
  <c r="R27" i="17"/>
  <c r="U14" i="25"/>
  <c r="U18" i="25"/>
  <c r="U19" i="25"/>
  <c r="T65" i="20"/>
  <c r="T67" i="20"/>
  <c r="T69" i="20"/>
  <c r="T31" i="17"/>
  <c r="T24" i="17"/>
  <c r="T9" i="20"/>
  <c r="T11" i="20"/>
  <c r="T12" i="20"/>
  <c r="T13" i="20"/>
  <c r="T18" i="20"/>
  <c r="T21" i="20"/>
  <c r="T30" i="20"/>
  <c r="T32" i="20"/>
  <c r="T33" i="20"/>
  <c r="T34" i="20"/>
  <c r="T38" i="20"/>
  <c r="T42" i="20"/>
  <c r="T48" i="20"/>
  <c r="T50" i="20"/>
  <c r="T52" i="20"/>
  <c r="T56" i="20"/>
  <c r="T58" i="20"/>
  <c r="T78" i="20"/>
  <c r="T62" i="20"/>
  <c r="T60" i="20"/>
  <c r="T64" i="20"/>
  <c r="T80" i="20"/>
  <c r="T82" i="20"/>
  <c r="C64" i="10" l="1"/>
  <c r="B65" i="10"/>
  <c r="C35" i="10"/>
  <c r="C34" i="10" s="1"/>
  <c r="H25" i="17"/>
  <c r="C8" i="10"/>
  <c r="M8" i="25"/>
  <c r="M20" i="25" s="1"/>
  <c r="D9" i="10"/>
  <c r="D8" i="10" s="1"/>
  <c r="H8" i="25"/>
  <c r="H20" i="25" s="1"/>
  <c r="U20" i="25" s="1"/>
  <c r="U10" i="25"/>
  <c r="R8" i="25"/>
  <c r="R20" i="25" s="1"/>
  <c r="E9" i="10"/>
  <c r="E8" i="10" s="1"/>
  <c r="E35" i="10"/>
  <c r="E34" i="10" s="1"/>
  <c r="R25" i="17"/>
  <c r="D35" i="10"/>
  <c r="D34" i="10" s="1"/>
  <c r="M25" i="17"/>
  <c r="T9" i="22"/>
  <c r="T11" i="22"/>
  <c r="T12" i="22"/>
  <c r="T13" i="22"/>
  <c r="T15" i="22"/>
  <c r="T22" i="22"/>
  <c r="T38" i="22"/>
  <c r="T40" i="22"/>
  <c r="T41" i="22"/>
  <c r="T42" i="22"/>
  <c r="T46" i="22"/>
  <c r="T58" i="22"/>
  <c r="T62" i="22"/>
  <c r="T84" i="22"/>
  <c r="T86" i="22"/>
  <c r="B64" i="10" l="1"/>
  <c r="B9" i="10"/>
  <c r="B8" i="10"/>
  <c r="U8" i="25"/>
  <c r="B34" i="10"/>
  <c r="B35" i="10"/>
  <c r="T9" i="13"/>
  <c r="T11" i="13"/>
  <c r="T12" i="13"/>
  <c r="T13" i="13"/>
  <c r="T15" i="13"/>
  <c r="T19" i="13"/>
  <c r="U9" i="12"/>
  <c r="U11" i="12"/>
  <c r="U12" i="12"/>
  <c r="U13" i="12"/>
  <c r="U15" i="12"/>
  <c r="U19" i="12"/>
  <c r="T9" i="21" l="1"/>
  <c r="T11" i="21"/>
  <c r="T12" i="21"/>
  <c r="T13" i="21"/>
  <c r="T15" i="21"/>
  <c r="T28" i="21"/>
  <c r="T30" i="21"/>
  <c r="T46" i="21"/>
  <c r="T48" i="21"/>
  <c r="T49" i="21"/>
  <c r="T50" i="21"/>
  <c r="T55" i="21"/>
  <c r="T32" i="21"/>
  <c r="T63" i="21"/>
  <c r="T65" i="21"/>
  <c r="M63" i="15"/>
  <c r="T9" i="14" l="1"/>
  <c r="R85" i="22" l="1"/>
  <c r="M85" i="22"/>
  <c r="H85" i="22"/>
  <c r="R75" i="22"/>
  <c r="M75" i="22"/>
  <c r="H75" i="22"/>
  <c r="R73" i="22"/>
  <c r="M73" i="22"/>
  <c r="H73" i="22"/>
  <c r="R71" i="22"/>
  <c r="M71" i="22"/>
  <c r="H71" i="22"/>
  <c r="R83" i="22"/>
  <c r="M83" i="22"/>
  <c r="H83" i="22"/>
  <c r="T71" i="22" l="1"/>
  <c r="T83" i="22"/>
  <c r="T75" i="22"/>
  <c r="T85" i="22"/>
  <c r="R77" i="22"/>
  <c r="M77" i="22"/>
  <c r="H77" i="22"/>
  <c r="H65" i="22" s="1"/>
  <c r="C63" i="10" s="1"/>
  <c r="R63" i="22"/>
  <c r="M63" i="22"/>
  <c r="H63" i="22"/>
  <c r="R61" i="22"/>
  <c r="M61" i="22"/>
  <c r="H61" i="22"/>
  <c r="R56" i="22"/>
  <c r="M56" i="22"/>
  <c r="H56" i="22"/>
  <c r="R48" i="22"/>
  <c r="R49" i="22"/>
  <c r="R50" i="22"/>
  <c r="R47" i="22"/>
  <c r="M48" i="22"/>
  <c r="M49" i="22"/>
  <c r="M50" i="22"/>
  <c r="M47" i="22"/>
  <c r="H48" i="22"/>
  <c r="H49" i="22"/>
  <c r="H50" i="22"/>
  <c r="H47" i="22"/>
  <c r="R43" i="22"/>
  <c r="M43" i="22"/>
  <c r="H43" i="22"/>
  <c r="D39" i="22"/>
  <c r="D37" i="22" s="1"/>
  <c r="D87" i="22" s="1"/>
  <c r="E39" i="22"/>
  <c r="E37" i="22" s="1"/>
  <c r="E87" i="22" s="1"/>
  <c r="F39" i="22"/>
  <c r="F37" i="22" s="1"/>
  <c r="F87" i="22" s="1"/>
  <c r="G39" i="22"/>
  <c r="G37" i="22" s="1"/>
  <c r="G87" i="22" s="1"/>
  <c r="I39" i="22"/>
  <c r="I37" i="22" s="1"/>
  <c r="I87" i="22" s="1"/>
  <c r="J39" i="22"/>
  <c r="J37" i="22" s="1"/>
  <c r="J87" i="22" s="1"/>
  <c r="K39" i="22"/>
  <c r="K37" i="22" s="1"/>
  <c r="K87" i="22" s="1"/>
  <c r="L39" i="22"/>
  <c r="L37" i="22" s="1"/>
  <c r="L87" i="22" s="1"/>
  <c r="N39" i="22"/>
  <c r="N37" i="22" s="1"/>
  <c r="N87" i="22" s="1"/>
  <c r="O39" i="22"/>
  <c r="O37" i="22" s="1"/>
  <c r="O87" i="22" s="1"/>
  <c r="P39" i="22"/>
  <c r="P37" i="22" s="1"/>
  <c r="P87" i="22" s="1"/>
  <c r="Q39" i="22"/>
  <c r="Q37" i="22" s="1"/>
  <c r="Q87" i="22" s="1"/>
  <c r="R35" i="22"/>
  <c r="R33" i="22" s="1"/>
  <c r="E59" i="10" s="1"/>
  <c r="M35" i="22"/>
  <c r="M33" i="22" s="1"/>
  <c r="D59" i="10" s="1"/>
  <c r="H35" i="22"/>
  <c r="H33" i="22" s="1"/>
  <c r="C59" i="10" s="1"/>
  <c r="R24" i="22"/>
  <c r="R25" i="22"/>
  <c r="R26" i="22"/>
  <c r="R28" i="22"/>
  <c r="R29" i="22"/>
  <c r="R30" i="22"/>
  <c r="R31" i="22"/>
  <c r="R32" i="22"/>
  <c r="R23" i="22"/>
  <c r="M24" i="22"/>
  <c r="M25" i="22"/>
  <c r="M26" i="22"/>
  <c r="M28" i="22"/>
  <c r="M29" i="22"/>
  <c r="M30" i="22"/>
  <c r="M31" i="22"/>
  <c r="M32" i="22"/>
  <c r="M23" i="22"/>
  <c r="H24" i="22"/>
  <c r="H25" i="22"/>
  <c r="H26" i="22"/>
  <c r="H28" i="22"/>
  <c r="H29" i="22"/>
  <c r="H30" i="22"/>
  <c r="H31" i="22"/>
  <c r="H32" i="22"/>
  <c r="H23" i="22"/>
  <c r="R17" i="22"/>
  <c r="R18" i="22"/>
  <c r="R19" i="22"/>
  <c r="R16" i="22"/>
  <c r="M17" i="22"/>
  <c r="M18" i="22"/>
  <c r="M19" i="22"/>
  <c r="M16" i="22"/>
  <c r="H17" i="22"/>
  <c r="H18" i="22"/>
  <c r="H19" i="22"/>
  <c r="H16" i="22"/>
  <c r="R14" i="22"/>
  <c r="M14" i="22"/>
  <c r="H14" i="22"/>
  <c r="R27" i="22"/>
  <c r="M27" i="22"/>
  <c r="H27" i="22"/>
  <c r="R31" i="21"/>
  <c r="R29" i="21" s="1"/>
  <c r="E53" i="10" s="1"/>
  <c r="E52" i="10" s="1"/>
  <c r="M31" i="21"/>
  <c r="M29" i="21" s="1"/>
  <c r="D53" i="10" s="1"/>
  <c r="D52" i="10" s="1"/>
  <c r="H31" i="21"/>
  <c r="H29" i="21" s="1"/>
  <c r="R54" i="21"/>
  <c r="R52" i="21" s="1"/>
  <c r="E56" i="10" s="1"/>
  <c r="M54" i="21"/>
  <c r="M52" i="21" s="1"/>
  <c r="D56" i="10" s="1"/>
  <c r="H54" i="21"/>
  <c r="R51" i="21"/>
  <c r="R47" i="21" s="1"/>
  <c r="E55" i="10" s="1"/>
  <c r="M51" i="21"/>
  <c r="M47" i="21" s="1"/>
  <c r="D55" i="10" s="1"/>
  <c r="H51" i="21"/>
  <c r="H47" i="21" s="1"/>
  <c r="C55" i="10" s="1"/>
  <c r="D45" i="21"/>
  <c r="E45" i="21"/>
  <c r="F45" i="21"/>
  <c r="G45" i="21"/>
  <c r="I45" i="21"/>
  <c r="J45" i="21"/>
  <c r="K45" i="21"/>
  <c r="L45" i="21"/>
  <c r="N45" i="21"/>
  <c r="O45" i="21"/>
  <c r="P45" i="21"/>
  <c r="Q45" i="21"/>
  <c r="R22" i="21"/>
  <c r="R23" i="21"/>
  <c r="R24" i="21"/>
  <c r="R25" i="21"/>
  <c r="R21" i="21"/>
  <c r="M22" i="21"/>
  <c r="M23" i="21"/>
  <c r="M24" i="21"/>
  <c r="M25" i="21"/>
  <c r="M21" i="21"/>
  <c r="H22" i="21"/>
  <c r="H23" i="21"/>
  <c r="H24" i="21"/>
  <c r="H25" i="21"/>
  <c r="H21" i="21"/>
  <c r="R17" i="21"/>
  <c r="R18" i="21"/>
  <c r="R16" i="21"/>
  <c r="M17" i="21"/>
  <c r="M18" i="21"/>
  <c r="M16" i="21"/>
  <c r="H17" i="21"/>
  <c r="H18" i="21"/>
  <c r="H16" i="21"/>
  <c r="R14" i="21"/>
  <c r="M14" i="21"/>
  <c r="H14" i="21"/>
  <c r="D8" i="21"/>
  <c r="E8" i="21"/>
  <c r="F8" i="21"/>
  <c r="G8" i="21"/>
  <c r="I8" i="21"/>
  <c r="J8" i="21"/>
  <c r="K8" i="21"/>
  <c r="L8" i="21"/>
  <c r="N8" i="21"/>
  <c r="O8" i="21"/>
  <c r="P8" i="21"/>
  <c r="Q8" i="21"/>
  <c r="R26" i="21"/>
  <c r="M26" i="21"/>
  <c r="H26" i="21"/>
  <c r="R63" i="20"/>
  <c r="M63" i="20"/>
  <c r="H63" i="20"/>
  <c r="R59" i="20"/>
  <c r="M59" i="20"/>
  <c r="H59" i="20"/>
  <c r="S59" i="20" s="1"/>
  <c r="R61" i="20"/>
  <c r="M61" i="20"/>
  <c r="H61" i="20"/>
  <c r="R77" i="20"/>
  <c r="E69" i="10" s="1"/>
  <c r="E68" i="10" s="1"/>
  <c r="E73" i="10" s="1"/>
  <c r="M77" i="20"/>
  <c r="D69" i="10" s="1"/>
  <c r="D68" i="10" s="1"/>
  <c r="D73" i="10" s="1"/>
  <c r="H77" i="20"/>
  <c r="R57" i="20"/>
  <c r="M57" i="20"/>
  <c r="H57" i="20"/>
  <c r="S57" i="20" s="1"/>
  <c r="R55" i="20"/>
  <c r="M55" i="20"/>
  <c r="H55" i="20"/>
  <c r="S55" i="20" s="1"/>
  <c r="R51" i="20"/>
  <c r="M51" i="20"/>
  <c r="H51" i="20"/>
  <c r="S51" i="20" s="1"/>
  <c r="M49" i="20"/>
  <c r="H49" i="20"/>
  <c r="S49" i="20" s="1"/>
  <c r="D29" i="20"/>
  <c r="D79" i="20" s="1"/>
  <c r="D83" i="20" s="1"/>
  <c r="E29" i="20"/>
  <c r="E79" i="20" s="1"/>
  <c r="E83" i="20" s="1"/>
  <c r="F29" i="20"/>
  <c r="F79" i="20" s="1"/>
  <c r="F83" i="20" s="1"/>
  <c r="G29" i="20"/>
  <c r="G79" i="20" s="1"/>
  <c r="G83" i="20" s="1"/>
  <c r="I29" i="20"/>
  <c r="I79" i="20" s="1"/>
  <c r="I83" i="20" s="1"/>
  <c r="J29" i="20"/>
  <c r="J79" i="20" s="1"/>
  <c r="J83" i="20" s="1"/>
  <c r="K29" i="20"/>
  <c r="K79" i="20" s="1"/>
  <c r="K83" i="20" s="1"/>
  <c r="L29" i="20"/>
  <c r="L79" i="20" s="1"/>
  <c r="L83" i="20" s="1"/>
  <c r="N29" i="20"/>
  <c r="N79" i="20" s="1"/>
  <c r="N83" i="20" s="1"/>
  <c r="O29" i="20"/>
  <c r="O79" i="20" s="1"/>
  <c r="O83" i="20" s="1"/>
  <c r="P29" i="20"/>
  <c r="P79" i="20" s="1"/>
  <c r="P83" i="20" s="1"/>
  <c r="Q29" i="20"/>
  <c r="Q79" i="20" s="1"/>
  <c r="Q83" i="20" s="1"/>
  <c r="T25" i="20"/>
  <c r="T22" i="20"/>
  <c r="D46" i="18"/>
  <c r="D44" i="18" s="1"/>
  <c r="E46" i="18"/>
  <c r="E44" i="18" s="1"/>
  <c r="F46" i="18"/>
  <c r="F44" i="18" s="1"/>
  <c r="G46" i="18"/>
  <c r="G44" i="18" s="1"/>
  <c r="I46" i="18"/>
  <c r="I44" i="18" s="1"/>
  <c r="J46" i="18"/>
  <c r="J44" i="18" s="1"/>
  <c r="K46" i="18"/>
  <c r="K44" i="18" s="1"/>
  <c r="L46" i="18"/>
  <c r="L44" i="18" s="1"/>
  <c r="N46" i="18"/>
  <c r="N44" i="18" s="1"/>
  <c r="O46" i="18"/>
  <c r="O44" i="18" s="1"/>
  <c r="P46" i="18"/>
  <c r="P44" i="18" s="1"/>
  <c r="Q46" i="18"/>
  <c r="Q44" i="18" s="1"/>
  <c r="E8" i="18"/>
  <c r="F8" i="18"/>
  <c r="G8" i="18"/>
  <c r="I8" i="18"/>
  <c r="J8" i="18"/>
  <c r="K8" i="18"/>
  <c r="L8" i="18"/>
  <c r="N8" i="18"/>
  <c r="O8" i="18"/>
  <c r="P8" i="18"/>
  <c r="Q8" i="18"/>
  <c r="R20" i="17"/>
  <c r="R21" i="17"/>
  <c r="R22" i="17"/>
  <c r="R19" i="17"/>
  <c r="M20" i="17"/>
  <c r="M21" i="17"/>
  <c r="M22" i="17"/>
  <c r="M19" i="17"/>
  <c r="H20" i="17"/>
  <c r="H21" i="17"/>
  <c r="H22" i="17"/>
  <c r="H19" i="17"/>
  <c r="R17" i="17"/>
  <c r="R16" i="17"/>
  <c r="M17" i="17"/>
  <c r="M16" i="17"/>
  <c r="H17" i="17"/>
  <c r="R14" i="17"/>
  <c r="M14" i="17"/>
  <c r="H14" i="17"/>
  <c r="D8" i="17"/>
  <c r="E8" i="17"/>
  <c r="F8" i="17"/>
  <c r="G8" i="17"/>
  <c r="I8" i="17"/>
  <c r="J8" i="17"/>
  <c r="K8" i="17"/>
  <c r="L8" i="17"/>
  <c r="N8" i="17"/>
  <c r="O8" i="17"/>
  <c r="P8" i="17"/>
  <c r="Q8" i="17"/>
  <c r="R23" i="17"/>
  <c r="M23" i="17"/>
  <c r="H23" i="17"/>
  <c r="R71" i="15"/>
  <c r="R72" i="15"/>
  <c r="R69" i="15"/>
  <c r="M71" i="15"/>
  <c r="M72" i="15"/>
  <c r="M69" i="15"/>
  <c r="H71" i="15"/>
  <c r="H72" i="15"/>
  <c r="S72" i="15" s="1"/>
  <c r="H69" i="15"/>
  <c r="R65" i="15"/>
  <c r="M65" i="15"/>
  <c r="H65" i="15"/>
  <c r="S65" i="15" s="1"/>
  <c r="R63" i="15"/>
  <c r="H63" i="15"/>
  <c r="S63" i="15" s="1"/>
  <c r="D59" i="15"/>
  <c r="D58" i="15" s="1"/>
  <c r="E59" i="15"/>
  <c r="E58" i="15" s="1"/>
  <c r="F59" i="15"/>
  <c r="F58" i="15" s="1"/>
  <c r="G59" i="15"/>
  <c r="G58" i="15" s="1"/>
  <c r="I59" i="15"/>
  <c r="I58" i="15" s="1"/>
  <c r="J59" i="15"/>
  <c r="J58" i="15" s="1"/>
  <c r="K59" i="15"/>
  <c r="K58" i="15" s="1"/>
  <c r="L59" i="15"/>
  <c r="L58" i="15" s="1"/>
  <c r="N59" i="15"/>
  <c r="N58" i="15" s="1"/>
  <c r="O59" i="15"/>
  <c r="O58" i="15" s="1"/>
  <c r="P59" i="15"/>
  <c r="P58" i="15" s="1"/>
  <c r="Q59" i="15"/>
  <c r="Q58" i="15" s="1"/>
  <c r="R70" i="15"/>
  <c r="M70" i="15"/>
  <c r="H70" i="15"/>
  <c r="R55" i="15"/>
  <c r="R56" i="15"/>
  <c r="R57" i="15"/>
  <c r="R53" i="15"/>
  <c r="M55" i="15"/>
  <c r="M56" i="15"/>
  <c r="M57" i="15"/>
  <c r="M53" i="15"/>
  <c r="H55" i="15"/>
  <c r="H56" i="15"/>
  <c r="S56" i="15" s="1"/>
  <c r="H57" i="15"/>
  <c r="H53" i="15"/>
  <c r="S53" i="15" s="1"/>
  <c r="R51" i="15"/>
  <c r="M51" i="15"/>
  <c r="H51" i="15"/>
  <c r="S51" i="15" s="1"/>
  <c r="R47" i="15"/>
  <c r="R48" i="15"/>
  <c r="R49" i="15"/>
  <c r="M47" i="15"/>
  <c r="M48" i="15"/>
  <c r="M49" i="15"/>
  <c r="H47" i="15"/>
  <c r="H48" i="15"/>
  <c r="H49" i="15"/>
  <c r="D43" i="15"/>
  <c r="D41" i="15" s="1"/>
  <c r="E43" i="15"/>
  <c r="E41" i="15" s="1"/>
  <c r="F43" i="15"/>
  <c r="F41" i="15" s="1"/>
  <c r="G43" i="15"/>
  <c r="G41" i="15" s="1"/>
  <c r="I43" i="15"/>
  <c r="I41" i="15" s="1"/>
  <c r="J43" i="15"/>
  <c r="J41" i="15" s="1"/>
  <c r="K43" i="15"/>
  <c r="K41" i="15" s="1"/>
  <c r="L43" i="15"/>
  <c r="L41" i="15" s="1"/>
  <c r="N43" i="15"/>
  <c r="N41" i="15" s="1"/>
  <c r="O43" i="15"/>
  <c r="O41" i="15" s="1"/>
  <c r="P43" i="15"/>
  <c r="P41" i="15" s="1"/>
  <c r="Q43" i="15"/>
  <c r="Q41" i="15" s="1"/>
  <c r="R54" i="15"/>
  <c r="M54" i="15"/>
  <c r="H54" i="15"/>
  <c r="S54" i="15" s="1"/>
  <c r="R39" i="15"/>
  <c r="R40" i="15"/>
  <c r="R37" i="15"/>
  <c r="M39" i="15"/>
  <c r="M40" i="15"/>
  <c r="M37" i="15"/>
  <c r="H39" i="15"/>
  <c r="S39" i="15" s="1"/>
  <c r="H40" i="15"/>
  <c r="H37" i="15"/>
  <c r="S37" i="15" s="1"/>
  <c r="R35" i="15"/>
  <c r="M35" i="15"/>
  <c r="H35" i="15"/>
  <c r="D29" i="15"/>
  <c r="E29" i="15"/>
  <c r="F29" i="15"/>
  <c r="G29" i="15"/>
  <c r="I29" i="15"/>
  <c r="J29" i="15"/>
  <c r="K29" i="15"/>
  <c r="L29" i="15"/>
  <c r="N29" i="15"/>
  <c r="O29" i="15"/>
  <c r="P29" i="15"/>
  <c r="Q29" i="15"/>
  <c r="R20" i="15"/>
  <c r="R21" i="15"/>
  <c r="R19" i="15"/>
  <c r="M20" i="15"/>
  <c r="M21" i="15"/>
  <c r="M19" i="15"/>
  <c r="H20" i="15"/>
  <c r="S20" i="15" s="1"/>
  <c r="H21" i="15"/>
  <c r="H19" i="15"/>
  <c r="S19" i="15" s="1"/>
  <c r="R17" i="15"/>
  <c r="R16" i="15"/>
  <c r="M17" i="15"/>
  <c r="M16" i="15"/>
  <c r="H17" i="15"/>
  <c r="H16" i="15"/>
  <c r="S16" i="15" s="1"/>
  <c r="R14" i="15"/>
  <c r="M14" i="15"/>
  <c r="H14" i="15"/>
  <c r="S14" i="15" s="1"/>
  <c r="R22" i="14"/>
  <c r="R23" i="14"/>
  <c r="R24" i="14"/>
  <c r="R21" i="14"/>
  <c r="M22" i="14"/>
  <c r="M23" i="14"/>
  <c r="M24" i="14"/>
  <c r="M21" i="14"/>
  <c r="H22" i="14"/>
  <c r="H23" i="14"/>
  <c r="H24" i="14"/>
  <c r="H21" i="14"/>
  <c r="R18" i="14"/>
  <c r="R16" i="14"/>
  <c r="M18" i="14"/>
  <c r="M19" i="14"/>
  <c r="M16" i="14"/>
  <c r="H18" i="14"/>
  <c r="H19" i="14"/>
  <c r="H16" i="14"/>
  <c r="R14" i="14"/>
  <c r="M14" i="14"/>
  <c r="H14" i="14"/>
  <c r="D26" i="14"/>
  <c r="E26" i="14"/>
  <c r="F26" i="14"/>
  <c r="R25" i="14"/>
  <c r="M25" i="14"/>
  <c r="H25" i="14"/>
  <c r="R21" i="13"/>
  <c r="R22" i="13"/>
  <c r="R23" i="13"/>
  <c r="R20" i="13"/>
  <c r="M21" i="13"/>
  <c r="M22" i="13"/>
  <c r="M23" i="13"/>
  <c r="M20" i="13"/>
  <c r="H21" i="13"/>
  <c r="H22" i="13"/>
  <c r="H23" i="13"/>
  <c r="H20" i="13"/>
  <c r="R17" i="13"/>
  <c r="R18" i="13"/>
  <c r="R16" i="13"/>
  <c r="M17" i="13"/>
  <c r="M18" i="13"/>
  <c r="M16" i="13"/>
  <c r="H17" i="13"/>
  <c r="H18" i="13"/>
  <c r="H16" i="13"/>
  <c r="R14" i="13"/>
  <c r="M14" i="13"/>
  <c r="H14" i="13"/>
  <c r="D8" i="13"/>
  <c r="E8" i="13"/>
  <c r="F8" i="13"/>
  <c r="G8" i="13"/>
  <c r="I8" i="13"/>
  <c r="J8" i="13"/>
  <c r="K8" i="13"/>
  <c r="L8" i="13"/>
  <c r="N8" i="13"/>
  <c r="O8" i="13"/>
  <c r="P8" i="13"/>
  <c r="Q8" i="13"/>
  <c r="R24" i="13"/>
  <c r="M24" i="13"/>
  <c r="H24" i="13"/>
  <c r="R21" i="12"/>
  <c r="R22" i="12"/>
  <c r="R23" i="12"/>
  <c r="R20" i="12"/>
  <c r="M21" i="12"/>
  <c r="M22" i="12"/>
  <c r="M23" i="12"/>
  <c r="M20" i="12"/>
  <c r="H21" i="12"/>
  <c r="H22" i="12"/>
  <c r="H23" i="12"/>
  <c r="H20" i="12"/>
  <c r="R17" i="12"/>
  <c r="R18" i="12"/>
  <c r="R16" i="12"/>
  <c r="M17" i="12"/>
  <c r="M18" i="12"/>
  <c r="M16" i="12"/>
  <c r="H17" i="12"/>
  <c r="H18" i="12"/>
  <c r="H16" i="12"/>
  <c r="R14" i="12"/>
  <c r="M14" i="12"/>
  <c r="Q29" i="12"/>
  <c r="R24" i="12"/>
  <c r="M24" i="12"/>
  <c r="H24" i="12"/>
  <c r="G29" i="12"/>
  <c r="N29" i="12"/>
  <c r="R52" i="11"/>
  <c r="R53" i="11"/>
  <c r="R54" i="11"/>
  <c r="R51" i="11"/>
  <c r="M52" i="11"/>
  <c r="M53" i="11"/>
  <c r="M54" i="11"/>
  <c r="M51" i="11"/>
  <c r="H52" i="11"/>
  <c r="S52" i="11" s="1"/>
  <c r="H53" i="11"/>
  <c r="S53" i="11" s="1"/>
  <c r="H54" i="11"/>
  <c r="S54" i="11" s="1"/>
  <c r="H51" i="11"/>
  <c r="R49" i="11"/>
  <c r="M49" i="11"/>
  <c r="H49" i="11"/>
  <c r="R30" i="11"/>
  <c r="R31" i="11"/>
  <c r="R32" i="11"/>
  <c r="R34" i="11"/>
  <c r="R35" i="11"/>
  <c r="R36" i="11"/>
  <c r="R29" i="11"/>
  <c r="M30" i="11"/>
  <c r="M31" i="11"/>
  <c r="M32" i="11"/>
  <c r="M34" i="11"/>
  <c r="M35" i="11"/>
  <c r="M36" i="11"/>
  <c r="S36" i="11" s="1"/>
  <c r="M29" i="11"/>
  <c r="H30" i="11"/>
  <c r="S30" i="11" s="1"/>
  <c r="H31" i="11"/>
  <c r="H32" i="11"/>
  <c r="H34" i="11"/>
  <c r="H35" i="11"/>
  <c r="S35" i="11" s="1"/>
  <c r="R19" i="11"/>
  <c r="R20" i="11"/>
  <c r="R21" i="11"/>
  <c r="R22" i="11"/>
  <c r="R23" i="11"/>
  <c r="R24" i="11"/>
  <c r="R25" i="11"/>
  <c r="R26" i="11"/>
  <c r="R27" i="11"/>
  <c r="R17" i="11"/>
  <c r="M19" i="11"/>
  <c r="M20" i="11"/>
  <c r="M21" i="11"/>
  <c r="M22" i="11"/>
  <c r="M23" i="11"/>
  <c r="M24" i="11"/>
  <c r="M25" i="11"/>
  <c r="M26" i="11"/>
  <c r="M27" i="11"/>
  <c r="M17" i="11"/>
  <c r="S17" i="11" s="1"/>
  <c r="H19" i="11"/>
  <c r="S19" i="11" s="1"/>
  <c r="H20" i="11"/>
  <c r="H21" i="11"/>
  <c r="S21" i="11" s="1"/>
  <c r="H22" i="11"/>
  <c r="S22" i="11" s="1"/>
  <c r="H23" i="11"/>
  <c r="S23" i="11" s="1"/>
  <c r="H24" i="11"/>
  <c r="H25" i="11"/>
  <c r="S25" i="11" s="1"/>
  <c r="H26" i="11"/>
  <c r="H27" i="11"/>
  <c r="S27" i="11" s="1"/>
  <c r="R33" i="11"/>
  <c r="M33" i="11"/>
  <c r="H33" i="11"/>
  <c r="S33" i="11" s="1"/>
  <c r="S20" i="11" l="1"/>
  <c r="S32" i="11"/>
  <c r="S31" i="11"/>
  <c r="S49" i="11"/>
  <c r="S26" i="11"/>
  <c r="S29" i="11"/>
  <c r="S51" i="11"/>
  <c r="S24" i="11"/>
  <c r="S34" i="11"/>
  <c r="C69" i="10"/>
  <c r="S77" i="20"/>
  <c r="S63" i="20"/>
  <c r="S61" i="20"/>
  <c r="H52" i="21"/>
  <c r="S54" i="21"/>
  <c r="C53" i="10"/>
  <c r="S29" i="21"/>
  <c r="S49" i="15"/>
  <c r="S70" i="15"/>
  <c r="S47" i="15"/>
  <c r="S40" i="15"/>
  <c r="S17" i="15"/>
  <c r="S21" i="15"/>
  <c r="S48" i="15"/>
  <c r="S69" i="15"/>
  <c r="S35" i="15"/>
  <c r="S57" i="15"/>
  <c r="S55" i="15"/>
  <c r="S71" i="15"/>
  <c r="U20" i="12"/>
  <c r="O73" i="15"/>
  <c r="F73" i="15"/>
  <c r="U52" i="11"/>
  <c r="H10" i="11"/>
  <c r="I73" i="15"/>
  <c r="Q73" i="15"/>
  <c r="N19" i="14"/>
  <c r="O19" i="14" s="1"/>
  <c r="O10" i="14" s="1"/>
  <c r="O8" i="14" s="1"/>
  <c r="O26" i="14" s="1"/>
  <c r="C52" i="10"/>
  <c r="B52" i="10" s="1"/>
  <c r="B53" i="10"/>
  <c r="R65" i="22"/>
  <c r="E63" i="10" s="1"/>
  <c r="M65" i="22"/>
  <c r="D63" i="10" s="1"/>
  <c r="T50" i="22"/>
  <c r="T49" i="22"/>
  <c r="T48" i="22"/>
  <c r="T18" i="22"/>
  <c r="T23" i="14"/>
  <c r="U23" i="12"/>
  <c r="U21" i="12"/>
  <c r="U51" i="11"/>
  <c r="H43" i="11"/>
  <c r="R71" i="20"/>
  <c r="M71" i="20"/>
  <c r="H71" i="20"/>
  <c r="R47" i="20"/>
  <c r="M47" i="20"/>
  <c r="D49" i="10" s="1"/>
  <c r="D47" i="10" s="1"/>
  <c r="H47" i="20"/>
  <c r="C49" i="10" s="1"/>
  <c r="C47" i="10" s="1"/>
  <c r="G73" i="15"/>
  <c r="D73" i="15"/>
  <c r="P73" i="15"/>
  <c r="N73" i="15"/>
  <c r="T53" i="15"/>
  <c r="L73" i="15"/>
  <c r="T57" i="15"/>
  <c r="K73" i="15"/>
  <c r="J73" i="15"/>
  <c r="E73" i="15"/>
  <c r="R10" i="13"/>
  <c r="E20" i="10" s="1"/>
  <c r="T20" i="13"/>
  <c r="H10" i="13"/>
  <c r="H10" i="17"/>
  <c r="C33" i="10" s="1"/>
  <c r="H57" i="22"/>
  <c r="C62" i="10" s="1"/>
  <c r="M57" i="22"/>
  <c r="D62" i="10" s="1"/>
  <c r="R57" i="22"/>
  <c r="E62" i="10" s="1"/>
  <c r="B59" i="10"/>
  <c r="H10" i="22"/>
  <c r="C58" i="10" s="1"/>
  <c r="C57" i="10" s="1"/>
  <c r="R10" i="21"/>
  <c r="E51" i="10" s="1"/>
  <c r="E50" i="10" s="1"/>
  <c r="M10" i="21"/>
  <c r="D51" i="10" s="1"/>
  <c r="D50" i="10" s="1"/>
  <c r="H10" i="21"/>
  <c r="C51" i="10" s="1"/>
  <c r="R10" i="17"/>
  <c r="E33" i="10" s="1"/>
  <c r="M10" i="17"/>
  <c r="R31" i="15"/>
  <c r="E27" i="10" s="1"/>
  <c r="T39" i="15"/>
  <c r="T70" i="15"/>
  <c r="M10" i="15"/>
  <c r="T65" i="15"/>
  <c r="T72" i="15"/>
  <c r="T69" i="15"/>
  <c r="T71" i="15"/>
  <c r="T48" i="15"/>
  <c r="T55" i="15"/>
  <c r="T49" i="15"/>
  <c r="T56" i="15"/>
  <c r="T54" i="15"/>
  <c r="T51" i="15"/>
  <c r="T40" i="15"/>
  <c r="H31" i="15"/>
  <c r="T19" i="15"/>
  <c r="R10" i="15"/>
  <c r="T21" i="15"/>
  <c r="T16" i="15"/>
  <c r="T20" i="15"/>
  <c r="T17" i="15"/>
  <c r="H10" i="15"/>
  <c r="T21" i="14"/>
  <c r="T24" i="13"/>
  <c r="M10" i="13"/>
  <c r="D20" i="10" s="1"/>
  <c r="R10" i="12"/>
  <c r="M10" i="12"/>
  <c r="U26" i="11"/>
  <c r="M43" i="11"/>
  <c r="D14" i="10" s="1"/>
  <c r="D13" i="10" s="1"/>
  <c r="U27" i="11"/>
  <c r="U19" i="11"/>
  <c r="R43" i="11"/>
  <c r="E14" i="10" s="1"/>
  <c r="E13" i="10" s="1"/>
  <c r="U23" i="11"/>
  <c r="U25" i="11"/>
  <c r="U21" i="11"/>
  <c r="U24" i="11"/>
  <c r="U20" i="11"/>
  <c r="U22" i="11"/>
  <c r="T24" i="14"/>
  <c r="T22" i="14"/>
  <c r="M10" i="14"/>
  <c r="D22" i="10" s="1"/>
  <c r="H10" i="14"/>
  <c r="C22" i="10" s="1"/>
  <c r="T37" i="15"/>
  <c r="M31" i="15"/>
  <c r="D27" i="10" s="1"/>
  <c r="T47" i="22"/>
  <c r="T22" i="13"/>
  <c r="U24" i="12"/>
  <c r="U53" i="11"/>
  <c r="T17" i="22"/>
  <c r="N62" i="21"/>
  <c r="I62" i="21"/>
  <c r="D62" i="21"/>
  <c r="Q62" i="21"/>
  <c r="L62" i="21"/>
  <c r="G62" i="21"/>
  <c r="D54" i="10"/>
  <c r="M45" i="21"/>
  <c r="H27" i="21"/>
  <c r="P62" i="21"/>
  <c r="K62" i="21"/>
  <c r="F62" i="21"/>
  <c r="E54" i="10"/>
  <c r="R45" i="21"/>
  <c r="M27" i="21"/>
  <c r="O62" i="21"/>
  <c r="J62" i="21"/>
  <c r="E62" i="21"/>
  <c r="R27" i="21"/>
  <c r="E29" i="12"/>
  <c r="R10" i="11"/>
  <c r="T19" i="22"/>
  <c r="R10" i="22"/>
  <c r="M10" i="22"/>
  <c r="T21" i="13"/>
  <c r="M10" i="11"/>
  <c r="T31" i="21"/>
  <c r="T26" i="21"/>
  <c r="T14" i="21"/>
  <c r="T21" i="21"/>
  <c r="T23" i="21"/>
  <c r="T23" i="20"/>
  <c r="T59" i="20"/>
  <c r="T26" i="20"/>
  <c r="T39" i="20"/>
  <c r="T45" i="20"/>
  <c r="T49" i="20"/>
  <c r="T57" i="20"/>
  <c r="T44" i="20"/>
  <c r="T55" i="20"/>
  <c r="T19" i="20"/>
  <c r="T63" i="20"/>
  <c r="T46" i="20"/>
  <c r="T17" i="20"/>
  <c r="T19" i="17"/>
  <c r="T17" i="17"/>
  <c r="T63" i="15"/>
  <c r="T16" i="14"/>
  <c r="L26" i="14"/>
  <c r="J26" i="14"/>
  <c r="U22" i="12"/>
  <c r="O29" i="12"/>
  <c r="J29" i="12"/>
  <c r="I29" i="12"/>
  <c r="F29" i="12"/>
  <c r="U29" i="11"/>
  <c r="U32" i="11"/>
  <c r="T16" i="22"/>
  <c r="T54" i="21"/>
  <c r="T51" i="21"/>
  <c r="T24" i="21"/>
  <c r="T25" i="21"/>
  <c r="T22" i="21"/>
  <c r="T61" i="20"/>
  <c r="T51" i="20"/>
  <c r="T35" i="20"/>
  <c r="T40" i="20"/>
  <c r="T36" i="20"/>
  <c r="T41" i="20"/>
  <c r="T24" i="20"/>
  <c r="T20" i="20"/>
  <c r="T14" i="20"/>
  <c r="D36" i="17"/>
  <c r="T20" i="17"/>
  <c r="T21" i="17"/>
  <c r="T23" i="17"/>
  <c r="C26" i="14"/>
  <c r="T23" i="13"/>
  <c r="T16" i="13"/>
  <c r="J25" i="13"/>
  <c r="T17" i="13"/>
  <c r="F25" i="13"/>
  <c r="U14" i="12"/>
  <c r="U16" i="12"/>
  <c r="U18" i="12"/>
  <c r="U17" i="12"/>
  <c r="U54" i="11"/>
  <c r="U34" i="11"/>
  <c r="U31" i="11"/>
  <c r="U17" i="11"/>
  <c r="U35" i="11"/>
  <c r="U30" i="11"/>
  <c r="U36" i="11"/>
  <c r="U33" i="11"/>
  <c r="T14" i="22"/>
  <c r="T32" i="22"/>
  <c r="T28" i="22"/>
  <c r="T35" i="22"/>
  <c r="T56" i="22"/>
  <c r="T29" i="22"/>
  <c r="T77" i="22"/>
  <c r="T31" i="22"/>
  <c r="T27" i="22"/>
  <c r="T23" i="22"/>
  <c r="T30" i="22"/>
  <c r="T18" i="21"/>
  <c r="T17" i="21"/>
  <c r="T16" i="21"/>
  <c r="Q36" i="17"/>
  <c r="I25" i="13"/>
  <c r="Q25" i="13"/>
  <c r="T14" i="13"/>
  <c r="T18" i="13"/>
  <c r="E25" i="13"/>
  <c r="T77" i="20"/>
  <c r="U49" i="11"/>
  <c r="T63" i="22"/>
  <c r="T61" i="22"/>
  <c r="T43" i="22"/>
  <c r="M39" i="22"/>
  <c r="T26" i="22"/>
  <c r="T25" i="22"/>
  <c r="T24" i="22"/>
  <c r="P25" i="13"/>
  <c r="O25" i="13"/>
  <c r="N25" i="13"/>
  <c r="L25" i="13"/>
  <c r="K25" i="13"/>
  <c r="G25" i="13"/>
  <c r="K29" i="12"/>
  <c r="P29" i="12"/>
  <c r="H59" i="15"/>
  <c r="S59" i="15" s="1"/>
  <c r="T47" i="15"/>
  <c r="T35" i="15"/>
  <c r="T14" i="15"/>
  <c r="T22" i="17"/>
  <c r="T16" i="17"/>
  <c r="T14" i="17"/>
  <c r="G36" i="17"/>
  <c r="T18" i="14"/>
  <c r="I26" i="14"/>
  <c r="T14" i="14"/>
  <c r="T25" i="14"/>
  <c r="T10" i="18"/>
  <c r="R39" i="22"/>
  <c r="E61" i="10" s="1"/>
  <c r="H39" i="22"/>
  <c r="C61" i="10" s="1"/>
  <c r="H46" i="18"/>
  <c r="R46" i="18"/>
  <c r="E44" i="10" s="1"/>
  <c r="M46" i="18"/>
  <c r="E41" i="10"/>
  <c r="R59" i="15"/>
  <c r="M59" i="15"/>
  <c r="R43" i="15"/>
  <c r="E29" i="10" s="1"/>
  <c r="H43" i="15"/>
  <c r="M43" i="15"/>
  <c r="D29" i="10" s="1"/>
  <c r="G26" i="14"/>
  <c r="K26" i="14"/>
  <c r="D25" i="13"/>
  <c r="L29" i="12"/>
  <c r="D29" i="12"/>
  <c r="C14" i="10" l="1"/>
  <c r="C13" i="10" s="1"/>
  <c r="S43" i="11"/>
  <c r="H8" i="11"/>
  <c r="S10" i="11"/>
  <c r="S47" i="20"/>
  <c r="C68" i="10"/>
  <c r="B69" i="10"/>
  <c r="S71" i="20"/>
  <c r="C56" i="10"/>
  <c r="S52" i="21"/>
  <c r="S27" i="21"/>
  <c r="B63" i="10"/>
  <c r="C60" i="10"/>
  <c r="C27" i="10"/>
  <c r="S31" i="15"/>
  <c r="C29" i="10"/>
  <c r="S43" i="15"/>
  <c r="C24" i="10"/>
  <c r="C23" i="10" s="1"/>
  <c r="S10" i="15"/>
  <c r="C44" i="10"/>
  <c r="C43" i="10" s="1"/>
  <c r="S46" i="18"/>
  <c r="C11" i="10"/>
  <c r="C10" i="10" s="1"/>
  <c r="P19" i="14"/>
  <c r="P10" i="14" s="1"/>
  <c r="P8" i="14" s="1"/>
  <c r="P26" i="14" s="1"/>
  <c r="C20" i="10"/>
  <c r="C19" i="10" s="1"/>
  <c r="H8" i="13"/>
  <c r="H25" i="13" s="1"/>
  <c r="T71" i="20"/>
  <c r="E49" i="10"/>
  <c r="B49" i="10" s="1"/>
  <c r="R29" i="20"/>
  <c r="T59" i="15"/>
  <c r="Q19" i="14"/>
  <c r="Q10" i="14" s="1"/>
  <c r="Q8" i="14" s="1"/>
  <c r="Q26" i="14" s="1"/>
  <c r="N10" i="14"/>
  <c r="N8" i="14" s="1"/>
  <c r="N26" i="14" s="1"/>
  <c r="C50" i="10"/>
  <c r="B50" i="10" s="1"/>
  <c r="B51" i="10"/>
  <c r="R29" i="12"/>
  <c r="E17" i="10"/>
  <c r="E16" i="10" s="1"/>
  <c r="M29" i="12"/>
  <c r="D17" i="10"/>
  <c r="D16" i="10" s="1"/>
  <c r="C17" i="10"/>
  <c r="C16" i="10" s="1"/>
  <c r="R8" i="11"/>
  <c r="E11" i="10" s="1"/>
  <c r="E10" i="10" s="1"/>
  <c r="B12" i="10"/>
  <c r="M8" i="11"/>
  <c r="D11" i="10"/>
  <c r="D10" i="10" s="1"/>
  <c r="R81" i="20"/>
  <c r="M81" i="20"/>
  <c r="H81" i="20"/>
  <c r="R58" i="15"/>
  <c r="E31" i="10"/>
  <c r="E30" i="10" s="1"/>
  <c r="D31" i="10"/>
  <c r="D30" i="10" s="1"/>
  <c r="M58" i="15"/>
  <c r="H58" i="15"/>
  <c r="C31" i="10"/>
  <c r="R8" i="15"/>
  <c r="E24" i="10"/>
  <c r="E23" i="10" s="1"/>
  <c r="M8" i="15"/>
  <c r="D24" i="10"/>
  <c r="D23" i="10" s="1"/>
  <c r="H8" i="15"/>
  <c r="D44" i="10"/>
  <c r="D43" i="10" s="1"/>
  <c r="D33" i="10"/>
  <c r="D32" i="10" s="1"/>
  <c r="T10" i="17"/>
  <c r="B15" i="10"/>
  <c r="J66" i="21"/>
  <c r="F66" i="21"/>
  <c r="L66" i="21"/>
  <c r="I66" i="21"/>
  <c r="O66" i="21"/>
  <c r="K66" i="21"/>
  <c r="Q66" i="21"/>
  <c r="N66" i="21"/>
  <c r="P66" i="21"/>
  <c r="E66" i="21"/>
  <c r="G66" i="21"/>
  <c r="D66" i="21"/>
  <c r="H41" i="15"/>
  <c r="S41" i="15" s="1"/>
  <c r="E28" i="10"/>
  <c r="R41" i="15"/>
  <c r="D28" i="10"/>
  <c r="M41" i="15"/>
  <c r="U10" i="12"/>
  <c r="M8" i="14"/>
  <c r="M26" i="14" s="1"/>
  <c r="H8" i="14"/>
  <c r="H26" i="14" s="1"/>
  <c r="R29" i="15"/>
  <c r="E26" i="10"/>
  <c r="M29" i="15"/>
  <c r="D26" i="10"/>
  <c r="H29" i="15"/>
  <c r="E19" i="10"/>
  <c r="R8" i="13"/>
  <c r="R25" i="13" s="1"/>
  <c r="D19" i="10"/>
  <c r="M8" i="13"/>
  <c r="M25" i="13" s="1"/>
  <c r="R41" i="11"/>
  <c r="T46" i="18"/>
  <c r="C41" i="10"/>
  <c r="T33" i="18"/>
  <c r="E60" i="10"/>
  <c r="H37" i="22"/>
  <c r="M37" i="22"/>
  <c r="D61" i="10"/>
  <c r="D60" i="10" s="1"/>
  <c r="M8" i="22"/>
  <c r="D58" i="10"/>
  <c r="B62" i="10"/>
  <c r="R8" i="22"/>
  <c r="E58" i="10"/>
  <c r="E57" i="10" s="1"/>
  <c r="H8" i="22"/>
  <c r="R8" i="21"/>
  <c r="R62" i="21" s="1"/>
  <c r="R66" i="21" s="1"/>
  <c r="M8" i="21"/>
  <c r="M62" i="21" s="1"/>
  <c r="M66" i="21" s="1"/>
  <c r="H45" i="21"/>
  <c r="S45" i="21" s="1"/>
  <c r="H29" i="20"/>
  <c r="M29" i="20"/>
  <c r="E45" i="10"/>
  <c r="R8" i="18"/>
  <c r="E37" i="10"/>
  <c r="R44" i="18"/>
  <c r="E43" i="10"/>
  <c r="H8" i="18"/>
  <c r="D41" i="10"/>
  <c r="M8" i="18"/>
  <c r="D37" i="10"/>
  <c r="M8" i="17"/>
  <c r="M36" i="17" s="1"/>
  <c r="H8" i="17"/>
  <c r="E32" i="10"/>
  <c r="R8" i="17"/>
  <c r="H41" i="11"/>
  <c r="S41" i="11" s="1"/>
  <c r="M41" i="11"/>
  <c r="R37" i="22"/>
  <c r="H44" i="18"/>
  <c r="M44" i="18"/>
  <c r="U10" i="11"/>
  <c r="H8" i="21"/>
  <c r="L60" i="18"/>
  <c r="E60" i="18"/>
  <c r="L36" i="17"/>
  <c r="P36" i="17"/>
  <c r="T10" i="20"/>
  <c r="I60" i="18"/>
  <c r="N60" i="18"/>
  <c r="E36" i="17"/>
  <c r="F36" i="17"/>
  <c r="U56" i="11"/>
  <c r="T29" i="21"/>
  <c r="T10" i="13"/>
  <c r="T47" i="20"/>
  <c r="U43" i="11"/>
  <c r="T65" i="22"/>
  <c r="T57" i="22"/>
  <c r="T39" i="22"/>
  <c r="T33" i="22"/>
  <c r="T10" i="22"/>
  <c r="T10" i="21"/>
  <c r="T27" i="21"/>
  <c r="T43" i="15"/>
  <c r="T31" i="15"/>
  <c r="T10" i="15"/>
  <c r="N36" i="17"/>
  <c r="I36" i="17"/>
  <c r="T27" i="17"/>
  <c r="O36" i="17"/>
  <c r="J36" i="17"/>
  <c r="K36" i="17"/>
  <c r="Q60" i="18"/>
  <c r="F60" i="18"/>
  <c r="K60" i="18"/>
  <c r="D60" i="18"/>
  <c r="O60" i="18"/>
  <c r="G60" i="18"/>
  <c r="J60" i="18"/>
  <c r="P60" i="18"/>
  <c r="S8" i="11" l="1"/>
  <c r="S29" i="20"/>
  <c r="B68" i="10"/>
  <c r="C73" i="10"/>
  <c r="B73" i="10" s="1"/>
  <c r="S81" i="20"/>
  <c r="B56" i="10"/>
  <c r="C54" i="10"/>
  <c r="B10" i="10"/>
  <c r="S8" i="15"/>
  <c r="S29" i="15"/>
  <c r="S58" i="15"/>
  <c r="S44" i="18"/>
  <c r="S8" i="18"/>
  <c r="E47" i="10"/>
  <c r="R19" i="14"/>
  <c r="R60" i="11"/>
  <c r="U8" i="11"/>
  <c r="M73" i="15"/>
  <c r="R10" i="14"/>
  <c r="T19" i="14"/>
  <c r="C77" i="10"/>
  <c r="C79" i="10" s="1"/>
  <c r="B11" i="10"/>
  <c r="B17" i="10"/>
  <c r="T45" i="21"/>
  <c r="B55" i="10"/>
  <c r="M60" i="11"/>
  <c r="B31" i="10"/>
  <c r="C30" i="10"/>
  <c r="B30" i="10" s="1"/>
  <c r="R73" i="15"/>
  <c r="H73" i="15"/>
  <c r="B24" i="10"/>
  <c r="D21" i="10"/>
  <c r="C28" i="10"/>
  <c r="B28" i="10" s="1"/>
  <c r="B14" i="10"/>
  <c r="B29" i="10"/>
  <c r="U8" i="12"/>
  <c r="M79" i="20"/>
  <c r="M83" i="20" s="1"/>
  <c r="C21" i="10"/>
  <c r="C26" i="10"/>
  <c r="B26" i="10" s="1"/>
  <c r="B27" i="10"/>
  <c r="B20" i="10"/>
  <c r="T8" i="18"/>
  <c r="R79" i="20"/>
  <c r="R87" i="22"/>
  <c r="M87" i="22"/>
  <c r="H87" i="22"/>
  <c r="B61" i="10"/>
  <c r="B60" i="10"/>
  <c r="B58" i="10"/>
  <c r="D57" i="10"/>
  <c r="H62" i="21"/>
  <c r="S62" i="21" s="1"/>
  <c r="H79" i="20"/>
  <c r="H83" i="20" s="1"/>
  <c r="B46" i="10"/>
  <c r="D45" i="10"/>
  <c r="D72" i="10" s="1"/>
  <c r="B48" i="10"/>
  <c r="B44" i="10"/>
  <c r="C37" i="10"/>
  <c r="B38" i="10"/>
  <c r="B41" i="10"/>
  <c r="B42" i="10"/>
  <c r="B43" i="10"/>
  <c r="C32" i="10"/>
  <c r="B33" i="10"/>
  <c r="H60" i="11"/>
  <c r="S60" i="11" s="1"/>
  <c r="T31" i="18"/>
  <c r="T44" i="18"/>
  <c r="R36" i="17"/>
  <c r="T64" i="21"/>
  <c r="T8" i="20"/>
  <c r="M60" i="18"/>
  <c r="T25" i="13"/>
  <c r="T8" i="13"/>
  <c r="H29" i="12"/>
  <c r="S29" i="12" s="1"/>
  <c r="T29" i="20"/>
  <c r="U41" i="11"/>
  <c r="T37" i="22"/>
  <c r="T8" i="22"/>
  <c r="T8" i="21"/>
  <c r="T41" i="15"/>
  <c r="T29" i="15"/>
  <c r="T8" i="15"/>
  <c r="T25" i="17"/>
  <c r="H36" i="17"/>
  <c r="H60" i="18"/>
  <c r="T24" i="18"/>
  <c r="R83" i="20" l="1"/>
  <c r="S83" i="20" s="1"/>
  <c r="S79" i="20"/>
  <c r="C72" i="10"/>
  <c r="S73" i="15"/>
  <c r="B47" i="10"/>
  <c r="E22" i="10"/>
  <c r="T10" i="14"/>
  <c r="R8" i="14"/>
  <c r="B13" i="10"/>
  <c r="B16" i="10"/>
  <c r="T87" i="22"/>
  <c r="U29" i="12"/>
  <c r="H66" i="21"/>
  <c r="T58" i="21"/>
  <c r="B23" i="10"/>
  <c r="B19" i="10"/>
  <c r="B57" i="10"/>
  <c r="B45" i="10"/>
  <c r="B37" i="10"/>
  <c r="B32" i="10"/>
  <c r="T8" i="17"/>
  <c r="T58" i="15"/>
  <c r="T73" i="15"/>
  <c r="T52" i="21"/>
  <c r="R60" i="18"/>
  <c r="T60" i="18" s="1"/>
  <c r="T36" i="17"/>
  <c r="T62" i="21"/>
  <c r="U60" i="11"/>
  <c r="T79" i="20"/>
  <c r="T66" i="21" l="1"/>
  <c r="S66" i="21"/>
  <c r="S60" i="18"/>
  <c r="C74" i="10"/>
  <c r="C7" i="10" s="1"/>
  <c r="R26" i="14"/>
  <c r="T26" i="14" s="1"/>
  <c r="T8" i="14"/>
  <c r="E21" i="10"/>
  <c r="B22" i="10"/>
  <c r="B77" i="10" s="1"/>
  <c r="B79" i="10" s="1"/>
  <c r="B54" i="10"/>
  <c r="D74" i="10"/>
  <c r="D7" i="10" s="1"/>
  <c r="E72" i="10" l="1"/>
  <c r="B72" i="10" s="1"/>
  <c r="B21" i="10"/>
  <c r="T81" i="20"/>
  <c r="T83" i="20"/>
  <c r="E74" i="10" l="1"/>
  <c r="B74" i="10" l="1"/>
  <c r="B7" i="10" s="1"/>
  <c r="E7" i="10"/>
  <c r="C81" i="10"/>
  <c r="C83" i="10" s="1"/>
  <c r="B81" i="10" l="1"/>
  <c r="B83" i="10" s="1"/>
</calcChain>
</file>

<file path=xl/sharedStrings.xml><?xml version="1.0" encoding="utf-8"?>
<sst xmlns="http://schemas.openxmlformats.org/spreadsheetml/2006/main" count="1149" uniqueCount="262">
  <si>
    <t>รวมทั้งสิ้น</t>
  </si>
  <si>
    <t>แผน</t>
  </si>
  <si>
    <t>ผล</t>
  </si>
  <si>
    <t>งวดที่ 1 (ต.ค. - ม.ค.)</t>
  </si>
  <si>
    <t>งวดที่ 2 (ก.พ. - พ.ค.)</t>
  </si>
  <si>
    <t>งวดที่ 3 (มิ.ย. - ก.ย.)</t>
  </si>
  <si>
    <t>แผน/</t>
  </si>
  <si>
    <t>ผู้รายงาน..........................................................................</t>
  </si>
  <si>
    <t xml:space="preserve">ตำแหน่ง : 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</si>
  <si>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</si>
  <si>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</si>
  <si>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</si>
  <si>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</si>
  <si>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</si>
  <si>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</si>
  <si>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         โทร:</t>
  </si>
  <si>
    <t>วัน/เดือน/ปี   :                                             โทร:</t>
  </si>
  <si>
    <t>วัน/เดือน/ปี      :                                          โทร:</t>
  </si>
  <si>
    <t>วัน/เดือน/ปี      :                                                     โทร:</t>
  </si>
  <si>
    <t>งาน/โครงการตามแผนยุทธศาสตร์/งบรายจ่าย/รายการ</t>
  </si>
  <si>
    <t>หน่วย : บาท</t>
  </si>
  <si>
    <t>หน่วยงาน : สำนักงานเขตดุสิต</t>
  </si>
  <si>
    <t>ฝ่าย: ปกครอง</t>
  </si>
  <si>
    <t>ค่าเครื่องแต่งกาย</t>
  </si>
  <si>
    <t>1. งบบุคลากร</t>
  </si>
  <si>
    <t>ค่าอาหารทำการนอกเวลา</t>
  </si>
  <si>
    <t>ค่าบำรุงรักษาซ่อมแซมเครื่องปรับอากาศ</t>
  </si>
  <si>
    <t>ค่าซ่อมแซมยานพาหนะ</t>
  </si>
  <si>
    <t>ค่าซ่อมแซมครุภัณฑ์</t>
  </si>
  <si>
    <t>ค่าวัสดุน้ำมันเชื้อเพลิงและน้ำมันหล่อลื่น</t>
  </si>
  <si>
    <t>ค่าวัสดุสำนักงาน</t>
  </si>
  <si>
    <t>ค่าวัสดุอุปกรณ์คอมพิวเตอร์</t>
  </si>
  <si>
    <t>ค่าวัสดุยานพาหนะ</t>
  </si>
  <si>
    <t>3. งบรายจ่ายอื่น</t>
  </si>
  <si>
    <t>ค่าทำความสะอาดเครื่องนอนเวร ฯ</t>
  </si>
  <si>
    <t>ค่าจ้างทำความสะอาดอาคาร</t>
  </si>
  <si>
    <t>ค่าจ้างเหมาดูแลทรัพย์สินและรักษาความปลอดภัย</t>
  </si>
  <si>
    <t>ค่าเช่าที่ดิน</t>
  </si>
  <si>
    <t>ค่าจ้างเหมาบริการเป็นรายบุคคล</t>
  </si>
  <si>
    <t>ค่ากำจัดปลวก</t>
  </si>
  <si>
    <t>ค่าพวงมาลาดอกไม้</t>
  </si>
  <si>
    <t>ค่าซื้อหนังสือ วารสาร ฯ</t>
  </si>
  <si>
    <t>ค่าวัสดุประชาสัมพันธ์</t>
  </si>
  <si>
    <t>ฝ่าย: ทะเบียน</t>
  </si>
  <si>
    <t>ฝ่าย: การคลัง</t>
  </si>
  <si>
    <t>ฝ่าย: รายได้</t>
  </si>
  <si>
    <t>ฝ่าย: รักษาความสะอาดและสวนสาธารณะ</t>
  </si>
  <si>
    <t>ค่าวัสดุในการรักษาความสะอาด</t>
  </si>
  <si>
    <t>ค่าวัสดุป้องกันอุบัติภัย</t>
  </si>
  <si>
    <t>ค่าเครื่องแบบชุดปฏิบัติงาน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</si>
  <si>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</si>
  <si>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</si>
  <si>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ค่าตอบแทนเจ้าหน้าที่เก็บขนสิ่งปฏิกูลประเภทไขมัน</t>
  </si>
  <si>
    <t>ค่าวัสดุอุปกรณ์ในการขนถ่ายสิ่งปฏิกูล</t>
  </si>
  <si>
    <t>ค่าซ่อมแซมเครื่องจักรกลและเครื่องทุ่นแรง</t>
  </si>
  <si>
    <t>ค่าวัสดุเครื่องจักรกลและเครื่องทุ่นแรง</t>
  </si>
  <si>
    <t>ค่าวัสดุอุปกรณ์ในการปลูกและบำรุงรักษาต้นไม้</t>
  </si>
  <si>
    <t>ฝ่าย: เทศกิจ</t>
  </si>
  <si>
    <t>ค่าเบี้ยประชุม</t>
  </si>
  <si>
    <t>ฝ่าย: โยธา</t>
  </si>
  <si>
    <t>ค่าซ่อมแซมไฟฟ้าสาธารณะ</t>
  </si>
  <si>
    <t>ค่าวัสดุก่อสร้าง</t>
  </si>
  <si>
    <t>ค่าวัสดุสำหรับหน่วยบริการเร่งด่วนกรุงเทพมหานคร BEST</t>
  </si>
  <si>
    <t>ค่าจ้างเหมาล้างทำความสะอาดท่อระบายน้ำ</t>
  </si>
  <si>
    <t>ค่าวัสดุอุปกรณ์ทำความสะอาดท่อระบายน้ำ</t>
  </si>
  <si>
    <t>ค่าวัสดุอุปกรณ์บำรุงรักษาระบบระบายน้ำ</t>
  </si>
  <si>
    <t>ฝ่าย: พัฒนาชุมชนและสวัสดิการสังคม</t>
  </si>
  <si>
    <t>ค่าตอบแทนอาสาสมัครผู้ดูแลเด็ก</t>
  </si>
  <si>
    <t>ค่าตอบแทนอาสาสมัครบ้านหนังสือ</t>
  </si>
  <si>
    <t>ค่ารับรอง</t>
  </si>
  <si>
    <t>ค่าวัสดุสำหรับบ้านหนังสือ</t>
  </si>
  <si>
    <t>ค่าใช้จ่ายในการสนับสนุนการดำเนินงานของคณะกรรมการชุมชน</t>
  </si>
  <si>
    <t>ค่าใช้จ่ายในการฝึกอบรมวิชาชีพเสริมรายได้</t>
  </si>
  <si>
    <t>ค่าใช้จ่ายในการจัดงานวันสำคัญอนุรักษ์สืบสานวัฒนธรรมประเพณี</t>
  </si>
  <si>
    <t>ค่าใช้จ่ายในการบริหารจัดการพิพิธภัณฑ์ท้องถิ่นกรุงเทพมหานคร</t>
  </si>
  <si>
    <t>ค่าใช้จ่ายในการจัดกิจกรรมครอบครัวรักการอ่าน</t>
  </si>
  <si>
    <t>ค่าใช้จ่ายในการส่งเสริมกิจกรรมสโมสรกีฬาและลานกีฬา</t>
  </si>
  <si>
    <t>ฝ่าย: สิ่งแวดล้อมและสุขาภิบาล</t>
  </si>
  <si>
    <t>ค่าใช้จ่ายโครงการรู้ใช้ รู้เก็บ คนกรุงเทพ ฯ ชีวิตมั่นคง</t>
  </si>
  <si>
    <t>ฝ่าย: การศึกษา</t>
  </si>
  <si>
    <t>ค่าจ้างเหมาบริการทำความสะอาดในโรงเรียนสังกัดกรุงเทพมหานคร</t>
  </si>
  <si>
    <t>ค่าวัสดุการสอนวิทยาศาสตร์</t>
  </si>
  <si>
    <t>ค่าสารกรองเครื่องกรองน้ำ</t>
  </si>
  <si>
    <t>ค่าเครื่องหมายวิชาพิเศษลูกเสือ เนตรนารี ยุวชากาด</t>
  </si>
  <si>
    <t>ค่าวัสดุในการผลิตสื่อการเรียนการสอนตามโครงการศูนย์วิชาการเขต</t>
  </si>
  <si>
    <t>ทุนอาหารกลางวันนักเรียน</t>
  </si>
  <si>
    <t>ค่าอาหารเช้าของนักเรียนในโรงเรียนสังกัดกรุงเทพมหานคร</t>
  </si>
  <si>
    <t>ค่าใช้จ่ายในการประชุมครู</t>
  </si>
  <si>
    <t>ค่านิตยภัต</t>
  </si>
  <si>
    <t>ค่าซ่อมแซมเครื่องดนตรีและอุปกรณ์</t>
  </si>
  <si>
    <t>ค่าซ่อมแซมโรงเรียน</t>
  </si>
  <si>
    <t xml:space="preserve">ค่าบำรุงรักษาระบบโทรทัศน์วงจรปิด cctv </t>
  </si>
  <si>
    <t>ค่าซ่อมแซมเครื่องคอมพิวเตอร์โรงเรียน</t>
  </si>
  <si>
    <t>ค่าวัสดุ อุปกรณ์ เครื่องใช้ส่วนตัวของเด็กอนุบาล</t>
  </si>
  <si>
    <t>ค่าใช้จ่ายในการฝึกอบรมนายหมู่ลูกเสือสามัญ สามัญรุ่นใหญ่ และหัวหน้าหน่วยยุวกาชาด</t>
  </si>
  <si>
    <t>ค่าใช้จ่ายในการพัฒนาคุณภาพการดำเนินงานศูนย์วิชาการเขต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</si>
  <si>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</si>
  <si>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</si>
  <si>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ค่าใช้จ่ายในการส่งเสริมสนับสนุนให้นักเรียนสร้างสรรค์ผลงานเพื่อการเรียนรู้</t>
  </si>
  <si>
    <t>ค่าใช้จ่ายตามโครงการเรียนฟรี เรียนดี อย่างมีคุณภาพโรงเรียนสังกัดกรุงเทพมหานคร</t>
  </si>
  <si>
    <t>งบประมาณตามโครงสร้างงาน</t>
  </si>
  <si>
    <t>งานที่ 1 : งานอำนวยการและบริหารสำนักงานเขต</t>
  </si>
  <si>
    <t>ค่าตอบแทน ใช้สอยและวัสดุ</t>
  </si>
  <si>
    <t>ค่าตอบแทน</t>
  </si>
  <si>
    <t>ค่าใช้สอย</t>
  </si>
  <si>
    <t>ค่าวัสดุ</t>
  </si>
  <si>
    <t>งานที่ 2 : งานปกครอง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</si>
  <si>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</si>
  <si>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>รวมงบประมาณตามโครงสร้างงาน</t>
  </si>
  <si>
    <t>งานที่ 1 : งานบริหารทั่วไปและบริการทะเบียน</t>
  </si>
  <si>
    <t>งานที่ 1 : งานบริหารทั่วไปและบริหารการคลัง</t>
  </si>
  <si>
    <t>งานที่ 1 : งานบริหารทั่วไปและจัดเก็บรายได้</t>
  </si>
  <si>
    <t>งานที่ 1 : งานบริหารทั่วไปฝ่ายรักษาความสะอาด</t>
  </si>
  <si>
    <t>งานที่ 2 : งานกวาดทำความสะอาดที่และทางสาธารณะ</t>
  </si>
  <si>
    <t>งานที่ 3 : งานเก็บมูลฝอยและขนถ่ายสิ่งปฏิกูล</t>
  </si>
  <si>
    <t>งานที่ 4 : งานดูแลสวนและพื้นที่สีเขียว</t>
  </si>
  <si>
    <t>งานที่ 1 : งานบริหารทั่วไปและสวบสวนดำเนินคดี</t>
  </si>
  <si>
    <t>งานที่ 2 : งานตรวจและบังคับใช้กฎหมาย</t>
  </si>
  <si>
    <t>งานที่ 1 : งานบริหารทั่วไปฝ่ายโยธา</t>
  </si>
  <si>
    <t>งานที่ 2 : งานอนุญาตก่อสร้าง ควบคุมอาคารและผังเมือง</t>
  </si>
  <si>
    <t>งานที่ 3 : งานบำรุงรักษาซ่อมแซม</t>
  </si>
  <si>
    <t>งานที่ 4 : งานระบายน้ำและแก้ไขปัญหาน้ำท่วม</t>
  </si>
  <si>
    <t>งานที่ 1 : งานบริหารทั่วไปฝ่ายพัฒนาชุมชน</t>
  </si>
  <si>
    <t>งานที่ 2 : งานพัฒนาชุมชนและบริการสังคม</t>
  </si>
  <si>
    <t>งานที่ 1 : งานบริหารทั่วไปฝ่ายสิ่งแวดล้อมและสุขาภิบาล</t>
  </si>
  <si>
    <t>งานที่ 2 : งานสุขาภิบาลอาหารและอนามัยสิ่งแวดล้อม</t>
  </si>
  <si>
    <t>งานที่ 3 : งานป้องกันและควบคุมโรค</t>
  </si>
  <si>
    <t>งานที่ 1 : งานบริหารทั่วไปฝ่ายการศึกษา</t>
  </si>
  <si>
    <t>ค่าเครื่องหมายสัญลักษณ์ของสถานศึกษาสังกัดกรุงเทพมหานคร</t>
  </si>
  <si>
    <t>งานที่ 2 : งานงบประมาณโรงเรียน</t>
  </si>
  <si>
    <t xml:space="preserve">                 1) งบบุคลากร</t>
  </si>
  <si>
    <t xml:space="preserve">                 3) งบรายจ่ายอื่น</t>
  </si>
  <si>
    <t>ต.ค.</t>
  </si>
  <si>
    <t>พ.ย.</t>
  </si>
  <si>
    <t>ธ.ค.</t>
  </si>
  <si>
    <t>ม.ค.</t>
  </si>
  <si>
    <t>รวม</t>
  </si>
  <si>
    <t>1. งบดำเนินงาน</t>
  </si>
  <si>
    <t xml:space="preserve">                 1) งบดำเนินงาน</t>
  </si>
  <si>
    <t>ค่าบำรุงรักษาซ่อมแซมลิฟท์</t>
  </si>
  <si>
    <t>ค่าตอบแทนกรรมการชุมชน</t>
  </si>
  <si>
    <t>ค่าวัสดุอุปกรณ์การเรียนการสอน</t>
  </si>
  <si>
    <t>ค่าอาหารกลางวันและอาหารเสริม (นม)</t>
  </si>
  <si>
    <t>ค่าใช้จ่ายในการสร้างงาน ส่งเสริมอาชีพ ฟื้นฟูเศรษฐกิจชุมชน</t>
  </si>
  <si>
    <t>1. งบรายจ่ายอื่น</t>
  </si>
  <si>
    <t>2. งบรายจ่ายอื่น</t>
  </si>
  <si>
    <t>ค่าจ้างเหมายามรักษาความปลอดภัยในโรงเรียนสังกัดกรุงเทพมหานคร</t>
  </si>
  <si>
    <t>งาน/โครงการตามแผนยุทธศาสตร์/งบรายจ่าย</t>
  </si>
  <si>
    <t xml:space="preserve">                 2) งบรายจ่ายอื่น</t>
  </si>
  <si>
    <t>โครงการตามแผนยุทธศาสตร์</t>
  </si>
  <si>
    <t xml:space="preserve">                 1) งบรายจ่ายอื่น</t>
  </si>
  <si>
    <t xml:space="preserve">                 2) งบอุดหนุน</t>
  </si>
  <si>
    <t>รวมโครงการตามแผนยุทธศาสตร์</t>
  </si>
  <si>
    <t>งานที่ 1 : งานรายจ่ายบุคลากร</t>
  </si>
  <si>
    <t>ค่าวัสดุไฟฟ้า ประปา งานบ้าน งานครัวและงานสวน</t>
  </si>
  <si>
    <t>ค่าซ่อมแซมถนน ตรอก ซอย สะพานและสิ่งสาธารณประโยชน์</t>
  </si>
  <si>
    <t>ค่าใช้จ่ายในการจัดสวัสดิการ การสงเคราะห์ ช่วยเหลือเด็ก สตรี ครอบครัว ผู้ด้อยโอกาส ผู้สูงอายุและคนพิการ</t>
  </si>
  <si>
    <t>2. งบอุดหนุน</t>
  </si>
  <si>
    <t>เงินตอบแทนพิเศษของข้าราชการ</t>
  </si>
  <si>
    <t>เงินตอบแทนพิเศษของลูกจ้างประจำ</t>
  </si>
  <si>
    <t>เงินสมทบกองทุนประกันสังคม</t>
  </si>
  <si>
    <t>เงินสมทบกองทุนเงินทดแทน</t>
  </si>
  <si>
    <t>แผน/ผลการปฏิบัติงานและการใช้จ่ายงบประมาณรายจ่ายประจำปีงบประมาณ พ.ศ. 2567</t>
  </si>
  <si>
    <t>ค่าใช้จ่ายในการสัมมนาศึกษาดูงานเพื่อเพิ่มศักยภาพการปฏิบัติงานของข้าราชการและบุคลากรสำนักงานเขตดุสิต</t>
  </si>
  <si>
    <t>ค่าตอบแทนอาสาสมัครป้องกันภัยฝ่ายพลเรือน</t>
  </si>
  <si>
    <t>ค่าวัสดุอุปกรณ์ สำหรับใช้ในศูนย์ อปพร.</t>
  </si>
  <si>
    <t>ค่าใช้จ่ายโครงการจดทะเบียนสมรสนอกสำนักทะเบียนเขตดุสิต</t>
  </si>
  <si>
    <t>ค่าธรรมเนียมในการตรวจสอบกรรมสิทธิ์และสิทธิครอบครองในอสังหาริมทรัพย์</t>
  </si>
  <si>
    <t>ค่าใช้จ่ายในการสัมมนาศึกษาดูงานเพื่อพัฒนาและเพิ่มศักยภาพบุคลากรด้านการรักษาความสะอาดและสวนสาธารณะสำนักงานเขตดุสิต</t>
  </si>
  <si>
    <t>ค่าใช้จ่ายในการสัมมนาศึกษาดูงานด้านการมีส่วนร่วมในการพัฒนาความเป็นระเบียบเรียบร้อยจากท้องถิ่นสู่สากลอย่างยั่งยืน</t>
  </si>
  <si>
    <t>ค่าตอบแทนอาสาสมัครปฏิบัติงานด้านพัฒนาสังคม</t>
  </si>
  <si>
    <t>ค่าตอบแทนอาสาสมัครปฏิบัติงานด้านเด็ก สตรี ผู้สูงอายุ คนพิการ และผู้ด้อยโอกาส</t>
  </si>
  <si>
    <t>ค่าตอบแทนผู้นำกิจกรรมที่มีความเชี่ยวชาญ ด้านการกีฬาและนันทนาการ</t>
  </si>
  <si>
    <t>ค่าใช้จ่ายในการสัมมนาศึกษาดูงานเพื่อการมีส่วนร่วมในการพัฒนาท้องถิ่นอย่างยั่งยืน</t>
  </si>
  <si>
    <t>ค่าใช้จ่ายในการส่งเสริมกิจการสภาเด็ก และเยาวชนเขต</t>
  </si>
  <si>
    <t>ค่าใช้จ่ายในการแข่งขันกีฬาเชื่อมความสามัคคี</t>
  </si>
  <si>
    <t xml:space="preserve">ค่าใช้จ่ายโครงการถนนคนเดินคลองผดุงกรุงเกษม </t>
  </si>
  <si>
    <t>ค่าใช้จ่ายในการสัมมนาศึกษาดูงานเพื่อเพิ่มศักยภาพประชาชนในพื้นที่เขตดุสิตด้านมลพิษทางอากาศ (ฝุ่นละอองขนาดเล็ก PM 2.5)</t>
  </si>
  <si>
    <t>ค่าใช้จ่ายในการสัมมนาศึกษาดูงานด้านการส่งเสริมกำกับดูแลฟื้นฟูและพัฒนาแหล่งน้ำให้มีคุณภาพของผู้นำชุมชนและประชาชนในพื้นที่เขตดุสิต</t>
  </si>
  <si>
    <t>ค่าใช้จ่ายโครงการส่งเสริมแผงลอยจำหน่าย อาหารริมบาทวิถีเป็นมิตรกับสิ่งแวดล้อม</t>
  </si>
  <si>
    <t>ค่าใช้จ่ายโครงการให้ความรู้การพัฒนา ห้องส้วมสาธารณะที่ดี</t>
  </si>
  <si>
    <t>ค่าใช้จ่ายโครงการนักสืบฝุ่นชุมชนเขตดุสิต ร่วมใจขจัดภัยแหล่งกำเนิดฝุ่น PM 2.5</t>
  </si>
  <si>
    <t>ค่าใช้จ่ายโครงการกรุงเทพฯ เมืองอาหารปลอดภัย</t>
  </si>
  <si>
    <t>ค่าใช้จ่ายในการพัฒนาสิ่งแวดล้อมให้มีคุณภาพ</t>
  </si>
  <si>
    <t>ค่าใช้จ่ายในการควบคุมเฝ้าระวังป้องกันโรคอุบัติซ้ำและอุบัติใหม่พื้นที่เขตดุสิต</t>
  </si>
  <si>
    <t xml:space="preserve">ค่าใช้จ่ายในการป้องกันและควบคุมโรค ไข้เลือดออกในพื้นที่เขตดุสิต </t>
  </si>
  <si>
    <t>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</si>
  <si>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ค่าจ้างเหมาป้องกันและกำจัดปลวกภายในโรงเรียนสังกัดกรุงเทพมหานคร</t>
  </si>
  <si>
    <t>ค่าตอบแทนบุคคลภายนอกช่วยปฏิบัติราชการ ด้านการสอนภาษาจีน</t>
  </si>
  <si>
    <t>ค่าตอบแทนบุคคลภายนอกช่วยปฏิบัติราชการ ด้านการสอนภาษาอังกฤษเพื่อทักษะชีวิต</t>
  </si>
  <si>
    <t>ค่าจ้างเหมาบริการรายบุคคล</t>
  </si>
  <si>
    <t>ค่าเครื่องแบบนักเรียน</t>
  </si>
  <si>
    <t>ค่าหนังสือเรียน</t>
  </si>
  <si>
    <t>ค่าอุปกรณ์การเรียน</t>
  </si>
  <si>
    <t>ทุนอาหารเสริม (นม)</t>
  </si>
  <si>
    <t>ค่าใช้จ่ายในการจัดการเรียนการสอน</t>
  </si>
  <si>
    <t>ค่าใช้จ่ายในการจัดกิจกรรมพัฒนาคุณภาพผู้เรียน</t>
  </si>
  <si>
    <t>โครงการเปิดโลกกว้างสร้างเส้นทางสู่อาชีพ</t>
  </si>
  <si>
    <t>ค่าใช้จ่ายในการพัฒนาคุณภาพเครือข่ายโรงเรียน</t>
  </si>
  <si>
    <t>ค่าตอบแทน ใช้สอยวัสดุ</t>
  </si>
  <si>
    <t>ค่าตอบแทนบุคลากรทางการแพทย์และสาธารณสุข</t>
  </si>
  <si>
    <t>-</t>
  </si>
  <si>
    <t>ปกครอง</t>
  </si>
  <si>
    <t>ทะเบียน</t>
  </si>
  <si>
    <t>คลัง</t>
  </si>
  <si>
    <t>รายได้</t>
  </si>
  <si>
    <t>รักษา+ปลูก</t>
  </si>
  <si>
    <t>โยธา+ระบายน้ำ</t>
  </si>
  <si>
    <t>พัฒนา</t>
  </si>
  <si>
    <t>สวล</t>
  </si>
  <si>
    <t>เทศกิจ</t>
  </si>
  <si>
    <t>ศึกษา</t>
  </si>
  <si>
    <t>งบดำเนินงาน</t>
  </si>
  <si>
    <t>พิจารณาให้ทั้งจำนวน</t>
  </si>
  <si>
    <t>พิจารณาให้ 30 % ของงบประมาณหลังปรับโอน</t>
  </si>
  <si>
    <t>งบประมาณทั้งสิ้น</t>
  </si>
  <si>
    <t>แผนการปฏิบัติงานและการใช้จ่ายงบประมาณรายจ่ายประจำปีงบประมาณ พ.ศ. 2567</t>
  </si>
  <si>
    <t>แผนการปฏิบัติงานและการใช้จ่ายงบประมาณประจำปีงบประมาณ พ.ศ. 2567</t>
  </si>
  <si>
    <t>งวดที่ 1 (ต.ค. 2566 - ม.ค. 2567)</t>
  </si>
  <si>
    <t>งวดที่ 2 (ก.พ. 2567 - พ.ค.2567)</t>
  </si>
  <si>
    <t>งวดที่ 3 (มิ.ย. 2567 - ก.ย. 2567)</t>
  </si>
  <si>
    <t>งวดที่ 2 (ก.พ. 2567 - พ.ค. 2567)</t>
  </si>
  <si>
    <t>งวดที่ 3 (มิ.ย. 2567 - ก.ย.2567)</t>
  </si>
  <si>
    <t>งวดที่ 1 (ต.ค. 2566 - ม.ค.2567)</t>
  </si>
  <si>
    <t>งวดที่ 2 (ก.พ.2567 - พ.ค.2567)</t>
  </si>
  <si>
    <t>งวดที่ 3 (มิ.ย.2567 - ก.ย.2567)</t>
  </si>
  <si>
    <t>งวดที่ 1 (ต.ค.2566 - ม.ค.2567)</t>
  </si>
  <si>
    <t>งวดที่ 1 (ต.ค. 2566- ม.ค.2567)</t>
  </si>
  <si>
    <t>งวดที่ 2 (ก.พ. 2567- พ.ค.2567)</t>
  </si>
  <si>
    <t>งวดที่ 3 (มิ.ย. 2567- ก.ย. 2567)</t>
  </si>
  <si>
    <t xml:space="preserve"> </t>
  </si>
  <si>
    <t>โครงการจ้างงานคนพิการเพื่อปฏิบัติงาน</t>
  </si>
  <si>
    <t>โครงการครอบครัวรักการอ่าน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</si>
  <si>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</si>
  <si>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</si>
  <si>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</si>
  <si>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</si>
  <si>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</si>
  <si>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</si>
  <si>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</si>
  <si>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</si>
  <si>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</si>
  <si>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</si>
  <si>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</si>
  <si>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</si>
  <si>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</si>
  <si>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</si>
  <si>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</si>
  <si>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</si>
  <si>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</si>
  <si>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</si>
  <si>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</si>
  <si>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</si>
  <si>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</si>
  <si>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</si>
  <si>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</si>
  <si>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 xml:space="preserve">                 1) งบรายจ่ายอื่น </t>
  </si>
  <si>
    <t>โครง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</si>
  <si>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โครงการการจัดสวัสดิการ การสงเคราะห์ช่วยเหลือเด็กสตรี ครอบครัว ผู้ด้อยโอกาส ผู้สูงอายุและคนพิการ</t>
  </si>
  <si>
    <t>รวมงบประมาณภารกิจประจำพื้นฐาน</t>
  </si>
  <si>
    <t>รวมงบประมาณภารกิจตามแผนยุทธศาสตร์</t>
  </si>
  <si>
    <t>ค่าใช้จ่ายในการจ้างงานคนพิการเพื่อปฏิบัติงาน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</si>
</sst>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_-;\-* #,##0_-;_-* &quot;-&quot;????_-;_-@_-"/>
  </numFmts>
  <fonts count="2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b/>
      <sz val="11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72">
    <xf numFmtId="0" fontId="0" fillId="0" borderId="0" xfId="0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4" xfId="0" applyFont="1" applyBorder="1" applyAlignment="1">
      <alignment horizontal="left"/>
    </xf>
    <xf numFmtId="49" fontId="12" fillId="0" borderId="8" xfId="0" applyNumberFormat="1" applyFont="1" applyBorder="1" applyAlignment="1">
      <alignment vertical="top"/>
    </xf>
    <xf numFmtId="0" fontId="12" fillId="0" borderId="8" xfId="0" applyFont="1" applyBorder="1"/>
    <xf numFmtId="0" fontId="12" fillId="0" borderId="5" xfId="0" applyFont="1" applyBorder="1"/>
    <xf numFmtId="49" fontId="12" fillId="0" borderId="0" xfId="0" applyNumberFormat="1" applyFont="1" applyAlignment="1">
      <alignment vertical="top"/>
    </xf>
    <xf numFmtId="0" fontId="11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43" fontId="9" fillId="0" borderId="0" xfId="0" applyNumberFormat="1" applyFont="1" applyAlignment="1">
      <alignment horizontal="center" vertical="center"/>
    </xf>
    <xf numFmtId="187" fontId="0" fillId="0" borderId="0" xfId="1" applyNumberFormat="1" applyFont="1"/>
    <xf numFmtId="187" fontId="10" fillId="0" borderId="0" xfId="1" applyNumberFormat="1" applyFont="1" applyAlignment="1">
      <alignment vertical="center"/>
    </xf>
    <xf numFmtId="187" fontId="15" fillId="0" borderId="0" xfId="1" applyNumberFormat="1" applyFont="1" applyAlignment="1">
      <alignment vertical="center"/>
    </xf>
    <xf numFmtId="187" fontId="10" fillId="0" borderId="0" xfId="1" applyNumberFormat="1" applyFont="1" applyAlignment="1">
      <alignment horizontal="left" vertical="center"/>
    </xf>
    <xf numFmtId="187" fontId="15" fillId="0" borderId="0" xfId="1" applyNumberFormat="1" applyFont="1" applyAlignment="1">
      <alignment horizontal="left" vertical="center"/>
    </xf>
    <xf numFmtId="187" fontId="9" fillId="0" borderId="0" xfId="1" applyNumberFormat="1" applyFont="1" applyAlignment="1">
      <alignment horizontal="right" vertical="center"/>
    </xf>
    <xf numFmtId="187" fontId="13" fillId="0" borderId="0" xfId="1" applyNumberFormat="1" applyFont="1"/>
    <xf numFmtId="187" fontId="10" fillId="0" borderId="0" xfId="1" applyNumberFormat="1" applyFont="1" applyBorder="1" applyAlignment="1">
      <alignment horizontal="left" vertical="center" indent="4"/>
    </xf>
    <xf numFmtId="187" fontId="15" fillId="0" borderId="0" xfId="1" applyNumberFormat="1" applyFont="1" applyBorder="1" applyAlignment="1">
      <alignment horizontal="left" vertical="center" indent="4"/>
    </xf>
    <xf numFmtId="187" fontId="9" fillId="0" borderId="0" xfId="1" applyNumberFormat="1" applyFont="1" applyBorder="1" applyAlignment="1">
      <alignment horizontal="center" vertical="center"/>
    </xf>
    <xf numFmtId="187" fontId="10" fillId="0" borderId="0" xfId="1" applyNumberFormat="1" applyFont="1" applyBorder="1" applyAlignment="1">
      <alignment horizontal="left" vertical="center"/>
    </xf>
    <xf numFmtId="187" fontId="15" fillId="0" borderId="0" xfId="1" applyNumberFormat="1" applyFont="1" applyAlignment="1">
      <alignment horizontal="center" vertical="center"/>
    </xf>
    <xf numFmtId="187" fontId="15" fillId="0" borderId="0" xfId="1" applyNumberFormat="1" applyFont="1" applyBorder="1" applyAlignment="1">
      <alignment horizontal="center" vertical="center"/>
    </xf>
    <xf numFmtId="187" fontId="13" fillId="0" borderId="0" xfId="1" applyNumberFormat="1" applyFont="1" applyAlignment="1">
      <alignment horizontal="center"/>
    </xf>
    <xf numFmtId="187" fontId="15" fillId="0" borderId="0" xfId="1" applyNumberFormat="1" applyFont="1" applyAlignment="1">
      <alignment horizontal="right" vertical="center"/>
    </xf>
    <xf numFmtId="187" fontId="0" fillId="2" borderId="0" xfId="1" applyNumberFormat="1" applyFont="1" applyFill="1"/>
    <xf numFmtId="187" fontId="10" fillId="0" borderId="0" xfId="1" applyNumberFormat="1" applyFont="1"/>
    <xf numFmtId="187" fontId="10" fillId="2" borderId="0" xfId="1" applyNumberFormat="1" applyFont="1" applyFill="1"/>
    <xf numFmtId="187" fontId="10" fillId="3" borderId="0" xfId="1" applyNumberFormat="1" applyFont="1" applyFill="1"/>
    <xf numFmtId="187" fontId="13" fillId="3" borderId="0" xfId="1" applyNumberFormat="1" applyFont="1" applyFill="1"/>
    <xf numFmtId="187" fontId="20" fillId="0" borderId="0" xfId="1" applyNumberFormat="1" applyFont="1"/>
    <xf numFmtId="187" fontId="21" fillId="0" borderId="0" xfId="1" applyNumberFormat="1" applyFont="1"/>
    <xf numFmtId="187" fontId="11" fillId="0" borderId="0" xfId="1" applyNumberFormat="1" applyFont="1" applyAlignment="1">
      <alignment horizontal="left" vertical="center"/>
    </xf>
    <xf numFmtId="187" fontId="11" fillId="0" borderId="0" xfId="1" applyNumberFormat="1" applyFont="1" applyAlignment="1">
      <alignment vertical="center"/>
    </xf>
    <xf numFmtId="187" fontId="19" fillId="0" borderId="0" xfId="1" applyNumberFormat="1" applyFont="1" applyAlignment="1">
      <alignment vertical="center"/>
    </xf>
    <xf numFmtId="187" fontId="19" fillId="0" borderId="0" xfId="1" applyNumberFormat="1" applyFont="1" applyAlignment="1">
      <alignment horizontal="left" vertical="center"/>
    </xf>
    <xf numFmtId="187" fontId="12" fillId="0" borderId="0" xfId="1" applyNumberFormat="1" applyFont="1" applyAlignment="1">
      <alignment horizontal="right" vertical="center"/>
    </xf>
    <xf numFmtId="187" fontId="21" fillId="3" borderId="0" xfId="1" applyNumberFormat="1" applyFont="1" applyFill="1"/>
    <xf numFmtId="187" fontId="11" fillId="0" borderId="0" xfId="1" applyNumberFormat="1" applyFont="1" applyBorder="1" applyAlignment="1">
      <alignment horizontal="left" vertical="center" indent="4"/>
    </xf>
    <xf numFmtId="187" fontId="19" fillId="0" borderId="0" xfId="1" applyNumberFormat="1" applyFont="1" applyBorder="1" applyAlignment="1">
      <alignment horizontal="left" vertical="center" indent="4"/>
    </xf>
    <xf numFmtId="187" fontId="12" fillId="0" borderId="0" xfId="1" applyNumberFormat="1" applyFont="1" applyBorder="1" applyAlignment="1">
      <alignment horizontal="center" vertical="center"/>
    </xf>
    <xf numFmtId="187" fontId="11" fillId="0" borderId="0" xfId="1" applyNumberFormat="1" applyFont="1" applyBorder="1" applyAlignment="1">
      <alignment horizontal="left" vertical="center"/>
    </xf>
    <xf numFmtId="43" fontId="9" fillId="0" borderId="0" xfId="1" applyFont="1" applyBorder="1" applyAlignment="1">
      <alignment horizontal="center" vertical="center"/>
    </xf>
    <xf numFmtId="187" fontId="15" fillId="0" borderId="1" xfId="1" applyNumberFormat="1" applyFont="1" applyFill="1" applyBorder="1" applyAlignment="1">
      <alignment horizontal="center" vertical="center"/>
    </xf>
    <xf numFmtId="187" fontId="14" fillId="0" borderId="1" xfId="1" applyNumberFormat="1" applyFont="1" applyFill="1" applyBorder="1" applyAlignment="1">
      <alignment horizontal="center" vertical="center"/>
    </xf>
    <xf numFmtId="187" fontId="11" fillId="2" borderId="0" xfId="1" applyNumberFormat="1" applyFont="1" applyFill="1"/>
    <xf numFmtId="187" fontId="11" fillId="0" borderId="0" xfId="1" applyNumberFormat="1" applyFont="1"/>
    <xf numFmtId="187" fontId="15" fillId="0" borderId="12" xfId="1" applyNumberFormat="1" applyFont="1" applyFill="1" applyBorder="1" applyAlignment="1">
      <alignment vertical="center"/>
    </xf>
    <xf numFmtId="187" fontId="15" fillId="0" borderId="13" xfId="1" applyNumberFormat="1" applyFont="1" applyFill="1" applyBorder="1" applyAlignment="1">
      <alignment horizontal="center" vertical="center"/>
    </xf>
    <xf numFmtId="187" fontId="9" fillId="0" borderId="1" xfId="1" applyNumberFormat="1" applyFont="1" applyFill="1" applyBorder="1" applyAlignment="1">
      <alignment horizontal="center" vertical="center"/>
    </xf>
    <xf numFmtId="187" fontId="18" fillId="0" borderId="1" xfId="2" applyNumberFormat="1" applyFont="1" applyFill="1" applyBorder="1" applyAlignment="1">
      <alignment horizontal="center" vertical="center"/>
    </xf>
    <xf numFmtId="187" fontId="13" fillId="4" borderId="0" xfId="1" applyNumberFormat="1" applyFont="1" applyFill="1"/>
    <xf numFmtId="187" fontId="15" fillId="4" borderId="0" xfId="1" applyNumberFormat="1" applyFont="1" applyFill="1" applyBorder="1" applyAlignment="1">
      <alignment horizontal="left" vertical="center" indent="4"/>
    </xf>
    <xf numFmtId="187" fontId="21" fillId="4" borderId="0" xfId="1" applyNumberFormat="1" applyFont="1" applyFill="1"/>
    <xf numFmtId="187" fontId="13" fillId="4" borderId="0" xfId="1" applyNumberFormat="1" applyFont="1" applyFill="1" applyAlignment="1">
      <alignment horizontal="center"/>
    </xf>
    <xf numFmtId="187" fontId="9" fillId="0" borderId="0" xfId="1" applyNumberFormat="1" applyFont="1" applyAlignment="1">
      <alignment horizontal="center" vertical="center"/>
    </xf>
    <xf numFmtId="187" fontId="10" fillId="0" borderId="0" xfId="1" applyNumberFormat="1" applyFont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43" fontId="9" fillId="0" borderId="14" xfId="0" applyNumberFormat="1" applyFont="1" applyBorder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9" fillId="0" borderId="14" xfId="1" applyFont="1" applyBorder="1" applyAlignment="1">
      <alignment horizontal="center" vertical="center"/>
    </xf>
    <xf numFmtId="187" fontId="0" fillId="0" borderId="0" xfId="1" applyNumberFormat="1" applyFont="1" applyFill="1"/>
    <xf numFmtId="187" fontId="13" fillId="0" borderId="0" xfId="1" applyNumberFormat="1" applyFont="1" applyFill="1"/>
    <xf numFmtId="187" fontId="10" fillId="0" borderId="0" xfId="1" applyNumberFormat="1" applyFont="1" applyFill="1" applyAlignment="1">
      <alignment vertical="center"/>
    </xf>
    <xf numFmtId="187" fontId="15" fillId="0" borderId="0" xfId="1" applyNumberFormat="1" applyFont="1" applyFill="1" applyAlignment="1">
      <alignment vertical="center"/>
    </xf>
    <xf numFmtId="187" fontId="10" fillId="0" borderId="0" xfId="1" applyNumberFormat="1" applyFont="1" applyFill="1" applyAlignment="1">
      <alignment horizontal="left" vertical="center"/>
    </xf>
    <xf numFmtId="187" fontId="15" fillId="0" borderId="0" xfId="1" applyNumberFormat="1" applyFont="1" applyFill="1" applyAlignment="1">
      <alignment horizontal="left" vertical="center"/>
    </xf>
    <xf numFmtId="187" fontId="9" fillId="0" borderId="0" xfId="1" applyNumberFormat="1" applyFont="1" applyFill="1" applyAlignment="1">
      <alignment horizontal="right" vertical="center"/>
    </xf>
    <xf numFmtId="187" fontId="15" fillId="0" borderId="0" xfId="1" applyNumberFormat="1" applyFont="1" applyFill="1" applyAlignment="1">
      <alignment horizontal="right" vertical="center"/>
    </xf>
    <xf numFmtId="187" fontId="15" fillId="0" borderId="7" xfId="1" applyNumberFormat="1" applyFont="1" applyFill="1" applyBorder="1" applyAlignment="1">
      <alignment horizontal="center" vertical="center"/>
    </xf>
    <xf numFmtId="187" fontId="10" fillId="0" borderId="1" xfId="1" applyNumberFormat="1" applyFont="1" applyFill="1" applyBorder="1" applyAlignment="1">
      <alignment horizontal="center" vertical="center"/>
    </xf>
    <xf numFmtId="187" fontId="15" fillId="0" borderId="12" xfId="1" applyNumberFormat="1" applyFont="1" applyFill="1" applyBorder="1" applyAlignment="1">
      <alignment horizontal="left" vertical="center"/>
    </xf>
    <xf numFmtId="187" fontId="15" fillId="0" borderId="3" xfId="1" applyNumberFormat="1" applyFont="1" applyFill="1" applyBorder="1" applyAlignment="1">
      <alignment horizontal="center" vertical="center"/>
    </xf>
    <xf numFmtId="187" fontId="15" fillId="0" borderId="2" xfId="1" applyNumberFormat="1" applyFont="1" applyFill="1" applyBorder="1" applyAlignment="1">
      <alignment vertical="center"/>
    </xf>
    <xf numFmtId="187" fontId="15" fillId="0" borderId="7" xfId="1" applyNumberFormat="1" applyFont="1" applyFill="1" applyBorder="1" applyAlignment="1">
      <alignment horizontal="left" vertical="center" indent="2"/>
    </xf>
    <xf numFmtId="187" fontId="11" fillId="0" borderId="12" xfId="1" applyNumberFormat="1" applyFont="1" applyFill="1" applyBorder="1" applyAlignment="1">
      <alignment vertical="center"/>
    </xf>
    <xf numFmtId="187" fontId="9" fillId="0" borderId="13" xfId="1" applyNumberFormat="1" applyFont="1" applyFill="1" applyBorder="1" applyAlignment="1">
      <alignment horizontal="center" vertical="center"/>
    </xf>
    <xf numFmtId="187" fontId="11" fillId="0" borderId="12" xfId="1" quotePrefix="1" applyNumberFormat="1" applyFont="1" applyFill="1" applyBorder="1" applyAlignment="1">
      <alignment vertical="center"/>
    </xf>
    <xf numFmtId="187" fontId="11" fillId="0" borderId="7" xfId="1" applyNumberFormat="1" applyFont="1" applyFill="1" applyBorder="1" applyAlignment="1">
      <alignment vertical="center"/>
    </xf>
    <xf numFmtId="187" fontId="10" fillId="0" borderId="0" xfId="1" applyNumberFormat="1" applyFont="1" applyFill="1" applyBorder="1" applyAlignment="1">
      <alignment horizontal="left" vertical="center" indent="4"/>
    </xf>
    <xf numFmtId="187" fontId="15" fillId="0" borderId="0" xfId="1" applyNumberFormat="1" applyFont="1" applyFill="1" applyBorder="1" applyAlignment="1">
      <alignment horizontal="left" vertical="center" indent="4"/>
    </xf>
    <xf numFmtId="187" fontId="9" fillId="0" borderId="0" xfId="1" applyNumberFormat="1" applyFont="1" applyFill="1" applyBorder="1" applyAlignment="1">
      <alignment horizontal="center" vertical="center"/>
    </xf>
    <xf numFmtId="187" fontId="10" fillId="0" borderId="2" xfId="1" applyNumberFormat="1" applyFont="1" applyFill="1" applyBorder="1" applyAlignment="1">
      <alignment vertical="center"/>
    </xf>
    <xf numFmtId="187" fontId="10" fillId="0" borderId="12" xfId="1" applyNumberFormat="1" applyFont="1" applyFill="1" applyBorder="1" applyAlignment="1">
      <alignment vertical="center"/>
    </xf>
    <xf numFmtId="187" fontId="14" fillId="0" borderId="12" xfId="1" applyNumberFormat="1" applyFont="1" applyFill="1" applyBorder="1" applyAlignment="1">
      <alignment vertical="center"/>
    </xf>
    <xf numFmtId="187" fontId="14" fillId="0" borderId="13" xfId="1" applyNumberFormat="1" applyFont="1" applyFill="1" applyBorder="1" applyAlignment="1">
      <alignment horizontal="center" vertical="center"/>
    </xf>
    <xf numFmtId="187" fontId="1" fillId="0" borderId="1" xfId="3" applyNumberFormat="1" applyFont="1" applyFill="1" applyBorder="1" applyAlignment="1">
      <alignment horizontal="center" vertical="center"/>
    </xf>
    <xf numFmtId="187" fontId="1" fillId="0" borderId="12" xfId="1" applyNumberFormat="1" applyFont="1" applyFill="1" applyBorder="1" applyAlignment="1">
      <alignment vertical="center"/>
    </xf>
    <xf numFmtId="187" fontId="9" fillId="0" borderId="1" xfId="3" applyNumberFormat="1" applyFont="1" applyFill="1" applyBorder="1" applyAlignment="1">
      <alignment horizontal="center" vertical="center"/>
    </xf>
    <xf numFmtId="187" fontId="8" fillId="0" borderId="12" xfId="1" applyNumberFormat="1" applyFont="1" applyFill="1" applyBorder="1" applyAlignment="1">
      <alignment vertical="center"/>
    </xf>
    <xf numFmtId="187" fontId="9" fillId="0" borderId="12" xfId="1" quotePrefix="1" applyNumberFormat="1" applyFont="1" applyFill="1" applyBorder="1" applyAlignment="1">
      <alignment vertical="center"/>
    </xf>
    <xf numFmtId="187" fontId="7" fillId="0" borderId="12" xfId="1" applyNumberFormat="1" applyFont="1" applyFill="1" applyBorder="1" applyAlignment="1">
      <alignment vertical="center"/>
    </xf>
    <xf numFmtId="187" fontId="19" fillId="0" borderId="1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vertical="center"/>
    </xf>
    <xf numFmtId="187" fontId="15" fillId="0" borderId="7" xfId="1" applyNumberFormat="1" applyFont="1" applyFill="1" applyBorder="1" applyAlignment="1">
      <alignment horizontal="left" vertical="center"/>
    </xf>
    <xf numFmtId="187" fontId="8" fillId="0" borderId="2" xfId="1" applyNumberFormat="1" applyFont="1" applyFill="1" applyBorder="1" applyAlignment="1">
      <alignment horizontal="left" vertical="center" wrapText="1"/>
    </xf>
    <xf numFmtId="187" fontId="4" fillId="0" borderId="1" xfId="3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left" vertical="center"/>
    </xf>
    <xf numFmtId="187" fontId="10" fillId="0" borderId="2" xfId="1" applyNumberFormat="1" applyFont="1" applyFill="1" applyBorder="1" applyAlignment="1">
      <alignment horizontal="left" vertical="center"/>
    </xf>
    <xf numFmtId="187" fontId="10" fillId="0" borderId="12" xfId="1" applyNumberFormat="1" applyFont="1" applyFill="1" applyBorder="1" applyAlignment="1">
      <alignment horizontal="left" vertical="center"/>
    </xf>
    <xf numFmtId="187" fontId="14" fillId="0" borderId="12" xfId="1" applyNumberFormat="1" applyFont="1" applyFill="1" applyBorder="1" applyAlignment="1">
      <alignment horizontal="left" vertical="center"/>
    </xf>
    <xf numFmtId="187" fontId="1" fillId="0" borderId="1" xfId="1" applyNumberFormat="1" applyFont="1" applyFill="1" applyBorder="1" applyAlignment="1">
      <alignment horizontal="center" vertical="center"/>
    </xf>
    <xf numFmtId="187" fontId="9" fillId="0" borderId="7" xfId="1" quotePrefix="1" applyNumberFormat="1" applyFont="1" applyFill="1" applyBorder="1" applyAlignment="1">
      <alignment vertical="center"/>
    </xf>
    <xf numFmtId="187" fontId="24" fillId="0" borderId="0" xfId="1" applyNumberFormat="1" applyFont="1" applyFill="1"/>
    <xf numFmtId="187" fontId="23" fillId="0" borderId="0" xfId="1" applyNumberFormat="1" applyFont="1" applyFill="1"/>
    <xf numFmtId="187" fontId="10" fillId="0" borderId="7" xfId="1" applyNumberFormat="1" applyFont="1" applyFill="1" applyBorder="1" applyAlignment="1">
      <alignment horizontal="left" vertical="center" indent="2"/>
    </xf>
    <xf numFmtId="187" fontId="1" fillId="0" borderId="1" xfId="5" applyNumberFormat="1" applyFont="1" applyFill="1" applyBorder="1" applyAlignment="1">
      <alignment horizontal="center" vertical="center"/>
    </xf>
    <xf numFmtId="187" fontId="9" fillId="0" borderId="1" xfId="5" applyNumberFormat="1" applyFont="1" applyFill="1" applyBorder="1" applyAlignment="1">
      <alignment horizontal="center" vertical="center"/>
    </xf>
    <xf numFmtId="187" fontId="18" fillId="0" borderId="12" xfId="1" applyNumberFormat="1" applyFont="1" applyFill="1" applyBorder="1" applyAlignment="1">
      <alignment vertical="center"/>
    </xf>
    <xf numFmtId="187" fontId="18" fillId="0" borderId="13" xfId="1" applyNumberFormat="1" applyFont="1" applyFill="1" applyBorder="1" applyAlignment="1">
      <alignment horizontal="center" vertical="center"/>
    </xf>
    <xf numFmtId="187" fontId="18" fillId="0" borderId="1" xfId="5" applyNumberFormat="1" applyFont="1" applyFill="1" applyBorder="1" applyAlignment="1">
      <alignment horizontal="center" vertical="center"/>
    </xf>
    <xf numFmtId="187" fontId="18" fillId="0" borderId="1" xfId="1" applyNumberFormat="1" applyFont="1" applyFill="1" applyBorder="1" applyAlignment="1">
      <alignment horizontal="center" vertical="center"/>
    </xf>
    <xf numFmtId="187" fontId="18" fillId="0" borderId="12" xfId="1" applyNumberFormat="1" applyFont="1" applyFill="1" applyBorder="1" applyAlignment="1">
      <alignment horizontal="left" vertical="center" wrapText="1"/>
    </xf>
    <xf numFmtId="187" fontId="12" fillId="0" borderId="13" xfId="1" applyNumberFormat="1" applyFont="1" applyFill="1" applyBorder="1" applyAlignment="1">
      <alignment horizontal="center" vertical="center"/>
    </xf>
    <xf numFmtId="187" fontId="12" fillId="0" borderId="1" xfId="5" applyNumberFormat="1" applyFont="1" applyFill="1" applyBorder="1" applyAlignment="1">
      <alignment horizontal="center" vertical="center"/>
    </xf>
    <xf numFmtId="187" fontId="12" fillId="0" borderId="1" xfId="1" applyNumberFormat="1" applyFont="1" applyFill="1" applyBorder="1" applyAlignment="1">
      <alignment horizontal="center" vertical="center"/>
    </xf>
    <xf numFmtId="187" fontId="8" fillId="0" borderId="7" xfId="1" applyNumberFormat="1" applyFont="1" applyFill="1" applyBorder="1" applyAlignment="1">
      <alignment vertical="center"/>
    </xf>
    <xf numFmtId="187" fontId="18" fillId="0" borderId="1" xfId="3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187" fontId="15" fillId="0" borderId="7" xfId="1" applyNumberFormat="1" applyFont="1" applyFill="1" applyBorder="1" applyAlignment="1">
      <alignment vertical="center"/>
    </xf>
    <xf numFmtId="187" fontId="18" fillId="0" borderId="1" xfId="4" applyNumberFormat="1" applyFont="1" applyFill="1" applyBorder="1" applyAlignment="1">
      <alignment horizontal="center" vertical="center"/>
    </xf>
    <xf numFmtId="187" fontId="1" fillId="0" borderId="1" xfId="4" applyNumberFormat="1" applyFont="1" applyFill="1" applyBorder="1" applyAlignment="1">
      <alignment horizontal="center" vertical="center"/>
    </xf>
    <xf numFmtId="187" fontId="2" fillId="0" borderId="1" xfId="5" applyNumberFormat="1" applyFont="1" applyFill="1" applyBorder="1" applyAlignment="1">
      <alignment horizontal="center" vertical="center"/>
    </xf>
    <xf numFmtId="187" fontId="3" fillId="0" borderId="1" xfId="4" applyNumberFormat="1" applyFont="1" applyFill="1" applyBorder="1" applyAlignment="1">
      <alignment horizontal="center" vertical="center"/>
    </xf>
    <xf numFmtId="187" fontId="1" fillId="0" borderId="1" xfId="2" applyNumberFormat="1" applyFont="1" applyFill="1" applyBorder="1" applyAlignment="1">
      <alignment horizontal="center" vertical="center"/>
    </xf>
    <xf numFmtId="187" fontId="5" fillId="0" borderId="1" xfId="2" applyNumberFormat="1" applyFont="1" applyFill="1" applyBorder="1" applyAlignment="1">
      <alignment horizontal="center" vertical="center"/>
    </xf>
    <xf numFmtId="187" fontId="9" fillId="0" borderId="1" xfId="2" applyNumberFormat="1" applyFont="1" applyFill="1" applyBorder="1" applyAlignment="1">
      <alignment horizontal="center" vertical="center"/>
    </xf>
    <xf numFmtId="187" fontId="19" fillId="0" borderId="2" xfId="1" applyNumberFormat="1" applyFont="1" applyFill="1" applyBorder="1" applyAlignment="1">
      <alignment vertical="center"/>
    </xf>
    <xf numFmtId="187" fontId="19" fillId="0" borderId="7" xfId="1" applyNumberFormat="1" applyFont="1" applyFill="1" applyBorder="1" applyAlignment="1">
      <alignment horizontal="left" vertical="center" indent="2"/>
    </xf>
    <xf numFmtId="187" fontId="19" fillId="0" borderId="12" xfId="1" applyNumberFormat="1" applyFont="1" applyFill="1" applyBorder="1" applyAlignment="1">
      <alignment vertical="center"/>
    </xf>
    <xf numFmtId="187" fontId="9" fillId="0" borderId="12" xfId="1" applyNumberFormat="1" applyFont="1" applyFill="1" applyBorder="1" applyAlignment="1">
      <alignment vertical="center"/>
    </xf>
    <xf numFmtId="187" fontId="6" fillId="0" borderId="12" xfId="1" applyNumberFormat="1" applyFont="1" applyFill="1" applyBorder="1" applyAlignment="1">
      <alignment vertical="center"/>
    </xf>
    <xf numFmtId="187" fontId="15" fillId="0" borderId="2" xfId="1" applyNumberFormat="1" applyFont="1" applyFill="1" applyBorder="1" applyAlignment="1">
      <alignment horizontal="center" vertical="center"/>
    </xf>
    <xf numFmtId="187" fontId="19" fillId="0" borderId="7" xfId="1" applyNumberFormat="1" applyFont="1" applyFill="1" applyBorder="1" applyAlignment="1">
      <alignment horizontal="center" vertical="center"/>
    </xf>
    <xf numFmtId="187" fontId="19" fillId="0" borderId="12" xfId="1" applyNumberFormat="1" applyFont="1" applyFill="1" applyBorder="1" applyAlignment="1">
      <alignment horizontal="left" vertical="center"/>
    </xf>
    <xf numFmtId="187" fontId="19" fillId="0" borderId="3" xfId="1" applyNumberFormat="1" applyFont="1" applyFill="1" applyBorder="1" applyAlignment="1">
      <alignment horizontal="center" vertical="center"/>
    </xf>
    <xf numFmtId="187" fontId="11" fillId="0" borderId="2" xfId="1" applyNumberFormat="1" applyFont="1" applyFill="1" applyBorder="1" applyAlignment="1">
      <alignment vertical="center"/>
    </xf>
    <xf numFmtId="43" fontId="18" fillId="0" borderId="1" xfId="2" applyFont="1" applyFill="1" applyBorder="1" applyAlignment="1">
      <alignment horizontal="center" vertical="center"/>
    </xf>
    <xf numFmtId="187" fontId="18" fillId="0" borderId="12" xfId="1" applyNumberFormat="1" applyFont="1" applyFill="1" applyBorder="1" applyAlignment="1">
      <alignment vertical="center" wrapText="1"/>
    </xf>
    <xf numFmtId="187" fontId="12" fillId="0" borderId="1" xfId="2" applyNumberFormat="1" applyFont="1" applyFill="1" applyBorder="1" applyAlignment="1">
      <alignment horizontal="center" vertical="center"/>
    </xf>
    <xf numFmtId="187" fontId="18" fillId="0" borderId="7" xfId="1" applyNumberFormat="1" applyFont="1" applyFill="1" applyBorder="1" applyAlignment="1">
      <alignment vertical="center"/>
    </xf>
    <xf numFmtId="43" fontId="12" fillId="0" borderId="1" xfId="5" applyFont="1" applyFill="1" applyBorder="1" applyAlignment="1">
      <alignment horizontal="center" vertical="center"/>
    </xf>
    <xf numFmtId="187" fontId="19" fillId="0" borderId="7" xfId="1" applyNumberFormat="1" applyFont="1" applyFill="1" applyBorder="1" applyAlignment="1">
      <alignment horizontal="left" vertical="center"/>
    </xf>
    <xf numFmtId="187" fontId="12" fillId="0" borderId="2" xfId="1" applyNumberFormat="1" applyFont="1" applyFill="1" applyBorder="1" applyAlignment="1">
      <alignment horizontal="left" vertical="center" wrapText="1"/>
    </xf>
    <xf numFmtId="187" fontId="12" fillId="0" borderId="7" xfId="1" applyNumberFormat="1" applyFont="1" applyFill="1" applyBorder="1" applyAlignment="1">
      <alignment horizontal="left" vertical="center"/>
    </xf>
    <xf numFmtId="187" fontId="12" fillId="0" borderId="2" xfId="1" applyNumberFormat="1" applyFont="1" applyFill="1" applyBorder="1" applyAlignment="1">
      <alignment horizontal="left" vertical="center"/>
    </xf>
    <xf numFmtId="43" fontId="12" fillId="0" borderId="1" xfId="2" applyFont="1" applyFill="1" applyBorder="1" applyAlignment="1">
      <alignment horizontal="center" vertical="center"/>
    </xf>
    <xf numFmtId="187" fontId="22" fillId="0" borderId="1" xfId="5" applyNumberFormat="1" applyFont="1" applyFill="1" applyBorder="1" applyAlignment="1">
      <alignment horizontal="center" vertical="center"/>
    </xf>
    <xf numFmtId="187" fontId="9" fillId="0" borderId="1" xfId="4" applyNumberFormat="1" applyFont="1" applyFill="1" applyBorder="1" applyAlignment="1">
      <alignment horizontal="center" vertical="center"/>
    </xf>
    <xf numFmtId="187" fontId="9" fillId="0" borderId="7" xfId="1" applyNumberFormat="1" applyFont="1" applyFill="1" applyBorder="1" applyAlignment="1">
      <alignment vertical="center"/>
    </xf>
    <xf numFmtId="187" fontId="9" fillId="0" borderId="2" xfId="1" applyNumberFormat="1" applyFont="1" applyFill="1" applyBorder="1" applyAlignment="1">
      <alignment horizontal="left" vertical="center" wrapText="1"/>
    </xf>
    <xf numFmtId="187" fontId="9" fillId="0" borderId="7" xfId="1" applyNumberFormat="1" applyFont="1" applyFill="1" applyBorder="1" applyAlignment="1">
      <alignment horizontal="left" vertical="center"/>
    </xf>
    <xf numFmtId="187" fontId="14" fillId="0" borderId="12" xfId="1" applyNumberFormat="1" applyFont="1" applyFill="1" applyBorder="1" applyAlignment="1">
      <alignment vertical="center" wrapText="1"/>
    </xf>
    <xf numFmtId="187" fontId="8" fillId="0" borderId="12" xfId="1" applyNumberFormat="1" applyFont="1" applyFill="1" applyBorder="1" applyAlignment="1">
      <alignment vertical="center" wrapText="1"/>
    </xf>
    <xf numFmtId="187" fontId="14" fillId="0" borderId="7" xfId="1" applyNumberFormat="1" applyFont="1" applyFill="1" applyBorder="1" applyAlignment="1">
      <alignment vertical="center" wrapText="1"/>
    </xf>
    <xf numFmtId="187" fontId="14" fillId="0" borderId="2" xfId="1" applyNumberFormat="1" applyFont="1" applyFill="1" applyBorder="1" applyAlignment="1">
      <alignment horizontal="left" vertical="center"/>
    </xf>
    <xf numFmtId="187" fontId="10" fillId="0" borderId="7" xfId="1" applyNumberFormat="1" applyFont="1" applyFill="1" applyBorder="1" applyAlignment="1">
      <alignment horizontal="left" vertical="center"/>
    </xf>
    <xf numFmtId="187" fontId="15" fillId="0" borderId="2" xfId="1" applyNumberFormat="1" applyFont="1" applyFill="1" applyBorder="1" applyAlignment="1">
      <alignment horizontal="left" vertical="center"/>
    </xf>
    <xf numFmtId="187" fontId="9" fillId="0" borderId="2" xfId="1" applyNumberFormat="1" applyFont="1" applyFill="1" applyBorder="1" applyAlignment="1">
      <alignment horizontal="left" vertical="center"/>
    </xf>
    <xf numFmtId="187" fontId="19" fillId="0" borderId="2" xfId="1" applyNumberFormat="1" applyFont="1" applyFill="1" applyBorder="1" applyAlignment="1">
      <alignment horizontal="center" vertical="center"/>
    </xf>
    <xf numFmtId="187" fontId="14" fillId="0" borderId="2" xfId="1" applyNumberFormat="1" applyFont="1" applyFill="1" applyBorder="1" applyAlignment="1">
      <alignment vertical="center"/>
    </xf>
    <xf numFmtId="187" fontId="14" fillId="0" borderId="6" xfId="1" applyNumberFormat="1" applyFont="1" applyFill="1" applyBorder="1" applyAlignment="1">
      <alignment horizontal="center" vertical="center"/>
    </xf>
    <xf numFmtId="187" fontId="12" fillId="0" borderId="7" xfId="1" applyNumberFormat="1" applyFont="1" applyFill="1" applyBorder="1" applyAlignment="1">
      <alignment horizontal="center" vertical="center"/>
    </xf>
    <xf numFmtId="187" fontId="9" fillId="0" borderId="6" xfId="1" applyNumberFormat="1" applyFont="1" applyFill="1" applyBorder="1" applyAlignment="1">
      <alignment horizontal="center" vertical="center"/>
    </xf>
    <xf numFmtId="187" fontId="9" fillId="0" borderId="7" xfId="1" applyNumberFormat="1" applyFont="1" applyFill="1" applyBorder="1" applyAlignment="1">
      <alignment horizontal="center" vertical="center"/>
    </xf>
    <xf numFmtId="187" fontId="10" fillId="0" borderId="0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4" fillId="0" borderId="1" xfId="1" applyNumberFormat="1" applyFont="1" applyFill="1" applyBorder="1" applyAlignment="1">
      <alignment vertical="center"/>
    </xf>
    <xf numFmtId="187" fontId="0" fillId="0" borderId="8" xfId="1" applyNumberFormat="1" applyFont="1" applyBorder="1"/>
    <xf numFmtId="187" fontId="10" fillId="0" borderId="1" xfId="1" applyNumberFormat="1" applyFont="1" applyBorder="1"/>
    <xf numFmtId="187" fontId="9" fillId="0" borderId="0" xfId="1" applyNumberFormat="1" applyFont="1"/>
    <xf numFmtId="187" fontId="13" fillId="0" borderId="1" xfId="1" applyNumberFormat="1" applyFont="1" applyBorder="1"/>
    <xf numFmtId="187" fontId="0" fillId="0" borderId="1" xfId="1" applyNumberFormat="1" applyFont="1" applyBorder="1"/>
    <xf numFmtId="187" fontId="21" fillId="0" borderId="1" xfId="1" applyNumberFormat="1" applyFont="1" applyBorder="1"/>
    <xf numFmtId="187" fontId="11" fillId="0" borderId="1" xfId="1" applyNumberFormat="1" applyFont="1" applyBorder="1"/>
    <xf numFmtId="187" fontId="10" fillId="0" borderId="2" xfId="1" applyNumberFormat="1" applyFont="1" applyFill="1" applyBorder="1" applyAlignment="1">
      <alignment horizontal="center" vertical="center"/>
    </xf>
    <xf numFmtId="187" fontId="10" fillId="0" borderId="2" xfId="1" applyNumberFormat="1" applyFont="1" applyBorder="1" applyAlignment="1">
      <alignment horizontal="center" vertical="center"/>
    </xf>
    <xf numFmtId="187" fontId="11" fillId="0" borderId="2" xfId="1" applyNumberFormat="1" applyFont="1" applyFill="1" applyBorder="1" applyAlignment="1">
      <alignment horizontal="center" vertical="center"/>
    </xf>
    <xf numFmtId="187" fontId="10" fillId="0" borderId="7" xfId="1" applyNumberFormat="1" applyFont="1" applyFill="1" applyBorder="1" applyAlignment="1">
      <alignment horizontal="center" vertical="center"/>
    </xf>
    <xf numFmtId="187" fontId="10" fillId="0" borderId="7" xfId="1" applyNumberFormat="1" applyFont="1" applyBorder="1" applyAlignment="1">
      <alignment horizontal="center" vertical="center"/>
    </xf>
    <xf numFmtId="187" fontId="11" fillId="0" borderId="7" xfId="1" applyNumberFormat="1" applyFont="1" applyFill="1" applyBorder="1" applyAlignment="1">
      <alignment horizontal="center" vertical="center"/>
    </xf>
    <xf numFmtId="187" fontId="10" fillId="0" borderId="4" xfId="1" applyNumberFormat="1" applyFont="1" applyFill="1" applyBorder="1" applyAlignment="1">
      <alignment vertical="center"/>
    </xf>
    <xf numFmtId="187" fontId="10" fillId="0" borderId="8" xfId="1" applyNumberFormat="1" applyFont="1" applyFill="1" applyBorder="1" applyAlignment="1">
      <alignment vertical="center"/>
    </xf>
    <xf numFmtId="187" fontId="6" fillId="0" borderId="2" xfId="1" applyNumberFormat="1" applyFont="1" applyFill="1" applyBorder="1" applyAlignment="1">
      <alignment vertical="center"/>
    </xf>
    <xf numFmtId="187" fontId="18" fillId="0" borderId="7" xfId="1" applyNumberFormat="1" applyFont="1" applyFill="1" applyBorder="1" applyAlignment="1">
      <alignment horizontal="center" vertical="center"/>
    </xf>
    <xf numFmtId="187" fontId="10" fillId="0" borderId="0" xfId="1" applyNumberFormat="1" applyFont="1" applyBorder="1" applyAlignment="1">
      <alignment vertical="center"/>
    </xf>
    <xf numFmtId="187" fontId="15" fillId="0" borderId="0" xfId="1" applyNumberFormat="1" applyFont="1" applyBorder="1" applyAlignment="1">
      <alignment vertical="center"/>
    </xf>
    <xf numFmtId="187" fontId="0" fillId="0" borderId="0" xfId="1" applyNumberFormat="1" applyFont="1" applyBorder="1"/>
    <xf numFmtId="187" fontId="15" fillId="0" borderId="0" xfId="1" applyNumberFormat="1" applyFont="1" applyBorder="1" applyAlignment="1">
      <alignment horizontal="left" vertical="center"/>
    </xf>
    <xf numFmtId="187" fontId="9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3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vertical="center"/>
    </xf>
    <xf numFmtId="43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 indent="2"/>
    </xf>
    <xf numFmtId="187" fontId="14" fillId="0" borderId="7" xfId="1" applyNumberFormat="1" applyFont="1" applyFill="1" applyBorder="1" applyAlignment="1">
      <alignment horizontal="center" vertical="center"/>
    </xf>
    <xf numFmtId="187" fontId="1" fillId="0" borderId="7" xfId="3" applyNumberFormat="1" applyFont="1" applyFill="1" applyBorder="1" applyAlignment="1">
      <alignment horizontal="center" vertical="center"/>
    </xf>
    <xf numFmtId="187" fontId="4" fillId="0" borderId="7" xfId="3" applyNumberFormat="1" applyFont="1" applyFill="1" applyBorder="1" applyAlignment="1">
      <alignment horizontal="center" vertical="center"/>
    </xf>
    <xf numFmtId="187" fontId="8" fillId="0" borderId="12" xfId="1" applyNumberFormat="1" applyFont="1" applyFill="1" applyBorder="1" applyAlignment="1">
      <alignment horizontal="left" vertical="center" wrapText="1"/>
    </xf>
    <xf numFmtId="187" fontId="11" fillId="0" borderId="1" xfId="1" applyNumberFormat="1" applyFont="1" applyBorder="1" applyAlignment="1">
      <alignment vertical="center"/>
    </xf>
    <xf numFmtId="187" fontId="9" fillId="0" borderId="12" xfId="1" applyNumberFormat="1" applyFont="1" applyFill="1" applyBorder="1" applyAlignment="1">
      <alignment horizontal="left" vertical="center"/>
    </xf>
    <xf numFmtId="187" fontId="1" fillId="0" borderId="2" xfId="1" applyNumberFormat="1" applyFont="1" applyFill="1" applyBorder="1" applyAlignment="1">
      <alignment horizontal="left" vertical="center" wrapText="1"/>
    </xf>
    <xf numFmtId="187" fontId="0" fillId="0" borderId="12" xfId="1" applyNumberFormat="1" applyFont="1" applyBorder="1"/>
    <xf numFmtId="187" fontId="0" fillId="0" borderId="9" xfId="1" applyNumberFormat="1" applyFont="1" applyBorder="1"/>
    <xf numFmtId="187" fontId="15" fillId="0" borderId="12" xfId="1" applyNumberFormat="1" applyFont="1" applyFill="1" applyBorder="1" applyAlignment="1">
      <alignment horizontal="left" vertical="center" indent="2"/>
    </xf>
    <xf numFmtId="187" fontId="12" fillId="0" borderId="2" xfId="1" applyNumberFormat="1" applyFont="1" applyFill="1" applyBorder="1" applyAlignment="1">
      <alignment horizontal="center" vertical="center"/>
    </xf>
    <xf numFmtId="187" fontId="1" fillId="0" borderId="2" xfId="2" applyNumberFormat="1" applyFont="1" applyFill="1" applyBorder="1" applyAlignment="1">
      <alignment horizontal="center" vertical="center"/>
    </xf>
    <xf numFmtId="187" fontId="9" fillId="0" borderId="2" xfId="2" applyNumberFormat="1" applyFont="1" applyFill="1" applyBorder="1" applyAlignment="1">
      <alignment horizontal="center" vertical="center"/>
    </xf>
    <xf numFmtId="187" fontId="1" fillId="0" borderId="2" xfId="3" applyNumberFormat="1" applyFont="1" applyFill="1" applyBorder="1" applyAlignment="1">
      <alignment horizontal="center" vertical="center"/>
    </xf>
    <xf numFmtId="187" fontId="14" fillId="0" borderId="2" xfId="1" applyNumberFormat="1" applyFont="1" applyFill="1" applyBorder="1" applyAlignment="1">
      <alignment horizontal="center" vertical="center"/>
    </xf>
    <xf numFmtId="187" fontId="15" fillId="0" borderId="8" xfId="1" applyNumberFormat="1" applyFont="1" applyFill="1" applyBorder="1" applyAlignment="1">
      <alignment horizontal="center" vertical="center"/>
    </xf>
    <xf numFmtId="187" fontId="13" fillId="0" borderId="8" xfId="1" applyNumberFormat="1" applyFont="1" applyBorder="1"/>
    <xf numFmtId="187" fontId="0" fillId="0" borderId="10" xfId="1" applyNumberFormat="1" applyFont="1" applyBorder="1"/>
    <xf numFmtId="187" fontId="0" fillId="0" borderId="3" xfId="1" applyNumberFormat="1" applyFont="1" applyBorder="1"/>
    <xf numFmtId="187" fontId="13" fillId="0" borderId="0" xfId="1" applyNumberFormat="1" applyFont="1" applyBorder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7" fontId="10" fillId="0" borderId="0" xfId="1" applyNumberFormat="1" applyFont="1" applyFill="1" applyAlignment="1">
      <alignment horizontal="center" vertical="center"/>
    </xf>
    <xf numFmtId="187" fontId="15" fillId="0" borderId="2" xfId="1" applyNumberFormat="1" applyFont="1" applyFill="1" applyBorder="1" applyAlignment="1">
      <alignment horizontal="center" vertical="center"/>
    </xf>
    <xf numFmtId="187" fontId="15" fillId="0" borderId="7" xfId="1" applyNumberFormat="1" applyFont="1" applyFill="1" applyBorder="1" applyAlignment="1">
      <alignment horizontal="center" vertical="center"/>
    </xf>
    <xf numFmtId="187" fontId="15" fillId="0" borderId="12" xfId="1" applyNumberFormat="1" applyFont="1" applyFill="1" applyBorder="1" applyAlignment="1">
      <alignment horizontal="center" vertical="center"/>
    </xf>
    <xf numFmtId="187" fontId="10" fillId="0" borderId="2" xfId="1" applyNumberFormat="1" applyFont="1" applyFill="1" applyBorder="1" applyAlignment="1">
      <alignment horizontal="center" vertical="center"/>
    </xf>
    <xf numFmtId="187" fontId="10" fillId="0" borderId="7" xfId="1" applyNumberFormat="1" applyFont="1" applyFill="1" applyBorder="1" applyAlignment="1">
      <alignment horizontal="center" vertical="center"/>
    </xf>
    <xf numFmtId="187" fontId="15" fillId="0" borderId="5" xfId="1" applyNumberFormat="1" applyFont="1" applyFill="1" applyBorder="1" applyAlignment="1">
      <alignment horizontal="center" vertical="center"/>
    </xf>
    <xf numFmtId="187" fontId="15" fillId="0" borderId="6" xfId="1" applyNumberFormat="1" applyFont="1" applyFill="1" applyBorder="1" applyAlignment="1">
      <alignment horizontal="center" vertical="center"/>
    </xf>
    <xf numFmtId="187" fontId="10" fillId="0" borderId="4" xfId="1" applyNumberFormat="1" applyFont="1" applyFill="1" applyBorder="1" applyAlignment="1">
      <alignment horizontal="center" vertical="center"/>
    </xf>
    <xf numFmtId="187" fontId="10" fillId="0" borderId="8" xfId="1" applyNumberFormat="1" applyFont="1" applyFill="1" applyBorder="1" applyAlignment="1">
      <alignment horizontal="center" vertical="center"/>
    </xf>
    <xf numFmtId="187" fontId="10" fillId="0" borderId="5" xfId="1" applyNumberFormat="1" applyFont="1" applyFill="1" applyBorder="1" applyAlignment="1">
      <alignment horizontal="center" vertical="center"/>
    </xf>
    <xf numFmtId="187" fontId="10" fillId="0" borderId="3" xfId="1" applyNumberFormat="1" applyFont="1" applyFill="1" applyBorder="1" applyAlignment="1">
      <alignment horizontal="center" vertical="center"/>
    </xf>
    <xf numFmtId="187" fontId="10" fillId="0" borderId="9" xfId="1" applyNumberFormat="1" applyFont="1" applyFill="1" applyBorder="1" applyAlignment="1">
      <alignment horizontal="center" vertical="center"/>
    </xf>
    <xf numFmtId="187" fontId="10" fillId="0" borderId="6" xfId="1" applyNumberFormat="1" applyFont="1" applyFill="1" applyBorder="1" applyAlignment="1">
      <alignment horizontal="center" vertical="center"/>
    </xf>
    <xf numFmtId="187" fontId="10" fillId="0" borderId="0" xfId="1" applyNumberFormat="1" applyFont="1" applyAlignment="1">
      <alignment horizontal="center" vertical="center"/>
    </xf>
    <xf numFmtId="187" fontId="15" fillId="0" borderId="2" xfId="1" applyNumberFormat="1" applyFont="1" applyBorder="1" applyAlignment="1">
      <alignment horizontal="center" vertical="center"/>
    </xf>
    <xf numFmtId="187" fontId="15" fillId="0" borderId="7" xfId="1" applyNumberFormat="1" applyFont="1" applyBorder="1" applyAlignment="1">
      <alignment horizontal="center" vertical="center"/>
    </xf>
    <xf numFmtId="187" fontId="10" fillId="0" borderId="2" xfId="1" applyNumberFormat="1" applyFont="1" applyBorder="1" applyAlignment="1">
      <alignment horizontal="center" vertical="center"/>
    </xf>
    <xf numFmtId="187" fontId="10" fillId="0" borderId="7" xfId="1" applyNumberFormat="1" applyFont="1" applyBorder="1" applyAlignment="1">
      <alignment horizontal="center" vertical="center"/>
    </xf>
    <xf numFmtId="187" fontId="10" fillId="0" borderId="12" xfId="1" applyNumberFormat="1" applyFont="1" applyFill="1" applyBorder="1" applyAlignment="1">
      <alignment horizontal="center" vertical="center"/>
    </xf>
    <xf numFmtId="187" fontId="10" fillId="0" borderId="1" xfId="1" applyNumberFormat="1" applyFont="1" applyFill="1" applyBorder="1" applyAlignment="1">
      <alignment horizontal="center" vertical="center"/>
    </xf>
    <xf numFmtId="187" fontId="10" fillId="0" borderId="0" xfId="1" applyNumberFormat="1" applyFont="1" applyBorder="1" applyAlignment="1">
      <alignment horizontal="center" vertical="center"/>
    </xf>
    <xf numFmtId="187" fontId="11" fillId="0" borderId="0" xfId="1" applyNumberFormat="1" applyFont="1" applyAlignment="1">
      <alignment horizontal="center" vertical="center"/>
    </xf>
    <xf numFmtId="187" fontId="19" fillId="0" borderId="2" xfId="1" applyNumberFormat="1" applyFont="1" applyFill="1" applyBorder="1" applyAlignment="1">
      <alignment horizontal="center" vertical="center"/>
    </xf>
    <xf numFmtId="187" fontId="19" fillId="0" borderId="7" xfId="1" applyNumberFormat="1" applyFont="1" applyFill="1" applyBorder="1" applyAlignment="1">
      <alignment horizontal="center" vertical="center"/>
    </xf>
    <xf numFmtId="187" fontId="11" fillId="0" borderId="2" xfId="1" applyNumberFormat="1" applyFont="1" applyFill="1" applyBorder="1" applyAlignment="1">
      <alignment horizontal="center" vertical="center"/>
    </xf>
    <xf numFmtId="187" fontId="11" fillId="0" borderId="7" xfId="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 indent="7"/>
    </xf>
    <xf numFmtId="0" fontId="12" fillId="0" borderId="0" xfId="0" applyFont="1" applyAlignment="1">
      <alignment horizontal="left" indent="7"/>
    </xf>
    <xf numFmtId="0" fontId="12" fillId="0" borderId="11" xfId="0" applyFont="1" applyBorder="1" applyAlignment="1">
      <alignment horizontal="left" indent="7"/>
    </xf>
    <xf numFmtId="0" fontId="12" fillId="0" borderId="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left" indent="6"/>
    </xf>
    <xf numFmtId="0" fontId="12" fillId="0" borderId="0" xfId="0" applyFont="1" applyAlignment="1">
      <alignment horizontal="left" indent="6"/>
    </xf>
    <xf numFmtId="0" fontId="12" fillId="0" borderId="11" xfId="0" applyFont="1" applyBorder="1" applyAlignment="1">
      <alignment horizontal="left" indent="6"/>
    </xf>
    <xf numFmtId="187" fontId="19" fillId="0" borderId="2" xfId="1" applyNumberFormat="1" applyFont="1" applyFill="1" applyBorder="1" applyAlignment="1">
      <alignment horizontal="left" vertical="center"/>
    </xf>
    <xf numFmtId="187" fontId="19" fillId="0" borderId="7" xfId="1" applyNumberFormat="1" applyFont="1" applyFill="1" applyBorder="1" applyAlignment="1">
      <alignment horizontal="left" vertical="center"/>
    </xf>
  </cellXfs>
  <cellStyles count="6">
    <cellStyle name="จุลภาค" xfId="1" builtinId="3"/>
    <cellStyle name="จุลภาค 2" xfId="2" xr:uid="{D9B1878A-043B-48F3-9554-29D4A8854B19}"/>
    <cellStyle name="จุลภาค 3" xfId="3" xr:uid="{0D841649-D972-49B6-884C-C256448835BD}"/>
    <cellStyle name="จุลภาค 4" xfId="4" xr:uid="{3FBCA6CD-1A97-4B58-996F-104C86D5C392}"/>
    <cellStyle name="จุลภาค 5" xfId="5" xr:uid="{1D5E1C0B-57D0-49FF-9A47-6FFF9D01E16A}"/>
    <cellStyle name="ปกติ" xfId="0" builtinId="0"/>
  </cellStyles>
  <dxfs count="0"/>
  <tableStyles count="0" defaultTableStyle="TableStyleMedium2" defaultPivotStyle="PivotStyleLight16"/>
  <colors>
    <mruColors>
      <color rgb="FF33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5"/>
  <sheetViews>
    <sheetView tabSelected="1" zoomScale="90" zoomScaleNormal="90" workbookViewId="0">
      <selection activeCell="D111" sqref="D111"/>
    </sheetView>
  </sheetViews>
  <sheetFormatPr defaultColWidth="9" defaultRowHeight="21" outlineLevelRow="1" x14ac:dyDescent="0.2"/>
  <cols>
    <col min="1" max="1" width="44.75" style="1" customWidth="1"/>
    <col min="2" max="2" width="17.25" style="1" customWidth="1"/>
    <col min="3" max="3" width="18" style="1" customWidth="1"/>
    <col min="4" max="4" width="20" style="1" customWidth="1"/>
    <col min="5" max="5" width="22.375" style="1" customWidth="1"/>
    <col min="6" max="16384" width="9" style="1"/>
  </cols>
  <sheetData>
    <row r="1" spans="1:5" x14ac:dyDescent="0.2">
      <c r="A1" s="222" t="s">
        <v>216</v>
      </c>
      <c r="B1" s="222"/>
      <c r="C1" s="222"/>
      <c r="D1" s="222"/>
      <c r="E1" s="222"/>
    </row>
    <row r="2" spans="1:5" ht="19.5" customHeight="1" x14ac:dyDescent="0.2">
      <c r="A2" s="222" t="s">
        <v>21</v>
      </c>
      <c r="B2" s="222"/>
      <c r="C2" s="222"/>
      <c r="D2" s="222"/>
      <c r="E2" s="222"/>
    </row>
    <row r="3" spans="1:5" ht="19.5" customHeight="1" x14ac:dyDescent="0.2"/>
    <row r="4" spans="1:5" x14ac:dyDescent="0.2">
      <c r="E4" s="12" t="s">
        <v>20</v>
      </c>
    </row>
    <row r="5" spans="1:5" x14ac:dyDescent="0.2">
      <c r="A5" s="223" t="s">
        <v>147</v>
      </c>
      <c r="B5" s="194" t="s">
        <v>0</v>
      </c>
      <c r="C5" s="194" t="s">
        <v>3</v>
      </c>
      <c r="D5" s="194" t="s">
        <v>4</v>
      </c>
      <c r="E5" s="194" t="s">
        <v>5</v>
      </c>
    </row>
    <row r="6" spans="1:5" s="10" customFormat="1" ht="24" customHeight="1" x14ac:dyDescent="0.2">
      <c r="A6" s="223"/>
      <c r="B6" s="194" t="s">
        <v>1</v>
      </c>
      <c r="C6" s="194" t="s">
        <v>1</v>
      </c>
      <c r="D6" s="194" t="s">
        <v>1</v>
      </c>
      <c r="E6" s="194" t="s">
        <v>1</v>
      </c>
    </row>
    <row r="7" spans="1:5" s="11" customFormat="1" ht="20.25" customHeight="1" x14ac:dyDescent="0.2">
      <c r="A7" s="195" t="s">
        <v>100</v>
      </c>
      <c r="B7" s="196">
        <f>B74</f>
        <v>150602905</v>
      </c>
      <c r="C7" s="196">
        <f t="shared" ref="C7:E7" si="0">C74</f>
        <v>83357312</v>
      </c>
      <c r="D7" s="196">
        <f t="shared" si="0"/>
        <v>44660422</v>
      </c>
      <c r="E7" s="196">
        <f t="shared" si="0"/>
        <v>22585171</v>
      </c>
    </row>
    <row r="8" spans="1:5" s="11" customFormat="1" ht="20.25" customHeight="1" outlineLevel="1" x14ac:dyDescent="0.2">
      <c r="A8" s="197" t="s">
        <v>233</v>
      </c>
      <c r="B8" s="196">
        <f>SUM(C8:E8)</f>
        <v>4671200</v>
      </c>
      <c r="C8" s="196">
        <f>SUM(C9)</f>
        <v>4671200</v>
      </c>
      <c r="D8" s="196">
        <f t="shared" ref="D8:E8" si="1">SUM(D9)</f>
        <v>0</v>
      </c>
      <c r="E8" s="196">
        <f t="shared" si="1"/>
        <v>0</v>
      </c>
    </row>
    <row r="9" spans="1:5" s="11" customFormat="1" ht="20.25" customHeight="1" outlineLevel="1" x14ac:dyDescent="0.2">
      <c r="A9" s="198" t="s">
        <v>130</v>
      </c>
      <c r="B9" s="199">
        <f>SUM(C9:E9)</f>
        <v>4671200</v>
      </c>
      <c r="C9" s="199">
        <f>'สงม.2 งานรายจ่ายบุคลากร'!H10</f>
        <v>4671200</v>
      </c>
      <c r="D9" s="199">
        <f>'สงม.2 งานรายจ่ายบุคลากร'!M10</f>
        <v>0</v>
      </c>
      <c r="E9" s="199">
        <f>'สงม.2 งานรายจ่ายบุคลากร'!R10</f>
        <v>0</v>
      </c>
    </row>
    <row r="10" spans="1:5" s="11" customFormat="1" ht="20.25" customHeight="1" outlineLevel="1" x14ac:dyDescent="0.2">
      <c r="A10" s="197" t="s">
        <v>234</v>
      </c>
      <c r="B10" s="196">
        <f>SUM(C10:E10)</f>
        <v>12278700</v>
      </c>
      <c r="C10" s="196">
        <f>SUM(C11:C12)</f>
        <v>11373020</v>
      </c>
      <c r="D10" s="196">
        <f>SUM(D11:D12)</f>
        <v>482800</v>
      </c>
      <c r="E10" s="196">
        <f>SUM(E11:E12)</f>
        <v>422880</v>
      </c>
    </row>
    <row r="11" spans="1:5" s="11" customFormat="1" ht="20.25" customHeight="1" outlineLevel="1" x14ac:dyDescent="0.2">
      <c r="A11" s="198" t="s">
        <v>138</v>
      </c>
      <c r="B11" s="199">
        <f t="shared" ref="B11:B15" si="2">SUM(C11:E11)</f>
        <v>11773300</v>
      </c>
      <c r="C11" s="199">
        <f>'สงม.2 (ปกครอง)'!H10</f>
        <v>10867620</v>
      </c>
      <c r="D11" s="199">
        <f>'สงม.2 (ปกครอง)'!M10</f>
        <v>482800</v>
      </c>
      <c r="E11" s="199">
        <f>'สงม.2 (ปกครอง)'!R8</f>
        <v>422880</v>
      </c>
    </row>
    <row r="12" spans="1:5" s="11" customFormat="1" ht="20.25" customHeight="1" outlineLevel="1" x14ac:dyDescent="0.2">
      <c r="A12" s="198" t="s">
        <v>148</v>
      </c>
      <c r="B12" s="199">
        <f t="shared" si="2"/>
        <v>505400</v>
      </c>
      <c r="C12" s="199">
        <f>'สงม.2 (ปกครอง)'!H39</f>
        <v>505400</v>
      </c>
      <c r="D12" s="199">
        <f>'สงม.2 (ปกครอง)'!M39</f>
        <v>0</v>
      </c>
      <c r="E12" s="199">
        <f>'สงม.2 (ปกครอง)'!R39</f>
        <v>0</v>
      </c>
    </row>
    <row r="13" spans="1:5" s="11" customFormat="1" ht="20.25" customHeight="1" outlineLevel="1" x14ac:dyDescent="0.2">
      <c r="A13" s="197" t="s">
        <v>235</v>
      </c>
      <c r="B13" s="196">
        <f t="shared" si="2"/>
        <v>662000</v>
      </c>
      <c r="C13" s="196">
        <f>SUM(C14:C15)</f>
        <v>232700</v>
      </c>
      <c r="D13" s="196">
        <f>SUM(D14:D15)</f>
        <v>287700</v>
      </c>
      <c r="E13" s="196">
        <f>SUM(E14:E15)</f>
        <v>141600</v>
      </c>
    </row>
    <row r="14" spans="1:5" s="11" customFormat="1" ht="20.25" customHeight="1" outlineLevel="1" x14ac:dyDescent="0.2">
      <c r="A14" s="198" t="s">
        <v>138</v>
      </c>
      <c r="B14" s="199">
        <f t="shared" si="2"/>
        <v>557100</v>
      </c>
      <c r="C14" s="199">
        <f>'สงม.2 (ปกครอง)'!H43</f>
        <v>232700</v>
      </c>
      <c r="D14" s="199">
        <f>'สงม.2 (ปกครอง)'!M43</f>
        <v>182800</v>
      </c>
      <c r="E14" s="199">
        <f>'สงม.2 (ปกครอง)'!R43</f>
        <v>141600</v>
      </c>
    </row>
    <row r="15" spans="1:5" s="11" customFormat="1" ht="20.25" customHeight="1" outlineLevel="1" x14ac:dyDescent="0.2">
      <c r="A15" s="198" t="s">
        <v>148</v>
      </c>
      <c r="B15" s="199">
        <f t="shared" si="2"/>
        <v>104900</v>
      </c>
      <c r="C15" s="199">
        <f>'สงม.2 (ปกครอง)'!H56</f>
        <v>0</v>
      </c>
      <c r="D15" s="199">
        <f>'สงม.2 (ปกครอง)'!M56</f>
        <v>104900</v>
      </c>
      <c r="E15" s="199">
        <f>'สงม.2 (ปกครอง)'!R56</f>
        <v>0</v>
      </c>
    </row>
    <row r="16" spans="1:5" ht="20.25" customHeight="1" outlineLevel="1" x14ac:dyDescent="0.2">
      <c r="A16" s="197" t="s">
        <v>236</v>
      </c>
      <c r="B16" s="196">
        <f>SUM(C16:E16)</f>
        <v>1588805</v>
      </c>
      <c r="C16" s="196">
        <f>SUM(C17:C18)</f>
        <v>926985</v>
      </c>
      <c r="D16" s="196">
        <f>SUM(D17:D18)</f>
        <v>344980</v>
      </c>
      <c r="E16" s="196">
        <f t="shared" ref="E16" si="3">SUM(E17:E18)</f>
        <v>316840</v>
      </c>
    </row>
    <row r="17" spans="1:5" ht="20.25" customHeight="1" outlineLevel="1" x14ac:dyDescent="0.2">
      <c r="A17" s="198" t="s">
        <v>138</v>
      </c>
      <c r="B17" s="199">
        <f>SUM(C17:E17)</f>
        <v>1366440</v>
      </c>
      <c r="C17" s="199">
        <f>'สงม.2 (ทะเบียน)'!H10</f>
        <v>704620</v>
      </c>
      <c r="D17" s="199">
        <f>'สงม.2 (ทะเบียน)'!M10</f>
        <v>344980</v>
      </c>
      <c r="E17" s="199">
        <f>'สงม.2 (ทะเบียน)'!R10</f>
        <v>316840</v>
      </c>
    </row>
    <row r="18" spans="1:5" ht="20.25" customHeight="1" outlineLevel="1" x14ac:dyDescent="0.2">
      <c r="A18" s="198" t="s">
        <v>148</v>
      </c>
      <c r="B18" s="199">
        <f>SUM(C18:E18)</f>
        <v>222365</v>
      </c>
      <c r="C18" s="199">
        <f>'สงม.2 (ทะเบียน)'!H25</f>
        <v>222365</v>
      </c>
      <c r="D18" s="199">
        <f>'สงม.2 (ทะเบียน)'!M25</f>
        <v>0</v>
      </c>
      <c r="E18" s="199">
        <f>'สงม.2 (ทะเบียน)'!R25</f>
        <v>0</v>
      </c>
    </row>
    <row r="19" spans="1:5" ht="20.25" customHeight="1" outlineLevel="1" x14ac:dyDescent="0.2">
      <c r="A19" s="197" t="s">
        <v>237</v>
      </c>
      <c r="B19" s="196">
        <f t="shared" ref="B19:B21" si="4">SUM(C19:E19)</f>
        <v>782000</v>
      </c>
      <c r="C19" s="196">
        <f>SUM(C20)</f>
        <v>422500</v>
      </c>
      <c r="D19" s="196">
        <f t="shared" ref="D19:E19" si="5">SUM(D20)</f>
        <v>143650</v>
      </c>
      <c r="E19" s="196">
        <f t="shared" si="5"/>
        <v>215850</v>
      </c>
    </row>
    <row r="20" spans="1:5" ht="20.25" customHeight="1" outlineLevel="1" x14ac:dyDescent="0.2">
      <c r="A20" s="198" t="s">
        <v>138</v>
      </c>
      <c r="B20" s="199">
        <f t="shared" si="4"/>
        <v>782000</v>
      </c>
      <c r="C20" s="199">
        <f>'สงม.2 (คลัง)'!H10</f>
        <v>422500</v>
      </c>
      <c r="D20" s="199">
        <f>'สงม.2 (คลัง)'!M10</f>
        <v>143650</v>
      </c>
      <c r="E20" s="199">
        <f>'สงม.2 (คลัง)'!R10</f>
        <v>215850</v>
      </c>
    </row>
    <row r="21" spans="1:5" ht="20.25" customHeight="1" outlineLevel="1" x14ac:dyDescent="0.2">
      <c r="A21" s="197" t="s">
        <v>238</v>
      </c>
      <c r="B21" s="196">
        <f t="shared" si="4"/>
        <v>1205600</v>
      </c>
      <c r="C21" s="196">
        <f>SUM(C22)</f>
        <v>908700</v>
      </c>
      <c r="D21" s="196">
        <f t="shared" ref="D21:E21" si="6">SUM(D22)</f>
        <v>168100</v>
      </c>
      <c r="E21" s="196">
        <f t="shared" si="6"/>
        <v>128800</v>
      </c>
    </row>
    <row r="22" spans="1:5" ht="20.25" customHeight="1" x14ac:dyDescent="0.2">
      <c r="A22" s="198" t="s">
        <v>138</v>
      </c>
      <c r="B22" s="199">
        <f>SUM(C22:E22)</f>
        <v>1205600</v>
      </c>
      <c r="C22" s="199">
        <f>'สงม.2 (รายได้)'!H10</f>
        <v>908700</v>
      </c>
      <c r="D22" s="199">
        <f>'สงม.2 (รายได้)'!M10</f>
        <v>168100</v>
      </c>
      <c r="E22" s="199">
        <f>'สงม.2 (รายได้)'!R10</f>
        <v>128800</v>
      </c>
    </row>
    <row r="23" spans="1:5" ht="20.25" customHeight="1" outlineLevel="1" x14ac:dyDescent="0.2">
      <c r="A23" s="197" t="s">
        <v>239</v>
      </c>
      <c r="B23" s="196">
        <f t="shared" ref="B23:B31" si="7">SUM(C23:E23)</f>
        <v>21437300</v>
      </c>
      <c r="C23" s="196">
        <f>SUM(C24:C25)</f>
        <v>7199800</v>
      </c>
      <c r="D23" s="196">
        <f>SUM(D24:D25)</f>
        <v>7894500</v>
      </c>
      <c r="E23" s="196">
        <f t="shared" ref="E23" si="8">SUM(E24:E25)</f>
        <v>6343000</v>
      </c>
    </row>
    <row r="24" spans="1:5" ht="20.25" customHeight="1" x14ac:dyDescent="0.2">
      <c r="A24" s="198" t="s">
        <v>138</v>
      </c>
      <c r="B24" s="199">
        <f>SUM(C24:E24)</f>
        <v>19708400</v>
      </c>
      <c r="C24" s="199">
        <f>'สงม.2 (รักษา+ปลูก)'!H10</f>
        <v>7199800</v>
      </c>
      <c r="D24" s="199">
        <f>'สงม.2 (รักษา+ปลูก)'!M10</f>
        <v>6165600</v>
      </c>
      <c r="E24" s="199">
        <f>'สงม.2 (รักษา+ปลูก)'!R10</f>
        <v>6343000</v>
      </c>
    </row>
    <row r="25" spans="1:5" ht="20.25" customHeight="1" x14ac:dyDescent="0.2">
      <c r="A25" s="198" t="s">
        <v>148</v>
      </c>
      <c r="B25" s="199">
        <f>SUM(C25:E25)</f>
        <v>1728900</v>
      </c>
      <c r="C25" s="199">
        <f>'สงม.2 (รักษา+ปลูก)'!H25</f>
        <v>0</v>
      </c>
      <c r="D25" s="199">
        <f>'สงม.2 (รักษา+ปลูก)'!M25</f>
        <v>1728900</v>
      </c>
      <c r="E25" s="199">
        <f>'สงม.2 (รักษา+ปลูก)'!R25</f>
        <v>0</v>
      </c>
    </row>
    <row r="26" spans="1:5" ht="20.25" customHeight="1" x14ac:dyDescent="0.2">
      <c r="A26" s="197" t="s">
        <v>240</v>
      </c>
      <c r="B26" s="196">
        <f t="shared" si="7"/>
        <v>1872800</v>
      </c>
      <c r="C26" s="196">
        <f>SUM(C27)</f>
        <v>1096600</v>
      </c>
      <c r="D26" s="196">
        <f t="shared" ref="D26:E26" si="9">SUM(D27)</f>
        <v>734200</v>
      </c>
      <c r="E26" s="196">
        <f t="shared" si="9"/>
        <v>42000</v>
      </c>
    </row>
    <row r="27" spans="1:5" ht="20.25" customHeight="1" x14ac:dyDescent="0.2">
      <c r="A27" s="198" t="s">
        <v>138</v>
      </c>
      <c r="B27" s="199">
        <f t="shared" si="7"/>
        <v>1872800</v>
      </c>
      <c r="C27" s="199">
        <f>'สงม.2 (รักษา+ปลูก)'!H31</f>
        <v>1096600</v>
      </c>
      <c r="D27" s="199">
        <f>'สงม.2 (รักษา+ปลูก)'!M31</f>
        <v>734200</v>
      </c>
      <c r="E27" s="199">
        <f>'สงม.2 (รักษา+ปลูก)'!R31</f>
        <v>42000</v>
      </c>
    </row>
    <row r="28" spans="1:5" ht="20.25" customHeight="1" x14ac:dyDescent="0.2">
      <c r="A28" s="197" t="s">
        <v>241</v>
      </c>
      <c r="B28" s="196">
        <f t="shared" si="7"/>
        <v>3962500</v>
      </c>
      <c r="C28" s="196">
        <f>SUM(C29:C29)</f>
        <v>1886600</v>
      </c>
      <c r="D28" s="196">
        <f>SUM(D29:D29)</f>
        <v>1350900</v>
      </c>
      <c r="E28" s="196">
        <f>SUM(E29:E29)</f>
        <v>725000</v>
      </c>
    </row>
    <row r="29" spans="1:5" ht="20.25" customHeight="1" x14ac:dyDescent="0.2">
      <c r="A29" s="198" t="s">
        <v>138</v>
      </c>
      <c r="B29" s="199">
        <f t="shared" si="7"/>
        <v>3962500</v>
      </c>
      <c r="C29" s="199">
        <f>'สงม.2 (รักษา+ปลูก)'!H43</f>
        <v>1886600</v>
      </c>
      <c r="D29" s="199">
        <f>'สงม.2 (รักษา+ปลูก)'!M43</f>
        <v>1350900</v>
      </c>
      <c r="E29" s="199">
        <f>'สงม.2 (รักษา+ปลูก)'!R43</f>
        <v>725000</v>
      </c>
    </row>
    <row r="30" spans="1:5" ht="20.25" customHeight="1" x14ac:dyDescent="0.2">
      <c r="A30" s="197" t="s">
        <v>242</v>
      </c>
      <c r="B30" s="196">
        <f t="shared" si="7"/>
        <v>2137300</v>
      </c>
      <c r="C30" s="196">
        <f>SUM(C31:C31)</f>
        <v>825400</v>
      </c>
      <c r="D30" s="196">
        <f>SUM(D31:D31)</f>
        <v>716500</v>
      </c>
      <c r="E30" s="196">
        <f>SUM(E31:E31)</f>
        <v>595400</v>
      </c>
    </row>
    <row r="31" spans="1:5" ht="20.25" customHeight="1" x14ac:dyDescent="0.2">
      <c r="A31" s="198" t="s">
        <v>138</v>
      </c>
      <c r="B31" s="199">
        <f t="shared" si="7"/>
        <v>2137300</v>
      </c>
      <c r="C31" s="199">
        <f>'สงม.2 (รักษา+ปลูก)'!H59</f>
        <v>825400</v>
      </c>
      <c r="D31" s="199">
        <f>'สงม.2 (รักษา+ปลูก)'!M59</f>
        <v>716500</v>
      </c>
      <c r="E31" s="199">
        <f>'สงม.2 (รักษา+ปลูก)'!R59</f>
        <v>595400</v>
      </c>
    </row>
    <row r="32" spans="1:5" ht="21" customHeight="1" x14ac:dyDescent="0.2">
      <c r="A32" s="197" t="s">
        <v>243</v>
      </c>
      <c r="B32" s="196">
        <f t="shared" ref="B32:B56" si="10">SUM(C32:E32)</f>
        <v>7792100</v>
      </c>
      <c r="C32" s="196">
        <f>SUM(C33)</f>
        <v>2729600</v>
      </c>
      <c r="D32" s="196">
        <f t="shared" ref="D32:E32" si="11">SUM(D33)</f>
        <v>2828800</v>
      </c>
      <c r="E32" s="196">
        <f t="shared" si="11"/>
        <v>2233700</v>
      </c>
    </row>
    <row r="33" spans="1:5" ht="21" customHeight="1" x14ac:dyDescent="0.2">
      <c r="A33" s="198" t="s">
        <v>138</v>
      </c>
      <c r="B33" s="199">
        <f t="shared" si="10"/>
        <v>7792100</v>
      </c>
      <c r="C33" s="199">
        <f>'สงม.2 (เทศกิจ)'!H10</f>
        <v>2729600</v>
      </c>
      <c r="D33" s="199">
        <f>'สงม.2 (เทศกิจ)'!M10</f>
        <v>2828800</v>
      </c>
      <c r="E33" s="199">
        <f>'สงม.2 (เทศกิจ)'!R10</f>
        <v>2233700</v>
      </c>
    </row>
    <row r="34" spans="1:5" ht="21" customHeight="1" x14ac:dyDescent="0.2">
      <c r="A34" s="197" t="s">
        <v>244</v>
      </c>
      <c r="B34" s="196">
        <f t="shared" si="10"/>
        <v>975000</v>
      </c>
      <c r="C34" s="196">
        <f>SUM(C35:C36)</f>
        <v>925000</v>
      </c>
      <c r="D34" s="196">
        <f t="shared" ref="D34:E34" si="12">SUM(D35:D36)</f>
        <v>25000</v>
      </c>
      <c r="E34" s="196">
        <f t="shared" si="12"/>
        <v>25000</v>
      </c>
    </row>
    <row r="35" spans="1:5" ht="21" customHeight="1" x14ac:dyDescent="0.2">
      <c r="A35" s="198" t="s">
        <v>138</v>
      </c>
      <c r="B35" s="199">
        <f t="shared" si="10"/>
        <v>50000</v>
      </c>
      <c r="C35" s="199">
        <f>'สงม.2 (เทศกิจ)'!H27</f>
        <v>0</v>
      </c>
      <c r="D35" s="199">
        <f>'สงม.2 (เทศกิจ)'!M27</f>
        <v>25000</v>
      </c>
      <c r="E35" s="199">
        <f>'สงม.2 (เทศกิจ)'!R27</f>
        <v>25000</v>
      </c>
    </row>
    <row r="36" spans="1:5" ht="21" customHeight="1" x14ac:dyDescent="0.2">
      <c r="A36" s="198" t="s">
        <v>148</v>
      </c>
      <c r="B36" s="199">
        <f>SUM(C36:E36)</f>
        <v>925000</v>
      </c>
      <c r="C36" s="199">
        <f>'สงม.2 (เทศกิจ)'!H32</f>
        <v>925000</v>
      </c>
      <c r="D36" s="199">
        <f>'สงม.2 (เทศกิจ)'!M32</f>
        <v>0</v>
      </c>
      <c r="E36" s="199">
        <f>'สงม.2 (เทศกิจ)'!R32</f>
        <v>0</v>
      </c>
    </row>
    <row r="37" spans="1:5" ht="21" customHeight="1" x14ac:dyDescent="0.2">
      <c r="A37" s="197" t="s">
        <v>245</v>
      </c>
      <c r="B37" s="196">
        <f t="shared" si="10"/>
        <v>1296400</v>
      </c>
      <c r="C37" s="196">
        <f>SUM(C38)</f>
        <v>501700</v>
      </c>
      <c r="D37" s="196">
        <f t="shared" ref="D37:E37" si="13">SUM(D38)</f>
        <v>423040</v>
      </c>
      <c r="E37" s="196">
        <f t="shared" si="13"/>
        <v>371660</v>
      </c>
    </row>
    <row r="38" spans="1:5" ht="21" customHeight="1" x14ac:dyDescent="0.2">
      <c r="A38" s="198" t="s">
        <v>138</v>
      </c>
      <c r="B38" s="199">
        <f t="shared" si="10"/>
        <v>1296400</v>
      </c>
      <c r="C38" s="199">
        <f>'สงม.2 (โยธา+ระบายน้ำ)'!H10</f>
        <v>501700</v>
      </c>
      <c r="D38" s="199">
        <f>'สงม.2 (โยธา+ระบายน้ำ)'!M10</f>
        <v>423040</v>
      </c>
      <c r="E38" s="199">
        <f>'สงม.2 (โยธา+ระบายน้ำ)'!R10</f>
        <v>371660</v>
      </c>
    </row>
    <row r="39" spans="1:5" ht="21" customHeight="1" x14ac:dyDescent="0.2">
      <c r="A39" s="197" t="s">
        <v>246</v>
      </c>
      <c r="B39" s="196">
        <f t="shared" si="10"/>
        <v>250000</v>
      </c>
      <c r="C39" s="196">
        <f>SUM(C40)</f>
        <v>0</v>
      </c>
      <c r="D39" s="196">
        <f t="shared" ref="D39:E39" si="14">SUM(D40)</f>
        <v>125000</v>
      </c>
      <c r="E39" s="196">
        <f t="shared" si="14"/>
        <v>125000</v>
      </c>
    </row>
    <row r="40" spans="1:5" ht="21" customHeight="1" x14ac:dyDescent="0.2">
      <c r="A40" s="198" t="s">
        <v>138</v>
      </c>
      <c r="B40" s="199">
        <f t="shared" si="10"/>
        <v>250000</v>
      </c>
      <c r="C40" s="199">
        <f>'สงม.2 (โยธา+ระบายน้ำ)'!H26</f>
        <v>0</v>
      </c>
      <c r="D40" s="199">
        <f>'สงม.2 (โยธา+ระบายน้ำ)'!M26</f>
        <v>125000</v>
      </c>
      <c r="E40" s="199">
        <f>'สงม.2 (โยธา+ระบายน้ำ)'!R26</f>
        <v>125000</v>
      </c>
    </row>
    <row r="41" spans="1:5" ht="21" customHeight="1" x14ac:dyDescent="0.2">
      <c r="A41" s="197" t="s">
        <v>247</v>
      </c>
      <c r="B41" s="196">
        <f t="shared" si="10"/>
        <v>6229700</v>
      </c>
      <c r="C41" s="196">
        <f>SUM(C42:C42)</f>
        <v>1402500</v>
      </c>
      <c r="D41" s="196">
        <f>SUM(D42:D42)</f>
        <v>2477200</v>
      </c>
      <c r="E41" s="196">
        <f>SUM(E42:E42)</f>
        <v>2350000</v>
      </c>
    </row>
    <row r="42" spans="1:5" ht="21" customHeight="1" x14ac:dyDescent="0.2">
      <c r="A42" s="198" t="s">
        <v>138</v>
      </c>
      <c r="B42" s="199">
        <f t="shared" si="10"/>
        <v>6229700</v>
      </c>
      <c r="C42" s="199">
        <f>'สงม.2 (โยธา+ระบายน้ำ)'!H33</f>
        <v>1402500</v>
      </c>
      <c r="D42" s="199">
        <f>'สงม.2 (โยธา+ระบายน้ำ)'!M33</f>
        <v>2477200</v>
      </c>
      <c r="E42" s="199">
        <f>'สงม.2 (โยธา+ระบายน้ำ)'!R33</f>
        <v>2350000</v>
      </c>
    </row>
    <row r="43" spans="1:5" ht="21" customHeight="1" x14ac:dyDescent="0.2">
      <c r="A43" s="197" t="s">
        <v>248</v>
      </c>
      <c r="B43" s="196">
        <f t="shared" si="10"/>
        <v>2780900</v>
      </c>
      <c r="C43" s="196">
        <f>SUM(C44)</f>
        <v>2197870</v>
      </c>
      <c r="D43" s="196">
        <f>SUM(D44)</f>
        <v>155800</v>
      </c>
      <c r="E43" s="196">
        <f t="shared" ref="E43" si="15">SUM(E44)</f>
        <v>427230</v>
      </c>
    </row>
    <row r="44" spans="1:5" ht="21" customHeight="1" x14ac:dyDescent="0.2">
      <c r="A44" s="198" t="s">
        <v>138</v>
      </c>
      <c r="B44" s="199">
        <f t="shared" si="10"/>
        <v>2780900</v>
      </c>
      <c r="C44" s="199">
        <f>'สงม.2 (โยธา+ระบายน้ำ)'!H46</f>
        <v>2197870</v>
      </c>
      <c r="D44" s="199">
        <f>'สงม.2 (โยธา+ระบายน้ำ)'!M46</f>
        <v>155800</v>
      </c>
      <c r="E44" s="199">
        <f>'สงม.2 (โยธา+ระบายน้ำ)'!R46</f>
        <v>427230</v>
      </c>
    </row>
    <row r="45" spans="1:5" ht="21" customHeight="1" x14ac:dyDescent="0.2">
      <c r="A45" s="197" t="s">
        <v>249</v>
      </c>
      <c r="B45" s="196">
        <f t="shared" si="10"/>
        <v>8714600</v>
      </c>
      <c r="C45" s="196">
        <f>SUM(C46:C46)</f>
        <v>3190493</v>
      </c>
      <c r="D45" s="196">
        <f>SUM(D46:D46)</f>
        <v>2797644</v>
      </c>
      <c r="E45" s="196">
        <f>SUM(E46:E46)</f>
        <v>2726463</v>
      </c>
    </row>
    <row r="46" spans="1:5" ht="21" customHeight="1" x14ac:dyDescent="0.2">
      <c r="A46" s="198" t="s">
        <v>138</v>
      </c>
      <c r="B46" s="199">
        <f t="shared" si="10"/>
        <v>8714600</v>
      </c>
      <c r="C46" s="199">
        <f>'สงม.2 (พัฒนา)'!H10</f>
        <v>3190493</v>
      </c>
      <c r="D46" s="199">
        <f>'สงม.2 (พัฒนา)'!M10</f>
        <v>2797644</v>
      </c>
      <c r="E46" s="199">
        <f>'สงม.2 (พัฒนา)'!R10</f>
        <v>2726463</v>
      </c>
    </row>
    <row r="47" spans="1:5" ht="21" customHeight="1" x14ac:dyDescent="0.2">
      <c r="A47" s="197" t="s">
        <v>250</v>
      </c>
      <c r="B47" s="196">
        <f t="shared" si="10"/>
        <v>11442900</v>
      </c>
      <c r="C47" s="196">
        <f>SUM(C48:C49)</f>
        <v>5714304</v>
      </c>
      <c r="D47" s="196">
        <f>SUM(D48:D49)</f>
        <v>3095088</v>
      </c>
      <c r="E47" s="196">
        <f t="shared" ref="E47" si="16">SUM(E48:E49)</f>
        <v>2633508</v>
      </c>
    </row>
    <row r="48" spans="1:5" ht="21" customHeight="1" x14ac:dyDescent="0.2">
      <c r="A48" s="198" t="s">
        <v>138</v>
      </c>
      <c r="B48" s="199">
        <f t="shared" si="10"/>
        <v>4013400</v>
      </c>
      <c r="C48" s="199">
        <f>'สงม.2 (พัฒนา)'!H31</f>
        <v>1746700</v>
      </c>
      <c r="D48" s="199">
        <f>'สงม.2 (พัฒนา)'!M31</f>
        <v>1172700</v>
      </c>
      <c r="E48" s="199">
        <f>'สงม.2 (พัฒนา)'!R31</f>
        <v>1094000</v>
      </c>
    </row>
    <row r="49" spans="1:5" ht="21" customHeight="1" x14ac:dyDescent="0.2">
      <c r="A49" s="198" t="s">
        <v>148</v>
      </c>
      <c r="B49" s="199">
        <f t="shared" si="10"/>
        <v>7429500</v>
      </c>
      <c r="C49" s="199">
        <f>'สงม.2 (พัฒนา)'!H47</f>
        <v>3967604</v>
      </c>
      <c r="D49" s="199">
        <f>'สงม.2 (พัฒนา)'!M47</f>
        <v>1922388</v>
      </c>
      <c r="E49" s="199">
        <f>'สงม.2 (พัฒนา)'!R47</f>
        <v>1539508</v>
      </c>
    </row>
    <row r="50" spans="1:5" ht="21" customHeight="1" x14ac:dyDescent="0.2">
      <c r="A50" s="197" t="s">
        <v>251</v>
      </c>
      <c r="B50" s="196">
        <f t="shared" si="10"/>
        <v>1138700</v>
      </c>
      <c r="C50" s="196">
        <f>SUM(C51)</f>
        <v>896000</v>
      </c>
      <c r="D50" s="196">
        <f t="shared" ref="D50:E50" si="17">SUM(D51)</f>
        <v>179900</v>
      </c>
      <c r="E50" s="196">
        <f t="shared" si="17"/>
        <v>62800</v>
      </c>
    </row>
    <row r="51" spans="1:5" ht="21" customHeight="1" x14ac:dyDescent="0.2">
      <c r="A51" s="198" t="s">
        <v>138</v>
      </c>
      <c r="B51" s="199">
        <f t="shared" si="10"/>
        <v>1138700</v>
      </c>
      <c r="C51" s="199">
        <f>'สงม.2 (สวล)'!H10</f>
        <v>896000</v>
      </c>
      <c r="D51" s="199">
        <f>'สงม.2 (สวล)'!M10</f>
        <v>179900</v>
      </c>
      <c r="E51" s="199">
        <f>'สงม.2 (สวล)'!R10</f>
        <v>62800</v>
      </c>
    </row>
    <row r="52" spans="1:5" ht="21" customHeight="1" x14ac:dyDescent="0.2">
      <c r="A52" s="197" t="s">
        <v>252</v>
      </c>
      <c r="B52" s="196">
        <f t="shared" si="10"/>
        <v>5910100</v>
      </c>
      <c r="C52" s="196">
        <f>SUM(C53)</f>
        <v>5716040</v>
      </c>
      <c r="D52" s="196">
        <f t="shared" ref="D52:E52" si="18">SUM(D53)</f>
        <v>114380</v>
      </c>
      <c r="E52" s="196">
        <f t="shared" si="18"/>
        <v>79680</v>
      </c>
    </row>
    <row r="53" spans="1:5" ht="21" customHeight="1" x14ac:dyDescent="0.2">
      <c r="A53" s="198" t="s">
        <v>150</v>
      </c>
      <c r="B53" s="199">
        <f t="shared" si="10"/>
        <v>5910100</v>
      </c>
      <c r="C53" s="199">
        <f>'สงม.2 (สวล)'!H29</f>
        <v>5716040</v>
      </c>
      <c r="D53" s="199">
        <f>'สงม.2 (สวล)'!M29</f>
        <v>114380</v>
      </c>
      <c r="E53" s="199">
        <f>'สงม.2 (สวล)'!R29</f>
        <v>79680</v>
      </c>
    </row>
    <row r="54" spans="1:5" ht="21" customHeight="1" x14ac:dyDescent="0.2">
      <c r="A54" s="197" t="s">
        <v>253</v>
      </c>
      <c r="B54" s="196">
        <f t="shared" si="10"/>
        <v>6177500</v>
      </c>
      <c r="C54" s="196">
        <f>SUM(C55:C56)</f>
        <v>6177500</v>
      </c>
      <c r="D54" s="196">
        <f t="shared" ref="D54:E54" si="19">SUM(D55:D56)</f>
        <v>0</v>
      </c>
      <c r="E54" s="196">
        <f t="shared" si="19"/>
        <v>0</v>
      </c>
    </row>
    <row r="55" spans="1:5" ht="21" customHeight="1" x14ac:dyDescent="0.2">
      <c r="A55" s="198" t="s">
        <v>138</v>
      </c>
      <c r="B55" s="199">
        <f t="shared" si="10"/>
        <v>6600</v>
      </c>
      <c r="C55" s="199">
        <f>'สงม.2 (สวล)'!H47</f>
        <v>6600</v>
      </c>
      <c r="D55" s="199">
        <f>'สงม.2 (สวล)'!M47</f>
        <v>0</v>
      </c>
      <c r="E55" s="199">
        <f>'สงม.2 (สวล)'!R47</f>
        <v>0</v>
      </c>
    </row>
    <row r="56" spans="1:5" ht="21" customHeight="1" x14ac:dyDescent="0.2">
      <c r="A56" s="198" t="s">
        <v>148</v>
      </c>
      <c r="B56" s="199">
        <f t="shared" si="10"/>
        <v>6170900</v>
      </c>
      <c r="C56" s="199">
        <f>'สงม.2 (สวล)'!H52</f>
        <v>6170900</v>
      </c>
      <c r="D56" s="199">
        <f>'สงม.2 (สวล)'!M52</f>
        <v>0</v>
      </c>
      <c r="E56" s="199">
        <f>'สงม.2 (สวล)'!R52</f>
        <v>0</v>
      </c>
    </row>
    <row r="57" spans="1:5" ht="21" customHeight="1" x14ac:dyDescent="0.2">
      <c r="A57" s="197" t="s">
        <v>254</v>
      </c>
      <c r="B57" s="196">
        <f t="shared" ref="B57:B62" si="20">SUM(C57:E57)</f>
        <v>9346400</v>
      </c>
      <c r="C57" s="196">
        <f>SUM(C58:C59)</f>
        <v>9044500</v>
      </c>
      <c r="D57" s="196">
        <f t="shared" ref="D57:E57" si="21">SUM(D58:D59)</f>
        <v>121900</v>
      </c>
      <c r="E57" s="196">
        <f t="shared" si="21"/>
        <v>180000</v>
      </c>
    </row>
    <row r="58" spans="1:5" ht="21" customHeight="1" x14ac:dyDescent="0.2">
      <c r="A58" s="198" t="s">
        <v>138</v>
      </c>
      <c r="B58" s="199">
        <f t="shared" si="20"/>
        <v>9341300</v>
      </c>
      <c r="C58" s="199">
        <f>'สงม.2 (ศึกษา)'!H10</f>
        <v>9044500</v>
      </c>
      <c r="D58" s="199">
        <f>'สงม.2 (ศึกษา)'!M10</f>
        <v>116800</v>
      </c>
      <c r="E58" s="199">
        <f>'สงม.2 (ศึกษา)'!R10</f>
        <v>180000</v>
      </c>
    </row>
    <row r="59" spans="1:5" ht="21" customHeight="1" x14ac:dyDescent="0.2">
      <c r="A59" s="198" t="s">
        <v>148</v>
      </c>
      <c r="B59" s="199">
        <f t="shared" si="20"/>
        <v>5100</v>
      </c>
      <c r="C59" s="199">
        <f>'สงม.2 (ศึกษา)'!H33</f>
        <v>0</v>
      </c>
      <c r="D59" s="199">
        <f>'สงม.2 (ศึกษา)'!M33</f>
        <v>5100</v>
      </c>
      <c r="E59" s="199">
        <f>'สงม.2 (ศึกษา)'!R33</f>
        <v>0</v>
      </c>
    </row>
    <row r="60" spans="1:5" ht="21" customHeight="1" x14ac:dyDescent="0.2">
      <c r="A60" s="197" t="s">
        <v>255</v>
      </c>
      <c r="B60" s="196">
        <f t="shared" si="20"/>
        <v>36029000</v>
      </c>
      <c r="C60" s="196">
        <f>SUM(C61:C63)</f>
        <v>14389100</v>
      </c>
      <c r="D60" s="196">
        <f>SUM(D61:D63)</f>
        <v>19679900</v>
      </c>
      <c r="E60" s="196">
        <f t="shared" ref="E60" si="22">SUM(E61:E63)</f>
        <v>1960000</v>
      </c>
    </row>
    <row r="61" spans="1:5" ht="21" customHeight="1" x14ac:dyDescent="0.2">
      <c r="A61" s="198" t="s">
        <v>138</v>
      </c>
      <c r="B61" s="199">
        <f t="shared" si="20"/>
        <v>14363200</v>
      </c>
      <c r="C61" s="199">
        <f>'สงม.2 (ศึกษา)'!H39</f>
        <v>6625600</v>
      </c>
      <c r="D61" s="199">
        <f>'สงม.2 (ศึกษา)'!M39</f>
        <v>5777600</v>
      </c>
      <c r="E61" s="199">
        <f>'สงม.2 (ศึกษา)'!R39</f>
        <v>1960000</v>
      </c>
    </row>
    <row r="62" spans="1:5" ht="21" customHeight="1" x14ac:dyDescent="0.2">
      <c r="A62" s="198" t="s">
        <v>151</v>
      </c>
      <c r="B62" s="199">
        <f t="shared" si="20"/>
        <v>16886800</v>
      </c>
      <c r="C62" s="199">
        <f>'สงม.2 (ศึกษา)'!H57</f>
        <v>7290300</v>
      </c>
      <c r="D62" s="199">
        <f>'สงม.2 (ศึกษา)'!M57</f>
        <v>9596500</v>
      </c>
      <c r="E62" s="199">
        <f>'สงม.2 (ศึกษา)'!R57</f>
        <v>0</v>
      </c>
    </row>
    <row r="63" spans="1:5" ht="21" customHeight="1" x14ac:dyDescent="0.2">
      <c r="A63" s="198" t="s">
        <v>131</v>
      </c>
      <c r="B63" s="199">
        <f t="shared" ref="B63:B74" si="23">SUM(C63:E63)</f>
        <v>4779000</v>
      </c>
      <c r="C63" s="199">
        <f>'สงม.2 (ศึกษา)'!H65</f>
        <v>473200</v>
      </c>
      <c r="D63" s="199">
        <f>'สงม.2 (ศึกษา)'!M65</f>
        <v>4305800</v>
      </c>
      <c r="E63" s="199">
        <f>'สงม.2 (ศึกษา)'!R65</f>
        <v>0</v>
      </c>
    </row>
    <row r="64" spans="1:5" ht="60.75" customHeight="1" x14ac:dyDescent="0.2">
      <c r="A64" s="201" t="s">
        <v>258</v>
      </c>
      <c r="B64" s="196">
        <f t="shared" si="23"/>
        <v>253000</v>
      </c>
      <c r="C64" s="196">
        <f>C65</f>
        <v>253000</v>
      </c>
      <c r="D64" s="196">
        <f>D65</f>
        <v>0</v>
      </c>
      <c r="E64" s="196">
        <f>E65</f>
        <v>0</v>
      </c>
    </row>
    <row r="65" spans="1:5" ht="21" customHeight="1" x14ac:dyDescent="0.2">
      <c r="A65" s="200" t="s">
        <v>256</v>
      </c>
      <c r="B65" s="199">
        <f t="shared" si="23"/>
        <v>253000</v>
      </c>
      <c r="C65" s="199">
        <f>'สงม.2 (พัฒนา)'!H73</f>
        <v>253000</v>
      </c>
      <c r="D65" s="199">
        <f>'สงม.2 (พัฒนา)'!M73</f>
        <v>0</v>
      </c>
      <c r="E65" s="199">
        <f>'สงม.2 (พัฒนา)'!R73</f>
        <v>0</v>
      </c>
    </row>
    <row r="66" spans="1:5" ht="21" customHeight="1" x14ac:dyDescent="0.2">
      <c r="A66" s="197" t="s">
        <v>231</v>
      </c>
      <c r="B66" s="196">
        <f t="shared" si="23"/>
        <v>1134000</v>
      </c>
      <c r="C66" s="196">
        <f>C67</f>
        <v>378000</v>
      </c>
      <c r="D66" s="196">
        <f>D67</f>
        <v>378000</v>
      </c>
      <c r="E66" s="196">
        <f>E67</f>
        <v>378000</v>
      </c>
    </row>
    <row r="67" spans="1:5" ht="21" customHeight="1" x14ac:dyDescent="0.2">
      <c r="A67" s="198" t="s">
        <v>256</v>
      </c>
      <c r="B67" s="199">
        <f t="shared" si="23"/>
        <v>1134000</v>
      </c>
      <c r="C67" s="199">
        <f>'สงม.2 (พัฒนา)'!H75</f>
        <v>378000</v>
      </c>
      <c r="D67" s="199">
        <f>'สงม.2 (พัฒนา)'!M75</f>
        <v>378000</v>
      </c>
      <c r="E67" s="199">
        <f>'สงม.2 (พัฒนา)'!R75</f>
        <v>378000</v>
      </c>
    </row>
    <row r="68" spans="1:5" ht="21" customHeight="1" x14ac:dyDescent="0.2">
      <c r="A68" s="197" t="s">
        <v>232</v>
      </c>
      <c r="B68" s="196">
        <f t="shared" si="23"/>
        <v>200000</v>
      </c>
      <c r="C68" s="196">
        <f>C69</f>
        <v>200000</v>
      </c>
      <c r="D68" s="196">
        <f>D69</f>
        <v>0</v>
      </c>
      <c r="E68" s="196">
        <f>E69</f>
        <v>0</v>
      </c>
    </row>
    <row r="69" spans="1:5" ht="21" customHeight="1" x14ac:dyDescent="0.2">
      <c r="A69" s="198" t="s">
        <v>256</v>
      </c>
      <c r="B69" s="199">
        <f t="shared" si="23"/>
        <v>200000</v>
      </c>
      <c r="C69" s="199">
        <f>'สงม.2 (พัฒนา)'!H77</f>
        <v>200000</v>
      </c>
      <c r="D69" s="199">
        <f>'สงม.2 (พัฒนา)'!M77</f>
        <v>0</v>
      </c>
      <c r="E69" s="199">
        <f>'สงม.2 (พัฒนา)'!R77</f>
        <v>0</v>
      </c>
    </row>
    <row r="70" spans="1:5" ht="63.75" customHeight="1" x14ac:dyDescent="0.2">
      <c r="A70" s="201" t="s">
        <v>257</v>
      </c>
      <c r="B70" s="196">
        <f t="shared" si="23"/>
        <v>334400</v>
      </c>
      <c r="C70" s="196">
        <f>C71</f>
        <v>98200</v>
      </c>
      <c r="D70" s="196">
        <f>D71</f>
        <v>135440</v>
      </c>
      <c r="E70" s="196">
        <f>E71</f>
        <v>100760</v>
      </c>
    </row>
    <row r="71" spans="1:5" ht="21" customHeight="1" x14ac:dyDescent="0.2">
      <c r="A71" s="198" t="s">
        <v>256</v>
      </c>
      <c r="B71" s="199">
        <f t="shared" si="23"/>
        <v>334400</v>
      </c>
      <c r="C71" s="199">
        <f>'สงม.2 (สวล)'!H60</f>
        <v>98200</v>
      </c>
      <c r="D71" s="199">
        <f>'สงม.2 (สวล)'!M60</f>
        <v>135440</v>
      </c>
      <c r="E71" s="199">
        <f>'สงม.2 (สวล)'!R60</f>
        <v>100760</v>
      </c>
    </row>
    <row r="72" spans="1:5" ht="21" customHeight="1" x14ac:dyDescent="0.2">
      <c r="A72" s="194" t="s">
        <v>259</v>
      </c>
      <c r="B72" s="196">
        <f t="shared" si="23"/>
        <v>148681505</v>
      </c>
      <c r="C72" s="196">
        <f>C8+C10+C13+C16+C19+C21+C23+C26+C28+C30+C32+C34+C37+C39+C41+C43+C45+C47+C50+C52+C54+C57+C60</f>
        <v>82428112</v>
      </c>
      <c r="D72" s="196">
        <f>D8+D10+D13+D16+D19+D21+D23+D26+D28+D30+D32+D34+D37+D39+D41+D43+D45+D47+D50+D52+D54+D57+D60</f>
        <v>44146982</v>
      </c>
      <c r="E72" s="196">
        <f>E8+E10+E13+E16+E19+E21+E23+E26+E28+E30+E32+E34+E37+E39+E41+E43+E45+E47+E50+E52+E54+E57+E60</f>
        <v>22106411</v>
      </c>
    </row>
    <row r="73" spans="1:5" ht="21" customHeight="1" x14ac:dyDescent="0.2">
      <c r="A73" s="194" t="s">
        <v>260</v>
      </c>
      <c r="B73" s="196">
        <f t="shared" si="23"/>
        <v>1921400</v>
      </c>
      <c r="C73" s="196">
        <f>C64+C66+C68+C70</f>
        <v>929200</v>
      </c>
      <c r="D73" s="196">
        <f t="shared" ref="D73:E73" si="24">D64+D66+D68+D70</f>
        <v>513440</v>
      </c>
      <c r="E73" s="196">
        <f t="shared" si="24"/>
        <v>478760</v>
      </c>
    </row>
    <row r="74" spans="1:5" ht="21" customHeight="1" x14ac:dyDescent="0.2">
      <c r="A74" s="194" t="s">
        <v>108</v>
      </c>
      <c r="B74" s="196">
        <f t="shared" si="23"/>
        <v>150602905</v>
      </c>
      <c r="C74" s="196">
        <f>SUM(C72:C73)</f>
        <v>83357312</v>
      </c>
      <c r="D74" s="196">
        <f>SUM(D72:D73)</f>
        <v>44660422</v>
      </c>
      <c r="E74" s="196">
        <f>SUM(E72:E73)</f>
        <v>22585171</v>
      </c>
    </row>
    <row r="75" spans="1:5" x14ac:dyDescent="0.2">
      <c r="B75" s="13"/>
    </row>
    <row r="76" spans="1:5" hidden="1" x14ac:dyDescent="0.2">
      <c r="B76" s="13"/>
      <c r="C76" s="61"/>
    </row>
    <row r="77" spans="1:5" hidden="1" x14ac:dyDescent="0.2">
      <c r="A77" s="1" t="s">
        <v>212</v>
      </c>
      <c r="B77" s="13">
        <f>SUM(B11+B14+B17+B20+B22+B24+B27+B29+B31+B33+B35+B38+B40+B42+B44+B46+B48+B51+B55+B58+B61)</f>
        <v>99342340</v>
      </c>
      <c r="C77" s="13">
        <f>SUM(C11+C14+C17+C20+C22+C24+C27+C29+C31+C33+C35+C38+C40+C42+C44+C46+C48+C51+C55+C58+C61)</f>
        <v>52486103</v>
      </c>
    </row>
    <row r="78" spans="1:5" hidden="1" x14ac:dyDescent="0.2">
      <c r="A78" s="1" t="s">
        <v>213</v>
      </c>
      <c r="B78" s="46">
        <v>31163940</v>
      </c>
      <c r="C78" s="13"/>
    </row>
    <row r="79" spans="1:5" ht="21.75" hidden="1" thickBot="1" x14ac:dyDescent="0.25">
      <c r="A79" s="1" t="s">
        <v>214</v>
      </c>
      <c r="B79" s="62">
        <f>SUM(B77*30/100)</f>
        <v>29802702</v>
      </c>
      <c r="C79" s="62">
        <f>SUM(C77-B78)</f>
        <v>21322163</v>
      </c>
    </row>
    <row r="80" spans="1:5" ht="21.75" hidden="1" thickTop="1" x14ac:dyDescent="0.2">
      <c r="B80" s="59"/>
    </row>
    <row r="81" spans="1:5" hidden="1" x14ac:dyDescent="0.2">
      <c r="A81" s="1" t="s">
        <v>215</v>
      </c>
      <c r="B81" s="63">
        <f>SUM(B74)</f>
        <v>150602905</v>
      </c>
      <c r="C81" s="63">
        <f>SUM(C74)</f>
        <v>83357312</v>
      </c>
    </row>
    <row r="82" spans="1:5" hidden="1" x14ac:dyDescent="0.2">
      <c r="A82" s="1" t="s">
        <v>213</v>
      </c>
      <c r="B82" s="46">
        <v>31163940</v>
      </c>
      <c r="C82" s="63"/>
    </row>
    <row r="83" spans="1:5" ht="21.75" hidden="1" thickBot="1" x14ac:dyDescent="0.25">
      <c r="A83" s="1" t="s">
        <v>214</v>
      </c>
      <c r="B83" s="64">
        <f>SUM(B81*30/100)</f>
        <v>45180871.5</v>
      </c>
      <c r="C83" s="64">
        <f>SUM(C81-B82)</f>
        <v>52193372</v>
      </c>
      <c r="D83" s="13"/>
    </row>
    <row r="84" spans="1:5" ht="21.75" hidden="1" thickTop="1" x14ac:dyDescent="0.2">
      <c r="B84" s="59"/>
    </row>
    <row r="85" spans="1:5" hidden="1" x14ac:dyDescent="0.2">
      <c r="A85" s="10" t="s">
        <v>136</v>
      </c>
      <c r="B85" s="60">
        <f>SUM(B86:B95)</f>
        <v>24789500</v>
      </c>
      <c r="E85" s="13"/>
    </row>
    <row r="86" spans="1:5" hidden="1" x14ac:dyDescent="0.2">
      <c r="A86" s="1" t="s">
        <v>202</v>
      </c>
      <c r="B86" s="59">
        <f>'สงม.2 (ปกครอง)'!C68</f>
        <v>8710600</v>
      </c>
    </row>
    <row r="87" spans="1:5" hidden="1" x14ac:dyDescent="0.2">
      <c r="A87" s="1" t="s">
        <v>203</v>
      </c>
      <c r="B87" s="59">
        <f>'สงม.2 (ทะเบียน)'!C36</f>
        <v>0</v>
      </c>
    </row>
    <row r="88" spans="1:5" hidden="1" x14ac:dyDescent="0.2">
      <c r="A88" s="1" t="s">
        <v>204</v>
      </c>
      <c r="B88" s="59">
        <f>'สงม.2 (คลัง)'!C33</f>
        <v>0</v>
      </c>
    </row>
    <row r="89" spans="1:5" hidden="1" x14ac:dyDescent="0.2">
      <c r="A89" s="1" t="s">
        <v>205</v>
      </c>
      <c r="B89" s="59">
        <f>'สงม.2 (รายได้)'!C34</f>
        <v>673400</v>
      </c>
    </row>
    <row r="90" spans="1:5" hidden="1" x14ac:dyDescent="0.2">
      <c r="A90" s="1" t="s">
        <v>206</v>
      </c>
      <c r="B90" s="59">
        <f>'สงม.2 (รักษา+ปลูก)'!C80</f>
        <v>400000</v>
      </c>
    </row>
    <row r="91" spans="1:5" hidden="1" x14ac:dyDescent="0.2">
      <c r="A91" s="1" t="s">
        <v>210</v>
      </c>
      <c r="B91" s="59">
        <f>'สงม.2 (เทศกิจ)'!C43</f>
        <v>509600</v>
      </c>
    </row>
    <row r="92" spans="1:5" hidden="1" x14ac:dyDescent="0.2">
      <c r="A92" s="1" t="s">
        <v>207</v>
      </c>
      <c r="B92" s="59">
        <f>'สงม.2 (โยธา+ระบายน้ำ)'!C66</f>
        <v>0</v>
      </c>
    </row>
    <row r="93" spans="1:5" hidden="1" x14ac:dyDescent="0.2">
      <c r="A93" s="1" t="s">
        <v>208</v>
      </c>
      <c r="B93" s="59">
        <f>'สงม.2 (พัฒนา)'!C90</f>
        <v>554200</v>
      </c>
    </row>
    <row r="94" spans="1:5" hidden="1" x14ac:dyDescent="0.2">
      <c r="A94" s="1" t="s">
        <v>209</v>
      </c>
      <c r="B94" s="59">
        <f>'สงม.2 (สวล)'!C72</f>
        <v>829300</v>
      </c>
    </row>
    <row r="95" spans="1:5" hidden="1" x14ac:dyDescent="0.2">
      <c r="A95" s="1" t="s">
        <v>211</v>
      </c>
      <c r="B95" s="59">
        <f>'สงม.2 (ศึกษา)'!C94</f>
        <v>13112400</v>
      </c>
    </row>
  </sheetData>
  <mergeCells count="3">
    <mergeCell ref="A1:E1"/>
    <mergeCell ref="A2:E2"/>
    <mergeCell ref="A5:A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9" orientation="landscape" r:id="rId1"/>
  <headerFooter>
    <oddHeader>&amp;R&amp;"TH SarabunPSK,ธรรมดา"&amp;14แบบ สงม. 1</oddHeader>
  </headerFooter>
  <rowBreaks count="5" manualBreakCount="5">
    <brk id="22" max="4" man="1"/>
    <brk id="38" max="4" man="1"/>
    <brk id="53" max="4" man="1"/>
    <brk id="65" max="4" man="1"/>
    <brk id="7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F3C5-4E69-405F-8251-4C076C1B3850}">
  <dimension ref="A1:T94"/>
  <sheetViews>
    <sheetView zoomScale="70" zoomScaleNormal="70" workbookViewId="0">
      <selection activeCell="W9" sqref="W9"/>
    </sheetView>
  </sheetViews>
  <sheetFormatPr defaultRowHeight="14.25" x14ac:dyDescent="0.2"/>
  <cols>
    <col min="1" max="1" width="50.75" style="34" customWidth="1"/>
    <col min="2" max="2" width="12.625" style="34" customWidth="1"/>
    <col min="3" max="3" width="17.875" style="35" hidden="1" customWidth="1"/>
    <col min="4" max="7" width="10.5" style="34" hidden="1" customWidth="1"/>
    <col min="8" max="8" width="29.625" style="34" customWidth="1"/>
    <col min="9" max="12" width="10.5" style="34" hidden="1" customWidth="1"/>
    <col min="13" max="13" width="26.5" style="34" customWidth="1"/>
    <col min="14" max="17" width="10.5" style="34" hidden="1" customWidth="1"/>
    <col min="18" max="18" width="27" style="34" customWidth="1"/>
    <col min="19" max="19" width="17.75" style="34" customWidth="1"/>
    <col min="20" max="20" width="14" style="34" hidden="1" customWidth="1"/>
    <col min="21" max="16384" width="9" style="34"/>
  </cols>
  <sheetData>
    <row r="1" spans="1:20" ht="21" x14ac:dyDescent="0.2">
      <c r="A1" s="246" t="s">
        <v>162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0" ht="21" x14ac:dyDescent="0.2">
      <c r="A2" s="37" t="s">
        <v>21</v>
      </c>
      <c r="B2" s="37"/>
      <c r="C2" s="38"/>
      <c r="D2" s="37"/>
      <c r="E2" s="37"/>
      <c r="F2" s="37"/>
    </row>
    <row r="3" spans="1:20" ht="21" x14ac:dyDescent="0.2">
      <c r="A3" s="36" t="s">
        <v>66</v>
      </c>
      <c r="B3" s="36"/>
      <c r="C3" s="39"/>
      <c r="D3" s="40"/>
      <c r="E3" s="40"/>
      <c r="F3" s="40"/>
      <c r="M3" s="28"/>
      <c r="R3" s="40" t="s">
        <v>20</v>
      </c>
    </row>
    <row r="4" spans="1:20" ht="21" x14ac:dyDescent="0.2">
      <c r="A4" s="36"/>
      <c r="B4" s="36"/>
      <c r="C4" s="39"/>
      <c r="D4" s="40"/>
      <c r="E4" s="40"/>
      <c r="F4" s="40"/>
    </row>
    <row r="5" spans="1:20" ht="21" x14ac:dyDescent="0.2">
      <c r="A5" s="249" t="s">
        <v>19</v>
      </c>
      <c r="B5" s="181" t="s">
        <v>6</v>
      </c>
      <c r="C5" s="247" t="s">
        <v>0</v>
      </c>
      <c r="D5" s="232" t="s">
        <v>226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44" t="s">
        <v>0</v>
      </c>
    </row>
    <row r="6" spans="1:20" ht="21" x14ac:dyDescent="0.2">
      <c r="A6" s="250"/>
      <c r="B6" s="184" t="s">
        <v>2</v>
      </c>
      <c r="C6" s="248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35" customFormat="1" ht="21" x14ac:dyDescent="0.2">
      <c r="A7" s="138" t="s">
        <v>100</v>
      </c>
      <c r="B7" s="139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77"/>
    </row>
    <row r="8" spans="1:20" s="35" customFormat="1" ht="21" x14ac:dyDescent="0.35">
      <c r="A8" s="131" t="s">
        <v>122</v>
      </c>
      <c r="B8" s="96" t="s">
        <v>1</v>
      </c>
      <c r="C8" s="137">
        <f>SUM(C10)</f>
        <v>8832800</v>
      </c>
      <c r="D8" s="137">
        <f t="shared" ref="D8:R8" si="0">SUM(D10)</f>
        <v>828956</v>
      </c>
      <c r="E8" s="137">
        <f t="shared" si="0"/>
        <v>673673</v>
      </c>
      <c r="F8" s="137">
        <f t="shared" si="0"/>
        <v>986951</v>
      </c>
      <c r="G8" s="137">
        <f t="shared" si="0"/>
        <v>700913</v>
      </c>
      <c r="H8" s="137">
        <f t="shared" si="0"/>
        <v>3190493</v>
      </c>
      <c r="I8" s="137">
        <f t="shared" si="0"/>
        <v>733830</v>
      </c>
      <c r="J8" s="137">
        <f t="shared" si="0"/>
        <v>684035</v>
      </c>
      <c r="K8" s="137">
        <f t="shared" si="0"/>
        <v>677226</v>
      </c>
      <c r="L8" s="137">
        <f t="shared" si="0"/>
        <v>702553</v>
      </c>
      <c r="M8" s="137">
        <f t="shared" si="0"/>
        <v>2797644</v>
      </c>
      <c r="N8" s="137">
        <f t="shared" si="0"/>
        <v>723710</v>
      </c>
      <c r="O8" s="137">
        <f t="shared" si="0"/>
        <v>682553</v>
      </c>
      <c r="P8" s="137">
        <f t="shared" si="0"/>
        <v>684028</v>
      </c>
      <c r="Q8" s="137">
        <f t="shared" si="0"/>
        <v>636172</v>
      </c>
      <c r="R8" s="137">
        <f t="shared" si="0"/>
        <v>2726463</v>
      </c>
      <c r="S8" s="178">
        <f>SUM(H8+M8+R8)</f>
        <v>8714600</v>
      </c>
      <c r="T8" s="41">
        <f>SUM(H8+M8+R8)</f>
        <v>8714600</v>
      </c>
    </row>
    <row r="9" spans="1:20" s="35" customFormat="1" ht="21" x14ac:dyDescent="0.35">
      <c r="A9" s="132"/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8">
        <f t="shared" ref="S9:S72" si="1">SUM(H9+M9+R9)</f>
        <v>0</v>
      </c>
      <c r="T9" s="35">
        <f t="shared" ref="T9:T78" si="2">SUM(H9+M9+R9)</f>
        <v>0</v>
      </c>
    </row>
    <row r="10" spans="1:20" s="35" customFormat="1" ht="21" x14ac:dyDescent="0.35">
      <c r="A10" s="131" t="s">
        <v>137</v>
      </c>
      <c r="B10" s="96" t="s">
        <v>1</v>
      </c>
      <c r="C10" s="96">
        <f>SUM(C14:C28)</f>
        <v>8832800</v>
      </c>
      <c r="D10" s="96">
        <f t="shared" ref="D10:R10" si="3">SUM(D14:D28)</f>
        <v>828956</v>
      </c>
      <c r="E10" s="96">
        <f t="shared" si="3"/>
        <v>673673</v>
      </c>
      <c r="F10" s="96">
        <f t="shared" si="3"/>
        <v>986951</v>
      </c>
      <c r="G10" s="96">
        <f t="shared" si="3"/>
        <v>700913</v>
      </c>
      <c r="H10" s="96">
        <f>SUM(H14:H28)</f>
        <v>3190493</v>
      </c>
      <c r="I10" s="96">
        <f t="shared" si="3"/>
        <v>733830</v>
      </c>
      <c r="J10" s="96">
        <f t="shared" si="3"/>
        <v>684035</v>
      </c>
      <c r="K10" s="96">
        <f t="shared" si="3"/>
        <v>677226</v>
      </c>
      <c r="L10" s="96">
        <f t="shared" si="3"/>
        <v>702553</v>
      </c>
      <c r="M10" s="96">
        <f t="shared" si="3"/>
        <v>2797644</v>
      </c>
      <c r="N10" s="96">
        <f t="shared" si="3"/>
        <v>723710</v>
      </c>
      <c r="O10" s="96">
        <f t="shared" si="3"/>
        <v>682553</v>
      </c>
      <c r="P10" s="96">
        <f t="shared" si="3"/>
        <v>684028</v>
      </c>
      <c r="Q10" s="96">
        <f t="shared" si="3"/>
        <v>636172</v>
      </c>
      <c r="R10" s="96">
        <f t="shared" si="3"/>
        <v>2726463</v>
      </c>
      <c r="S10" s="178">
        <f t="shared" si="1"/>
        <v>8714600</v>
      </c>
      <c r="T10" s="41">
        <f t="shared" si="2"/>
        <v>8714600</v>
      </c>
    </row>
    <row r="11" spans="1:20" s="35" customFormat="1" ht="21" x14ac:dyDescent="0.35">
      <c r="A11" s="133"/>
      <c r="B11" s="96" t="s">
        <v>2</v>
      </c>
      <c r="C11" s="96">
        <f>SUM(C12+C15)</f>
        <v>1494000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78">
        <f t="shared" si="1"/>
        <v>0</v>
      </c>
      <c r="T11" s="35">
        <f t="shared" si="2"/>
        <v>0</v>
      </c>
    </row>
    <row r="12" spans="1:20" ht="21" x14ac:dyDescent="0.35">
      <c r="A12" s="140" t="s">
        <v>102</v>
      </c>
      <c r="B12" s="117"/>
      <c r="C12" s="96">
        <f>SUM(C13:C14)</f>
        <v>895000</v>
      </c>
      <c r="D12" s="119">
        <f>SUM(D13:D14)</f>
        <v>79440</v>
      </c>
      <c r="E12" s="119">
        <f>SUM(E13:E14)</f>
        <v>66720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78">
        <f t="shared" si="1"/>
        <v>0</v>
      </c>
      <c r="T12" s="35">
        <f t="shared" si="2"/>
        <v>0</v>
      </c>
    </row>
    <row r="13" spans="1:20" ht="21" x14ac:dyDescent="0.35">
      <c r="A13" s="79" t="s">
        <v>103</v>
      </c>
      <c r="B13" s="117"/>
      <c r="C13" s="96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78">
        <f t="shared" si="1"/>
        <v>0</v>
      </c>
      <c r="T13" s="35">
        <f t="shared" si="2"/>
        <v>0</v>
      </c>
    </row>
    <row r="14" spans="1:20" ht="21" x14ac:dyDescent="0.35">
      <c r="A14" s="112" t="s">
        <v>25</v>
      </c>
      <c r="B14" s="113" t="s">
        <v>1</v>
      </c>
      <c r="C14" s="96">
        <v>895000</v>
      </c>
      <c r="D14" s="54">
        <v>79440</v>
      </c>
      <c r="E14" s="141">
        <v>66720</v>
      </c>
      <c r="F14" s="141">
        <v>83280</v>
      </c>
      <c r="G14" s="141">
        <v>71760</v>
      </c>
      <c r="H14" s="54">
        <f>SUM(D14:G14)</f>
        <v>301200</v>
      </c>
      <c r="I14" s="54">
        <v>69360</v>
      </c>
      <c r="J14" s="54">
        <v>75600</v>
      </c>
      <c r="K14" s="54">
        <v>73240</v>
      </c>
      <c r="L14" s="54">
        <v>75600</v>
      </c>
      <c r="M14" s="54">
        <f>SUM(I14:L14)</f>
        <v>293800</v>
      </c>
      <c r="N14" s="54">
        <v>78240</v>
      </c>
      <c r="O14" s="54">
        <v>75600</v>
      </c>
      <c r="P14" s="54">
        <v>75600</v>
      </c>
      <c r="Q14" s="54">
        <v>70560</v>
      </c>
      <c r="R14" s="54">
        <f>SUM(N14:Q14)</f>
        <v>300000</v>
      </c>
      <c r="S14" s="178">
        <f t="shared" si="1"/>
        <v>895000</v>
      </c>
      <c r="T14" s="35">
        <f>SUM(H14+M14+R14)</f>
        <v>895000</v>
      </c>
    </row>
    <row r="15" spans="1:20" ht="21" x14ac:dyDescent="0.35">
      <c r="A15" s="112" t="s">
        <v>170</v>
      </c>
      <c r="B15" s="113" t="s">
        <v>1</v>
      </c>
      <c r="C15" s="96">
        <v>599000</v>
      </c>
      <c r="D15" s="141">
        <f>49292+2313</f>
        <v>51605</v>
      </c>
      <c r="E15" s="141">
        <v>50033</v>
      </c>
      <c r="F15" s="141">
        <v>49292</v>
      </c>
      <c r="G15" s="141">
        <v>50033</v>
      </c>
      <c r="H15" s="54">
        <f t="shared" ref="H15:H16" si="4">SUM(D15:G15)</f>
        <v>200963</v>
      </c>
      <c r="I15" s="141">
        <v>49292</v>
      </c>
      <c r="J15" s="141">
        <v>50774</v>
      </c>
      <c r="K15" s="141">
        <v>48550</v>
      </c>
      <c r="L15" s="141">
        <v>50033</v>
      </c>
      <c r="M15" s="54">
        <f t="shared" ref="M15:M16" si="5">SUM(I15:L15)</f>
        <v>198649</v>
      </c>
      <c r="N15" s="141">
        <v>49292</v>
      </c>
      <c r="O15" s="141">
        <v>50033</v>
      </c>
      <c r="P15" s="141">
        <v>50771</v>
      </c>
      <c r="Q15" s="141">
        <v>49292</v>
      </c>
      <c r="R15" s="54">
        <f t="shared" ref="R15:R16" si="6">SUM(N15:Q15)</f>
        <v>199388</v>
      </c>
      <c r="S15" s="178">
        <f t="shared" si="1"/>
        <v>599000</v>
      </c>
      <c r="T15" s="35">
        <f t="shared" si="2"/>
        <v>599000</v>
      </c>
    </row>
    <row r="16" spans="1:20" ht="42" x14ac:dyDescent="0.35">
      <c r="A16" s="142" t="s">
        <v>171</v>
      </c>
      <c r="B16" s="113" t="s">
        <v>1</v>
      </c>
      <c r="C16" s="96">
        <v>528400</v>
      </c>
      <c r="D16" s="141">
        <f>43412+1532</f>
        <v>44944</v>
      </c>
      <c r="E16" s="141">
        <v>44153</v>
      </c>
      <c r="F16" s="141">
        <v>43412</v>
      </c>
      <c r="G16" s="141">
        <v>44153</v>
      </c>
      <c r="H16" s="54">
        <f t="shared" si="4"/>
        <v>176662</v>
      </c>
      <c r="I16" s="141">
        <v>43412</v>
      </c>
      <c r="J16" s="141">
        <v>44894</v>
      </c>
      <c r="K16" s="141">
        <v>42670</v>
      </c>
      <c r="L16" s="141">
        <v>44153</v>
      </c>
      <c r="M16" s="54">
        <f t="shared" si="5"/>
        <v>175129</v>
      </c>
      <c r="N16" s="141">
        <v>43412</v>
      </c>
      <c r="O16" s="141">
        <v>44153</v>
      </c>
      <c r="P16" s="141">
        <v>44891</v>
      </c>
      <c r="Q16" s="141">
        <v>44153</v>
      </c>
      <c r="R16" s="54">
        <f t="shared" si="6"/>
        <v>176609</v>
      </c>
      <c r="S16" s="178">
        <f t="shared" si="1"/>
        <v>528400</v>
      </c>
      <c r="T16" s="35">
        <f>SUM(H16+M16+R16)</f>
        <v>528400</v>
      </c>
    </row>
    <row r="17" spans="1:20" ht="21" x14ac:dyDescent="0.35">
      <c r="A17" s="112" t="s">
        <v>67</v>
      </c>
      <c r="B17" s="113" t="s">
        <v>1</v>
      </c>
      <c r="C17" s="96">
        <v>3278600</v>
      </c>
      <c r="D17" s="141">
        <v>276600</v>
      </c>
      <c r="E17" s="141">
        <v>276600</v>
      </c>
      <c r="F17" s="141">
        <v>276600</v>
      </c>
      <c r="G17" s="141">
        <v>276600</v>
      </c>
      <c r="H17" s="54">
        <f>SUM(D17:G17)</f>
        <v>1106400</v>
      </c>
      <c r="I17" s="141">
        <v>276600</v>
      </c>
      <c r="J17" s="141">
        <v>276600</v>
      </c>
      <c r="K17" s="141">
        <v>276600</v>
      </c>
      <c r="L17" s="141">
        <v>276600</v>
      </c>
      <c r="M17" s="54">
        <f>SUM(I17:L17)</f>
        <v>1106400</v>
      </c>
      <c r="N17" s="141">
        <v>276600</v>
      </c>
      <c r="O17" s="141">
        <v>276600</v>
      </c>
      <c r="P17" s="141">
        <v>276600</v>
      </c>
      <c r="Q17" s="141">
        <v>236000</v>
      </c>
      <c r="R17" s="54">
        <f>SUM(N17:Q17)</f>
        <v>1065800</v>
      </c>
      <c r="S17" s="178">
        <f t="shared" si="1"/>
        <v>3278600</v>
      </c>
      <c r="T17" s="35">
        <f t="shared" si="2"/>
        <v>3278600</v>
      </c>
    </row>
    <row r="18" spans="1:20" ht="21" x14ac:dyDescent="0.35">
      <c r="A18" s="79" t="s">
        <v>104</v>
      </c>
      <c r="B18" s="117"/>
      <c r="C18" s="96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54"/>
      <c r="S18" s="178">
        <f t="shared" si="1"/>
        <v>0</v>
      </c>
      <c r="T18" s="35">
        <f t="shared" si="2"/>
        <v>0</v>
      </c>
    </row>
    <row r="19" spans="1:20" ht="21" x14ac:dyDescent="0.35">
      <c r="A19" s="112" t="s">
        <v>27</v>
      </c>
      <c r="B19" s="113" t="s">
        <v>1</v>
      </c>
      <c r="C19" s="96">
        <v>36200</v>
      </c>
      <c r="D19" s="118"/>
      <c r="E19" s="118"/>
      <c r="F19" s="118">
        <v>36200</v>
      </c>
      <c r="G19" s="118"/>
      <c r="H19" s="143">
        <f>SUM(D19:G19)</f>
        <v>36200</v>
      </c>
      <c r="I19" s="118"/>
      <c r="J19" s="118"/>
      <c r="K19" s="118"/>
      <c r="L19" s="118"/>
      <c r="M19" s="54">
        <f>SUM(I19:L19)</f>
        <v>0</v>
      </c>
      <c r="N19" s="54"/>
      <c r="O19" s="54"/>
      <c r="P19" s="54"/>
      <c r="Q19" s="54"/>
      <c r="R19" s="54">
        <f t="shared" ref="R19:R28" si="7">SUM(N19:Q19)</f>
        <v>0</v>
      </c>
      <c r="S19" s="178">
        <f t="shared" si="1"/>
        <v>36200</v>
      </c>
      <c r="T19" s="35">
        <f t="shared" si="2"/>
        <v>36200</v>
      </c>
    </row>
    <row r="20" spans="1:20" ht="21" x14ac:dyDescent="0.35">
      <c r="A20" s="112" t="s">
        <v>28</v>
      </c>
      <c r="B20" s="113" t="s">
        <v>1</v>
      </c>
      <c r="C20" s="96">
        <f>SUM(C21:C22)</f>
        <v>140200</v>
      </c>
      <c r="D20" s="118"/>
      <c r="E20" s="118"/>
      <c r="F20" s="118">
        <v>22000</v>
      </c>
      <c r="G20" s="118"/>
      <c r="H20" s="143">
        <f>SUM(D20:G20)</f>
        <v>22000</v>
      </c>
      <c r="I20" s="118"/>
      <c r="J20" s="118"/>
      <c r="K20" s="118"/>
      <c r="L20" s="118"/>
      <c r="M20" s="54">
        <f>SUM(I20:L20)</f>
        <v>0</v>
      </c>
      <c r="N20" s="54"/>
      <c r="O20" s="54"/>
      <c r="P20" s="54"/>
      <c r="Q20" s="54"/>
      <c r="R20" s="54">
        <f t="shared" si="7"/>
        <v>0</v>
      </c>
      <c r="S20" s="178">
        <f t="shared" si="1"/>
        <v>22000</v>
      </c>
      <c r="T20" s="35">
        <f t="shared" si="2"/>
        <v>22000</v>
      </c>
    </row>
    <row r="21" spans="1:20" ht="21" x14ac:dyDescent="0.35">
      <c r="A21" s="79" t="s">
        <v>105</v>
      </c>
      <c r="B21" s="117"/>
      <c r="C21" s="96"/>
      <c r="D21" s="118"/>
      <c r="E21" s="118"/>
      <c r="F21" s="118"/>
      <c r="G21" s="118"/>
      <c r="H21" s="143"/>
      <c r="I21" s="118"/>
      <c r="J21" s="118"/>
      <c r="K21" s="118"/>
      <c r="L21" s="118"/>
      <c r="M21" s="143"/>
      <c r="N21" s="143"/>
      <c r="O21" s="143"/>
      <c r="P21" s="143"/>
      <c r="Q21" s="143"/>
      <c r="R21" s="54"/>
      <c r="S21" s="178">
        <f t="shared" si="1"/>
        <v>0</v>
      </c>
      <c r="T21" s="35">
        <f t="shared" si="2"/>
        <v>0</v>
      </c>
    </row>
    <row r="22" spans="1:20" ht="21" x14ac:dyDescent="0.35">
      <c r="A22" s="112" t="s">
        <v>29</v>
      </c>
      <c r="B22" s="113" t="s">
        <v>1</v>
      </c>
      <c r="C22" s="96">
        <v>140200</v>
      </c>
      <c r="D22" s="118">
        <v>140200</v>
      </c>
      <c r="E22" s="118"/>
      <c r="F22" s="118"/>
      <c r="G22" s="118"/>
      <c r="H22" s="143">
        <f>SUM(D22:G22)</f>
        <v>140200</v>
      </c>
      <c r="I22" s="118"/>
      <c r="J22" s="118"/>
      <c r="K22" s="118"/>
      <c r="L22" s="118"/>
      <c r="M22" s="54">
        <f>SUM(I22:L22)</f>
        <v>0</v>
      </c>
      <c r="N22" s="54"/>
      <c r="O22" s="54"/>
      <c r="P22" s="54"/>
      <c r="Q22" s="54"/>
      <c r="R22" s="54">
        <f t="shared" si="7"/>
        <v>0</v>
      </c>
      <c r="S22" s="178">
        <f t="shared" si="1"/>
        <v>140200</v>
      </c>
      <c r="T22" s="35">
        <f t="shared" si="2"/>
        <v>140200</v>
      </c>
    </row>
    <row r="23" spans="1:20" ht="21" x14ac:dyDescent="0.35">
      <c r="A23" s="144" t="s">
        <v>30</v>
      </c>
      <c r="B23" s="113" t="s">
        <v>1</v>
      </c>
      <c r="C23" s="96">
        <v>99000</v>
      </c>
      <c r="D23" s="118"/>
      <c r="E23" s="118"/>
      <c r="F23" s="118"/>
      <c r="G23" s="118"/>
      <c r="H23" s="143">
        <f t="shared" ref="H23" si="8">SUM(D23:G23)</f>
        <v>0</v>
      </c>
      <c r="I23" s="118">
        <v>59000</v>
      </c>
      <c r="J23" s="118"/>
      <c r="K23" s="118"/>
      <c r="L23" s="118"/>
      <c r="M23" s="54">
        <f t="shared" ref="M23:M28" si="9">SUM(I23:L23)</f>
        <v>59000</v>
      </c>
      <c r="N23" s="54">
        <v>40000</v>
      </c>
      <c r="O23" s="54"/>
      <c r="P23" s="54"/>
      <c r="Q23" s="54"/>
      <c r="R23" s="54">
        <f t="shared" si="7"/>
        <v>40000</v>
      </c>
      <c r="S23" s="178">
        <f t="shared" si="1"/>
        <v>99000</v>
      </c>
      <c r="T23" s="35">
        <f t="shared" si="2"/>
        <v>99000</v>
      </c>
    </row>
    <row r="24" spans="1:20" ht="21" x14ac:dyDescent="0.35">
      <c r="A24" s="112" t="s">
        <v>31</v>
      </c>
      <c r="B24" s="115" t="s">
        <v>1</v>
      </c>
      <c r="C24" s="96">
        <v>40000</v>
      </c>
      <c r="D24" s="118"/>
      <c r="E24" s="118"/>
      <c r="F24" s="118"/>
      <c r="G24" s="118">
        <v>20000</v>
      </c>
      <c r="H24" s="143">
        <f>SUM(D24:G24)</f>
        <v>20000</v>
      </c>
      <c r="I24" s="118"/>
      <c r="J24" s="118"/>
      <c r="K24" s="118"/>
      <c r="L24" s="118">
        <v>20000</v>
      </c>
      <c r="M24" s="54">
        <f t="shared" si="9"/>
        <v>20000</v>
      </c>
      <c r="N24" s="54"/>
      <c r="O24" s="54"/>
      <c r="P24" s="54"/>
      <c r="Q24" s="54"/>
      <c r="R24" s="54">
        <f t="shared" si="7"/>
        <v>0</v>
      </c>
      <c r="S24" s="178">
        <f t="shared" si="1"/>
        <v>40000</v>
      </c>
      <c r="T24" s="35">
        <f>SUM(H24+M24+R24)</f>
        <v>40000</v>
      </c>
    </row>
    <row r="25" spans="1:20" ht="21" x14ac:dyDescent="0.35">
      <c r="A25" s="112" t="s">
        <v>32</v>
      </c>
      <c r="B25" s="113" t="s">
        <v>1</v>
      </c>
      <c r="C25" s="96">
        <v>24000</v>
      </c>
      <c r="D25" s="118"/>
      <c r="E25" s="118"/>
      <c r="F25" s="118">
        <v>24000</v>
      </c>
      <c r="G25" s="118"/>
      <c r="H25" s="143">
        <f>SUM(D25:G25)</f>
        <v>24000</v>
      </c>
      <c r="I25" s="118"/>
      <c r="J25" s="118"/>
      <c r="K25" s="118"/>
      <c r="L25" s="118"/>
      <c r="M25" s="54">
        <f t="shared" si="9"/>
        <v>0</v>
      </c>
      <c r="N25" s="54"/>
      <c r="O25" s="54"/>
      <c r="P25" s="54"/>
      <c r="Q25" s="54"/>
      <c r="R25" s="54">
        <f t="shared" si="7"/>
        <v>0</v>
      </c>
      <c r="S25" s="178">
        <f t="shared" si="1"/>
        <v>24000</v>
      </c>
      <c r="T25" s="35">
        <f>SUM(H25+M25+R25)</f>
        <v>24000</v>
      </c>
    </row>
    <row r="26" spans="1:20" ht="21" x14ac:dyDescent="0.35">
      <c r="A26" s="112" t="s">
        <v>23</v>
      </c>
      <c r="B26" s="113" t="s">
        <v>1</v>
      </c>
      <c r="C26" s="96">
        <v>2200</v>
      </c>
      <c r="D26" s="118"/>
      <c r="E26" s="118"/>
      <c r="F26" s="118"/>
      <c r="G26" s="118">
        <v>2200</v>
      </c>
      <c r="H26" s="143">
        <f>SUM(D26:G26)</f>
        <v>2200</v>
      </c>
      <c r="I26" s="118"/>
      <c r="J26" s="118"/>
      <c r="K26" s="118"/>
      <c r="L26" s="118"/>
      <c r="M26" s="54">
        <f t="shared" si="9"/>
        <v>0</v>
      </c>
      <c r="N26" s="54"/>
      <c r="O26" s="54"/>
      <c r="P26" s="54"/>
      <c r="Q26" s="54"/>
      <c r="R26" s="54">
        <f t="shared" si="7"/>
        <v>0</v>
      </c>
      <c r="S26" s="178">
        <f t="shared" si="1"/>
        <v>2200</v>
      </c>
      <c r="T26" s="35">
        <f>SUM(H26+M26+R26)</f>
        <v>2200</v>
      </c>
    </row>
    <row r="27" spans="1:20" ht="21" x14ac:dyDescent="0.35">
      <c r="A27" s="112" t="s">
        <v>141</v>
      </c>
      <c r="B27" s="113" t="s">
        <v>1</v>
      </c>
      <c r="C27" s="96">
        <v>216000</v>
      </c>
      <c r="D27" s="118"/>
      <c r="E27" s="118"/>
      <c r="F27" s="118">
        <v>216000</v>
      </c>
      <c r="G27" s="118"/>
      <c r="H27" s="143">
        <f>SUM(D27:G27)</f>
        <v>216000</v>
      </c>
      <c r="I27" s="118"/>
      <c r="J27" s="118"/>
      <c r="K27" s="118"/>
      <c r="L27" s="118"/>
      <c r="M27" s="54">
        <f t="shared" si="9"/>
        <v>0</v>
      </c>
      <c r="N27" s="54"/>
      <c r="O27" s="54"/>
      <c r="P27" s="54"/>
      <c r="Q27" s="54"/>
      <c r="R27" s="54">
        <f t="shared" si="7"/>
        <v>0</v>
      </c>
      <c r="S27" s="178">
        <f t="shared" si="1"/>
        <v>216000</v>
      </c>
      <c r="T27" s="35">
        <f>SUM(H27+M27+R27)</f>
        <v>216000</v>
      </c>
    </row>
    <row r="28" spans="1:20" ht="21" x14ac:dyDescent="0.35">
      <c r="A28" s="144" t="s">
        <v>142</v>
      </c>
      <c r="B28" s="113" t="s">
        <v>1</v>
      </c>
      <c r="C28" s="96">
        <v>2834000</v>
      </c>
      <c r="D28" s="145">
        <v>236167</v>
      </c>
      <c r="E28" s="145">
        <v>236167</v>
      </c>
      <c r="F28" s="145">
        <v>236167</v>
      </c>
      <c r="G28" s="145">
        <v>236167</v>
      </c>
      <c r="H28" s="143">
        <f>SUM(D28:G28)</f>
        <v>944668</v>
      </c>
      <c r="I28" s="145">
        <v>236166</v>
      </c>
      <c r="J28" s="145">
        <v>236167</v>
      </c>
      <c r="K28" s="145">
        <v>236166</v>
      </c>
      <c r="L28" s="145">
        <v>236167</v>
      </c>
      <c r="M28" s="54">
        <f t="shared" si="9"/>
        <v>944666</v>
      </c>
      <c r="N28" s="141">
        <v>236166</v>
      </c>
      <c r="O28" s="141">
        <v>236167</v>
      </c>
      <c r="P28" s="141">
        <v>236166</v>
      </c>
      <c r="Q28" s="141">
        <v>236167</v>
      </c>
      <c r="R28" s="54">
        <f t="shared" si="7"/>
        <v>944666</v>
      </c>
      <c r="S28" s="178">
        <f t="shared" si="1"/>
        <v>2834000</v>
      </c>
      <c r="T28" s="35">
        <f>SUM(H28+M28+R28)</f>
        <v>2834000</v>
      </c>
    </row>
    <row r="29" spans="1:20" s="35" customFormat="1" ht="21" x14ac:dyDescent="0.35">
      <c r="A29" s="131" t="s">
        <v>123</v>
      </c>
      <c r="B29" s="96" t="s">
        <v>1</v>
      </c>
      <c r="C29" s="96">
        <f t="shared" ref="C29:R29" si="10">SUM(C31+C47)</f>
        <v>8323500</v>
      </c>
      <c r="D29" s="96">
        <f t="shared" si="10"/>
        <v>3358488</v>
      </c>
      <c r="E29" s="96">
        <f t="shared" si="10"/>
        <v>862612</v>
      </c>
      <c r="F29" s="96">
        <f t="shared" si="10"/>
        <v>608452</v>
      </c>
      <c r="G29" s="96">
        <f t="shared" si="10"/>
        <v>884752</v>
      </c>
      <c r="H29" s="96">
        <f t="shared" si="10"/>
        <v>5714304</v>
      </c>
      <c r="I29" s="96">
        <f t="shared" si="10"/>
        <v>1130812</v>
      </c>
      <c r="J29" s="96">
        <f t="shared" si="10"/>
        <v>614852</v>
      </c>
      <c r="K29" s="96">
        <f t="shared" si="10"/>
        <v>728512</v>
      </c>
      <c r="L29" s="96">
        <f t="shared" si="10"/>
        <v>620912</v>
      </c>
      <c r="M29" s="96">
        <f t="shared" si="10"/>
        <v>3095088</v>
      </c>
      <c r="N29" s="96">
        <f t="shared" si="10"/>
        <v>753652</v>
      </c>
      <c r="O29" s="96">
        <f t="shared" si="10"/>
        <v>660052</v>
      </c>
      <c r="P29" s="96">
        <f t="shared" si="10"/>
        <v>617912</v>
      </c>
      <c r="Q29" s="96">
        <f t="shared" si="10"/>
        <v>601892</v>
      </c>
      <c r="R29" s="96">
        <f t="shared" si="10"/>
        <v>2633508</v>
      </c>
      <c r="S29" s="178">
        <f t="shared" si="1"/>
        <v>11442900</v>
      </c>
      <c r="T29" s="41">
        <f t="shared" si="2"/>
        <v>11442900</v>
      </c>
    </row>
    <row r="30" spans="1:20" s="35" customFormat="1" ht="21" x14ac:dyDescent="0.35">
      <c r="A30" s="132"/>
      <c r="B30" s="96" t="s">
        <v>2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78">
        <f t="shared" si="1"/>
        <v>0</v>
      </c>
      <c r="T30" s="35">
        <f t="shared" si="2"/>
        <v>0</v>
      </c>
    </row>
    <row r="31" spans="1:20" s="35" customFormat="1" ht="21" x14ac:dyDescent="0.35">
      <c r="A31" s="133" t="s">
        <v>137</v>
      </c>
      <c r="B31" s="96" t="s">
        <v>1</v>
      </c>
      <c r="C31" s="96">
        <f t="shared" ref="C31:R31" si="11">SUM(C35:C46)</f>
        <v>4013400</v>
      </c>
      <c r="D31" s="96">
        <f t="shared" si="11"/>
        <v>709600</v>
      </c>
      <c r="E31" s="96">
        <f t="shared" si="11"/>
        <v>278000</v>
      </c>
      <c r="F31" s="96">
        <f t="shared" si="11"/>
        <v>259400</v>
      </c>
      <c r="G31" s="96">
        <f t="shared" si="11"/>
        <v>499700</v>
      </c>
      <c r="H31" s="96">
        <f t="shared" si="11"/>
        <v>1746700</v>
      </c>
      <c r="I31" s="96">
        <f t="shared" si="11"/>
        <v>267200</v>
      </c>
      <c r="J31" s="96">
        <f t="shared" si="11"/>
        <v>279800</v>
      </c>
      <c r="K31" s="96">
        <f t="shared" si="11"/>
        <v>342900</v>
      </c>
      <c r="L31" s="96">
        <f t="shared" si="11"/>
        <v>282800</v>
      </c>
      <c r="M31" s="96">
        <f t="shared" si="11"/>
        <v>1172700</v>
      </c>
      <c r="N31" s="96">
        <f t="shared" si="11"/>
        <v>269000</v>
      </c>
      <c r="O31" s="96">
        <f t="shared" si="11"/>
        <v>275000</v>
      </c>
      <c r="P31" s="96">
        <f t="shared" si="11"/>
        <v>279800</v>
      </c>
      <c r="Q31" s="96">
        <f t="shared" si="11"/>
        <v>270200</v>
      </c>
      <c r="R31" s="96">
        <f t="shared" si="11"/>
        <v>1094000</v>
      </c>
      <c r="S31" s="178">
        <f t="shared" si="1"/>
        <v>4013400</v>
      </c>
      <c r="T31" s="41">
        <f>SUM(H31+M31+R31)</f>
        <v>4013400</v>
      </c>
    </row>
    <row r="32" spans="1:20" s="35" customFormat="1" ht="21" x14ac:dyDescent="0.35">
      <c r="A32" s="133"/>
      <c r="B32" s="96" t="s">
        <v>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178">
        <f t="shared" si="1"/>
        <v>0</v>
      </c>
      <c r="T32" s="35">
        <f t="shared" si="2"/>
        <v>0</v>
      </c>
    </row>
    <row r="33" spans="1:20" ht="21" x14ac:dyDescent="0.35">
      <c r="A33" s="140" t="s">
        <v>102</v>
      </c>
      <c r="B33" s="117"/>
      <c r="C33" s="96">
        <f>SUM(C34:C35)</f>
        <v>1502000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78">
        <f t="shared" si="1"/>
        <v>0</v>
      </c>
      <c r="T33" s="35">
        <f t="shared" si="2"/>
        <v>0</v>
      </c>
    </row>
    <row r="34" spans="1:20" ht="21" customHeight="1" x14ac:dyDescent="0.35">
      <c r="A34" s="79" t="s">
        <v>103</v>
      </c>
      <c r="B34" s="117"/>
      <c r="C34" s="96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78">
        <f t="shared" si="1"/>
        <v>0</v>
      </c>
      <c r="T34" s="35">
        <f t="shared" si="2"/>
        <v>0</v>
      </c>
    </row>
    <row r="35" spans="1:20" ht="21" x14ac:dyDescent="0.35">
      <c r="A35" s="112" t="s">
        <v>68</v>
      </c>
      <c r="B35" s="113" t="s">
        <v>1</v>
      </c>
      <c r="C35" s="96">
        <v>1502000</v>
      </c>
      <c r="D35" s="141">
        <f>120000+28400</f>
        <v>148400</v>
      </c>
      <c r="E35" s="141">
        <v>124800</v>
      </c>
      <c r="F35" s="141">
        <v>115200</v>
      </c>
      <c r="G35" s="141">
        <v>124800</v>
      </c>
      <c r="H35" s="54">
        <f>SUM(D35:G35)</f>
        <v>513200</v>
      </c>
      <c r="I35" s="141">
        <v>120000</v>
      </c>
      <c r="J35" s="141">
        <v>129600</v>
      </c>
      <c r="K35" s="141">
        <v>110400</v>
      </c>
      <c r="L35" s="141">
        <v>129600</v>
      </c>
      <c r="M35" s="54">
        <f>SUM(I35:L35)</f>
        <v>489600</v>
      </c>
      <c r="N35" s="141">
        <v>124800</v>
      </c>
      <c r="O35" s="141">
        <v>124800</v>
      </c>
      <c r="P35" s="141">
        <v>129600</v>
      </c>
      <c r="Q35" s="141">
        <v>120000</v>
      </c>
      <c r="R35" s="54">
        <f>SUM(N35:Q35)</f>
        <v>499200</v>
      </c>
      <c r="S35" s="178">
        <f t="shared" si="1"/>
        <v>1502000</v>
      </c>
      <c r="T35" s="35">
        <f>SUM(H35+M35+R35)</f>
        <v>1502000</v>
      </c>
    </row>
    <row r="36" spans="1:20" ht="21" x14ac:dyDescent="0.35">
      <c r="A36" s="112" t="s">
        <v>140</v>
      </c>
      <c r="B36" s="113" t="s">
        <v>1</v>
      </c>
      <c r="C36" s="96">
        <v>1032000</v>
      </c>
      <c r="D36" s="54">
        <v>86000</v>
      </c>
      <c r="E36" s="54">
        <v>86000</v>
      </c>
      <c r="F36" s="54">
        <v>86000</v>
      </c>
      <c r="G36" s="54">
        <v>86000</v>
      </c>
      <c r="H36" s="54">
        <f>SUM(D36:G36)</f>
        <v>344000</v>
      </c>
      <c r="I36" s="54">
        <v>86000</v>
      </c>
      <c r="J36" s="54">
        <v>86000</v>
      </c>
      <c r="K36" s="54">
        <v>86000</v>
      </c>
      <c r="L36" s="54">
        <v>86000</v>
      </c>
      <c r="M36" s="54">
        <f>SUM(I36:L36)</f>
        <v>344000</v>
      </c>
      <c r="N36" s="54">
        <v>86000</v>
      </c>
      <c r="O36" s="54">
        <v>86000</v>
      </c>
      <c r="P36" s="54">
        <v>86000</v>
      </c>
      <c r="Q36" s="54">
        <v>86000</v>
      </c>
      <c r="R36" s="54">
        <f>SUM(N36:Q36)</f>
        <v>344000</v>
      </c>
      <c r="S36" s="178">
        <f t="shared" si="1"/>
        <v>1032000</v>
      </c>
      <c r="T36" s="35">
        <f t="shared" si="2"/>
        <v>1032000</v>
      </c>
    </row>
    <row r="37" spans="1:20" ht="42" x14ac:dyDescent="0.35">
      <c r="A37" s="142" t="s">
        <v>172</v>
      </c>
      <c r="B37" s="113" t="s">
        <v>1</v>
      </c>
      <c r="C37" s="96">
        <v>738000</v>
      </c>
      <c r="D37" s="54">
        <f>60000</f>
        <v>60000</v>
      </c>
      <c r="E37" s="54">
        <v>66000</v>
      </c>
      <c r="F37" s="54">
        <v>57000</v>
      </c>
      <c r="G37" s="54">
        <v>63000</v>
      </c>
      <c r="H37" s="54">
        <f>SUM(D37:G37)</f>
        <v>246000</v>
      </c>
      <c r="I37" s="54">
        <v>60000</v>
      </c>
      <c r="J37" s="54">
        <v>63000</v>
      </c>
      <c r="K37" s="54">
        <v>57000</v>
      </c>
      <c r="L37" s="54">
        <v>66000</v>
      </c>
      <c r="M37" s="54">
        <f>SUM(I37:L37)</f>
        <v>246000</v>
      </c>
      <c r="N37" s="54">
        <v>57000</v>
      </c>
      <c r="O37" s="54">
        <v>63000</v>
      </c>
      <c r="P37" s="54">
        <v>63000</v>
      </c>
      <c r="Q37" s="54">
        <v>63000</v>
      </c>
      <c r="R37" s="54">
        <f>SUM(N37:Q37)</f>
        <v>246000</v>
      </c>
      <c r="S37" s="178">
        <f t="shared" si="1"/>
        <v>738000</v>
      </c>
      <c r="T37" s="35">
        <f>SUM(H37+M37+R37)</f>
        <v>738000</v>
      </c>
    </row>
    <row r="38" spans="1:20" ht="21" x14ac:dyDescent="0.35">
      <c r="A38" s="79" t="s">
        <v>104</v>
      </c>
      <c r="B38" s="119"/>
      <c r="C38" s="163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119"/>
      <c r="O38" s="119"/>
      <c r="P38" s="119"/>
      <c r="Q38" s="119"/>
      <c r="R38" s="119"/>
      <c r="S38" s="178">
        <f t="shared" si="1"/>
        <v>0</v>
      </c>
      <c r="T38" s="35">
        <f t="shared" si="2"/>
        <v>0</v>
      </c>
    </row>
    <row r="39" spans="1:20" ht="21" x14ac:dyDescent="0.35">
      <c r="A39" s="112" t="s">
        <v>26</v>
      </c>
      <c r="B39" s="115" t="s">
        <v>1</v>
      </c>
      <c r="C39" s="96">
        <v>13300</v>
      </c>
      <c r="D39" s="54"/>
      <c r="E39" s="54"/>
      <c r="F39" s="54"/>
      <c r="G39" s="54"/>
      <c r="H39" s="54">
        <f>SUM(D39:G39)</f>
        <v>0</v>
      </c>
      <c r="I39" s="54"/>
      <c r="J39" s="54"/>
      <c r="K39" s="54">
        <v>13300</v>
      </c>
      <c r="L39" s="54"/>
      <c r="M39" s="54">
        <f>SUM(I39:L39)</f>
        <v>13300</v>
      </c>
      <c r="N39" s="54"/>
      <c r="O39" s="54"/>
      <c r="P39" s="54"/>
      <c r="Q39" s="54"/>
      <c r="R39" s="54">
        <f>SUM(N39:Q39)</f>
        <v>0</v>
      </c>
      <c r="S39" s="178">
        <f t="shared" si="1"/>
        <v>13300</v>
      </c>
      <c r="T39" s="35">
        <f t="shared" si="2"/>
        <v>13300</v>
      </c>
    </row>
    <row r="40" spans="1:20" ht="21" x14ac:dyDescent="0.35">
      <c r="A40" s="144" t="s">
        <v>69</v>
      </c>
      <c r="B40" s="115" t="s">
        <v>1</v>
      </c>
      <c r="C40" s="96">
        <v>14400</v>
      </c>
      <c r="D40" s="54">
        <v>1200</v>
      </c>
      <c r="E40" s="54">
        <v>1200</v>
      </c>
      <c r="F40" s="54">
        <v>1200</v>
      </c>
      <c r="G40" s="54">
        <v>1200</v>
      </c>
      <c r="H40" s="54">
        <f t="shared" ref="H40:H41" si="12">SUM(D40:G40)</f>
        <v>4800</v>
      </c>
      <c r="I40" s="54">
        <v>1200</v>
      </c>
      <c r="J40" s="54">
        <v>1200</v>
      </c>
      <c r="K40" s="54">
        <v>1200</v>
      </c>
      <c r="L40" s="54">
        <v>1200</v>
      </c>
      <c r="M40" s="54">
        <f t="shared" ref="M40:M41" si="13">SUM(I40:L40)</f>
        <v>4800</v>
      </c>
      <c r="N40" s="54">
        <v>1200</v>
      </c>
      <c r="O40" s="54">
        <v>1200</v>
      </c>
      <c r="P40" s="54">
        <v>1200</v>
      </c>
      <c r="Q40" s="54">
        <v>1200</v>
      </c>
      <c r="R40" s="54">
        <f t="shared" ref="R40:R41" si="14">SUM(N40:Q40)</f>
        <v>4800</v>
      </c>
      <c r="S40" s="178">
        <f t="shared" si="1"/>
        <v>14400</v>
      </c>
      <c r="T40" s="35">
        <f t="shared" si="2"/>
        <v>14400</v>
      </c>
    </row>
    <row r="41" spans="1:20" ht="21" x14ac:dyDescent="0.35">
      <c r="A41" s="112" t="s">
        <v>38</v>
      </c>
      <c r="B41" s="188" t="s">
        <v>1</v>
      </c>
      <c r="C41" s="96">
        <v>414000</v>
      </c>
      <c r="D41" s="54">
        <v>414000</v>
      </c>
      <c r="E41" s="54"/>
      <c r="F41" s="54"/>
      <c r="G41" s="54"/>
      <c r="H41" s="54">
        <f t="shared" si="12"/>
        <v>414000</v>
      </c>
      <c r="I41" s="54"/>
      <c r="J41" s="54"/>
      <c r="K41" s="54"/>
      <c r="L41" s="54"/>
      <c r="M41" s="54">
        <f t="shared" si="13"/>
        <v>0</v>
      </c>
      <c r="N41" s="54"/>
      <c r="O41" s="54"/>
      <c r="P41" s="54"/>
      <c r="Q41" s="54"/>
      <c r="R41" s="54">
        <f t="shared" si="14"/>
        <v>0</v>
      </c>
      <c r="S41" s="178">
        <f t="shared" si="1"/>
        <v>414000</v>
      </c>
      <c r="T41" s="35">
        <f t="shared" si="2"/>
        <v>414000</v>
      </c>
    </row>
    <row r="42" spans="1:20" ht="21" x14ac:dyDescent="0.35">
      <c r="A42" s="79" t="s">
        <v>105</v>
      </c>
      <c r="B42" s="166"/>
      <c r="C42" s="96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78">
        <f t="shared" si="1"/>
        <v>0</v>
      </c>
      <c r="T42" s="35">
        <f t="shared" si="2"/>
        <v>0</v>
      </c>
    </row>
    <row r="43" spans="1:20" ht="21" x14ac:dyDescent="0.35">
      <c r="A43" s="112" t="s">
        <v>23</v>
      </c>
      <c r="B43" s="115" t="s">
        <v>1</v>
      </c>
      <c r="C43" s="96">
        <v>2200</v>
      </c>
      <c r="D43" s="54"/>
      <c r="E43" s="54"/>
      <c r="F43" s="54"/>
      <c r="G43" s="54">
        <v>2200</v>
      </c>
      <c r="H43" s="54">
        <f>SUM(D43:G43)</f>
        <v>2200</v>
      </c>
      <c r="I43" s="54"/>
      <c r="J43" s="54"/>
      <c r="K43" s="54"/>
      <c r="L43" s="54"/>
      <c r="M43" s="54">
        <f>SUM(I43:L43)</f>
        <v>0</v>
      </c>
      <c r="N43" s="54"/>
      <c r="O43" s="54"/>
      <c r="P43" s="54"/>
      <c r="Q43" s="54"/>
      <c r="R43" s="54">
        <f>SUM(N43:Q43)</f>
        <v>0</v>
      </c>
      <c r="S43" s="178">
        <f t="shared" si="1"/>
        <v>2200</v>
      </c>
      <c r="T43" s="35">
        <f t="shared" si="2"/>
        <v>2200</v>
      </c>
    </row>
    <row r="44" spans="1:20" ht="21" x14ac:dyDescent="0.35">
      <c r="A44" s="112" t="s">
        <v>41</v>
      </c>
      <c r="B44" s="115" t="s">
        <v>1</v>
      </c>
      <c r="C44" s="96">
        <v>180000</v>
      </c>
      <c r="D44" s="54"/>
      <c r="E44" s="54"/>
      <c r="F44" s="54"/>
      <c r="G44" s="54">
        <v>180000</v>
      </c>
      <c r="H44" s="54">
        <f t="shared" ref="H44:H46" si="15">SUM(D44:G44)</f>
        <v>180000</v>
      </c>
      <c r="I44" s="54"/>
      <c r="J44" s="54"/>
      <c r="K44" s="54"/>
      <c r="L44" s="54"/>
      <c r="M44" s="54">
        <f t="shared" ref="M44:M46" si="16">SUM(I44:L44)</f>
        <v>0</v>
      </c>
      <c r="N44" s="54"/>
      <c r="O44" s="54"/>
      <c r="P44" s="54"/>
      <c r="Q44" s="54"/>
      <c r="R44" s="54">
        <f t="shared" ref="R44:R46" si="17">SUM(N44:Q44)</f>
        <v>0</v>
      </c>
      <c r="S44" s="178">
        <f t="shared" si="1"/>
        <v>180000</v>
      </c>
      <c r="T44" s="35">
        <f t="shared" si="2"/>
        <v>180000</v>
      </c>
    </row>
    <row r="45" spans="1:20" ht="21" x14ac:dyDescent="0.35">
      <c r="A45" s="112" t="s">
        <v>70</v>
      </c>
      <c r="B45" s="115" t="s">
        <v>1</v>
      </c>
      <c r="C45" s="96">
        <v>42500</v>
      </c>
      <c r="D45" s="54"/>
      <c r="E45" s="54"/>
      <c r="F45" s="54"/>
      <c r="G45" s="54">
        <v>42500</v>
      </c>
      <c r="H45" s="54">
        <f t="shared" si="15"/>
        <v>42500</v>
      </c>
      <c r="I45" s="54"/>
      <c r="J45" s="54"/>
      <c r="K45" s="54"/>
      <c r="L45" s="54"/>
      <c r="M45" s="54">
        <f t="shared" si="16"/>
        <v>0</v>
      </c>
      <c r="N45" s="54"/>
      <c r="O45" s="54"/>
      <c r="P45" s="54"/>
      <c r="Q45" s="54"/>
      <c r="R45" s="54">
        <f t="shared" si="17"/>
        <v>0</v>
      </c>
      <c r="S45" s="178">
        <f t="shared" si="1"/>
        <v>42500</v>
      </c>
      <c r="T45" s="35">
        <f t="shared" si="2"/>
        <v>42500</v>
      </c>
    </row>
    <row r="46" spans="1:20" ht="21" x14ac:dyDescent="0.35">
      <c r="A46" s="144" t="s">
        <v>39</v>
      </c>
      <c r="B46" s="115" t="s">
        <v>1</v>
      </c>
      <c r="C46" s="96">
        <v>75000</v>
      </c>
      <c r="D46" s="54"/>
      <c r="E46" s="54"/>
      <c r="F46" s="54"/>
      <c r="G46" s="54"/>
      <c r="H46" s="54">
        <f t="shared" si="15"/>
        <v>0</v>
      </c>
      <c r="I46" s="54"/>
      <c r="J46" s="54"/>
      <c r="K46" s="54">
        <v>75000</v>
      </c>
      <c r="L46" s="54"/>
      <c r="M46" s="54">
        <f t="shared" si="16"/>
        <v>75000</v>
      </c>
      <c r="N46" s="54"/>
      <c r="O46" s="54"/>
      <c r="P46" s="54"/>
      <c r="Q46" s="54"/>
      <c r="R46" s="54">
        <f t="shared" si="17"/>
        <v>0</v>
      </c>
      <c r="S46" s="178">
        <f t="shared" si="1"/>
        <v>75000</v>
      </c>
      <c r="T46" s="35">
        <f t="shared" si="2"/>
        <v>75000</v>
      </c>
    </row>
    <row r="47" spans="1:20" s="35" customFormat="1" ht="21" x14ac:dyDescent="0.35">
      <c r="A47" s="138" t="s">
        <v>145</v>
      </c>
      <c r="B47" s="96" t="s">
        <v>1</v>
      </c>
      <c r="C47" s="96">
        <f>SUM(C49+C51+C59+C63+C65+C67+C69+C55+C57+C61+C53)</f>
        <v>4310100</v>
      </c>
      <c r="D47" s="96">
        <f t="shared" ref="D47:R47" si="18">SUM(D49+D51+D59+D63+D65+D67+D69+D55+D57+D61+D53)</f>
        <v>2648888</v>
      </c>
      <c r="E47" s="96">
        <f t="shared" si="18"/>
        <v>584612</v>
      </c>
      <c r="F47" s="96">
        <f t="shared" si="18"/>
        <v>349052</v>
      </c>
      <c r="G47" s="96">
        <f t="shared" si="18"/>
        <v>385052</v>
      </c>
      <c r="H47" s="96">
        <f t="shared" si="18"/>
        <v>3967604</v>
      </c>
      <c r="I47" s="96">
        <f t="shared" si="18"/>
        <v>863612</v>
      </c>
      <c r="J47" s="96">
        <f t="shared" si="18"/>
        <v>335052</v>
      </c>
      <c r="K47" s="96">
        <f t="shared" si="18"/>
        <v>385612</v>
      </c>
      <c r="L47" s="96">
        <f t="shared" si="18"/>
        <v>338112</v>
      </c>
      <c r="M47" s="96">
        <f t="shared" si="18"/>
        <v>1922388</v>
      </c>
      <c r="N47" s="96">
        <f t="shared" si="18"/>
        <v>484652</v>
      </c>
      <c r="O47" s="96">
        <f t="shared" si="18"/>
        <v>385052</v>
      </c>
      <c r="P47" s="96">
        <f t="shared" si="18"/>
        <v>338112</v>
      </c>
      <c r="Q47" s="96">
        <f t="shared" si="18"/>
        <v>331692</v>
      </c>
      <c r="R47" s="96">
        <f t="shared" si="18"/>
        <v>1539508</v>
      </c>
      <c r="S47" s="178">
        <f t="shared" si="1"/>
        <v>7429500</v>
      </c>
      <c r="T47" s="41">
        <f t="shared" si="2"/>
        <v>7429500</v>
      </c>
    </row>
    <row r="48" spans="1:20" s="35" customFormat="1" ht="21" x14ac:dyDescent="0.35">
      <c r="A48" s="146"/>
      <c r="B48" s="96" t="s">
        <v>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178">
        <f t="shared" si="1"/>
        <v>0</v>
      </c>
      <c r="T48" s="35">
        <f t="shared" si="2"/>
        <v>0</v>
      </c>
    </row>
    <row r="49" spans="1:20" ht="25.5" customHeight="1" x14ac:dyDescent="0.2">
      <c r="A49" s="149" t="s">
        <v>71</v>
      </c>
      <c r="B49" s="119" t="s">
        <v>1</v>
      </c>
      <c r="C49" s="96">
        <f>SUM(C50:C51)</f>
        <v>100000</v>
      </c>
      <c r="D49" s="143">
        <v>255000</v>
      </c>
      <c r="E49" s="143">
        <v>255000</v>
      </c>
      <c r="F49" s="143">
        <v>255000</v>
      </c>
      <c r="G49" s="143">
        <v>255000</v>
      </c>
      <c r="H49" s="119">
        <f>SUM(D49:G49)</f>
        <v>1020000</v>
      </c>
      <c r="I49" s="143">
        <v>255000</v>
      </c>
      <c r="J49" s="143">
        <v>255000</v>
      </c>
      <c r="K49" s="143">
        <v>255000</v>
      </c>
      <c r="L49" s="143">
        <v>255000</v>
      </c>
      <c r="M49" s="119">
        <f>SUM(I49:L49)</f>
        <v>1020000</v>
      </c>
      <c r="N49" s="143">
        <v>255000</v>
      </c>
      <c r="O49" s="143">
        <v>255000</v>
      </c>
      <c r="P49" s="143">
        <v>255000</v>
      </c>
      <c r="Q49" s="143">
        <v>255000</v>
      </c>
      <c r="R49" s="119">
        <f>SUM(N49:Q49)</f>
        <v>1020000</v>
      </c>
      <c r="S49" s="206">
        <f t="shared" si="1"/>
        <v>3060000</v>
      </c>
      <c r="T49" s="35">
        <f t="shared" si="2"/>
        <v>3060000</v>
      </c>
    </row>
    <row r="50" spans="1:20" ht="23.25" customHeight="1" x14ac:dyDescent="0.35">
      <c r="A50" s="148"/>
      <c r="B50" s="119" t="s">
        <v>2</v>
      </c>
      <c r="C50" s="96"/>
      <c r="D50" s="143"/>
      <c r="E50" s="143"/>
      <c r="F50" s="143"/>
      <c r="G50" s="143"/>
      <c r="H50" s="119"/>
      <c r="I50" s="143"/>
      <c r="J50" s="143"/>
      <c r="K50" s="143"/>
      <c r="L50" s="143"/>
      <c r="M50" s="119"/>
      <c r="N50" s="143"/>
      <c r="O50" s="143"/>
      <c r="P50" s="143"/>
      <c r="Q50" s="143"/>
      <c r="R50" s="119"/>
      <c r="S50" s="178">
        <f t="shared" si="1"/>
        <v>0</v>
      </c>
      <c r="T50" s="35">
        <f t="shared" si="2"/>
        <v>0</v>
      </c>
    </row>
    <row r="51" spans="1:20" ht="21" x14ac:dyDescent="0.35">
      <c r="A51" s="149" t="s">
        <v>72</v>
      </c>
      <c r="B51" s="119" t="s">
        <v>1</v>
      </c>
      <c r="C51" s="96">
        <v>100000</v>
      </c>
      <c r="D51" s="143"/>
      <c r="E51" s="143"/>
      <c r="F51" s="143"/>
      <c r="G51" s="143"/>
      <c r="H51" s="119">
        <f>SUM(D51:G51)</f>
        <v>0</v>
      </c>
      <c r="I51" s="143">
        <v>100000</v>
      </c>
      <c r="J51" s="143"/>
      <c r="K51" s="143"/>
      <c r="L51" s="143"/>
      <c r="M51" s="119">
        <f>SUM(I51:L51)</f>
        <v>100000</v>
      </c>
      <c r="N51" s="143"/>
      <c r="O51" s="143"/>
      <c r="P51" s="143"/>
      <c r="Q51" s="143"/>
      <c r="R51" s="119">
        <f>SUM(N51:Q51)</f>
        <v>0</v>
      </c>
      <c r="S51" s="178">
        <f t="shared" si="1"/>
        <v>100000</v>
      </c>
      <c r="T51" s="35">
        <f t="shared" si="2"/>
        <v>100000</v>
      </c>
    </row>
    <row r="52" spans="1:20" ht="21" x14ac:dyDescent="0.35">
      <c r="A52" s="148"/>
      <c r="B52" s="119" t="s">
        <v>2</v>
      </c>
      <c r="C52" s="96"/>
      <c r="D52" s="143"/>
      <c r="E52" s="143"/>
      <c r="F52" s="143"/>
      <c r="G52" s="143"/>
      <c r="H52" s="119"/>
      <c r="I52" s="143"/>
      <c r="J52" s="143"/>
      <c r="K52" s="143"/>
      <c r="L52" s="143"/>
      <c r="M52" s="119"/>
      <c r="N52" s="143"/>
      <c r="O52" s="143"/>
      <c r="P52" s="143"/>
      <c r="Q52" s="143"/>
      <c r="R52" s="119"/>
      <c r="S52" s="178">
        <f t="shared" si="1"/>
        <v>0</v>
      </c>
      <c r="T52" s="35">
        <f t="shared" si="2"/>
        <v>0</v>
      </c>
    </row>
    <row r="53" spans="1:20" ht="42" x14ac:dyDescent="0.35">
      <c r="A53" s="147" t="s">
        <v>173</v>
      </c>
      <c r="B53" s="119" t="s">
        <v>1</v>
      </c>
      <c r="C53" s="96">
        <v>895600</v>
      </c>
      <c r="D53" s="143">
        <v>895600</v>
      </c>
      <c r="E53" s="143"/>
      <c r="F53" s="143"/>
      <c r="G53" s="143"/>
      <c r="H53" s="119">
        <f>SUM(D53:G53)</f>
        <v>895600</v>
      </c>
      <c r="I53" s="143"/>
      <c r="J53" s="143"/>
      <c r="K53" s="143"/>
      <c r="L53" s="143"/>
      <c r="M53" s="119">
        <f>SUM(I53:L53)</f>
        <v>0</v>
      </c>
      <c r="N53" s="143"/>
      <c r="O53" s="143"/>
      <c r="P53" s="143"/>
      <c r="Q53" s="143"/>
      <c r="R53" s="119">
        <f>SUM(N53:Q53)</f>
        <v>0</v>
      </c>
      <c r="S53" s="178">
        <f t="shared" si="1"/>
        <v>895600</v>
      </c>
      <c r="T53" s="35">
        <f t="shared" ref="T53:T54" si="19">SUM(H53+M53+R53)</f>
        <v>895600</v>
      </c>
    </row>
    <row r="54" spans="1:20" ht="21" x14ac:dyDescent="0.35">
      <c r="A54" s="148"/>
      <c r="B54" s="119" t="s">
        <v>2</v>
      </c>
      <c r="C54" s="96"/>
      <c r="D54" s="143"/>
      <c r="E54" s="143"/>
      <c r="F54" s="143"/>
      <c r="G54" s="143"/>
      <c r="H54" s="119"/>
      <c r="I54" s="143"/>
      <c r="J54" s="143"/>
      <c r="K54" s="143"/>
      <c r="L54" s="143"/>
      <c r="M54" s="119"/>
      <c r="N54" s="143"/>
      <c r="O54" s="143"/>
      <c r="P54" s="143"/>
      <c r="Q54" s="143"/>
      <c r="R54" s="119"/>
      <c r="S54" s="178">
        <f t="shared" si="1"/>
        <v>0</v>
      </c>
      <c r="T54" s="35">
        <f t="shared" si="19"/>
        <v>0</v>
      </c>
    </row>
    <row r="55" spans="1:20" ht="21" x14ac:dyDescent="0.35">
      <c r="A55" s="147" t="s">
        <v>73</v>
      </c>
      <c r="B55" s="119" t="s">
        <v>1</v>
      </c>
      <c r="C55" s="96">
        <v>460000</v>
      </c>
      <c r="D55" s="143">
        <v>47000</v>
      </c>
      <c r="E55" s="143">
        <v>86000</v>
      </c>
      <c r="F55" s="143"/>
      <c r="G55" s="143"/>
      <c r="H55" s="119">
        <f>SUM(D55:G55)</f>
        <v>133000</v>
      </c>
      <c r="I55" s="143">
        <v>73000</v>
      </c>
      <c r="J55" s="143"/>
      <c r="K55" s="143">
        <v>52000</v>
      </c>
      <c r="L55" s="143"/>
      <c r="M55" s="119">
        <f>SUM(I55:L55)</f>
        <v>125000</v>
      </c>
      <c r="N55" s="143">
        <v>152000</v>
      </c>
      <c r="O55" s="143">
        <v>50000</v>
      </c>
      <c r="P55" s="143"/>
      <c r="Q55" s="143"/>
      <c r="R55" s="119">
        <f>SUM(N55:Q55)</f>
        <v>202000</v>
      </c>
      <c r="S55" s="178">
        <f t="shared" si="1"/>
        <v>460000</v>
      </c>
      <c r="T55" s="35">
        <f t="shared" ref="T55:T64" si="20">SUM(H55+M55+R55)</f>
        <v>460000</v>
      </c>
    </row>
    <row r="56" spans="1:20" ht="21" x14ac:dyDescent="0.35">
      <c r="A56" s="148"/>
      <c r="B56" s="119" t="s">
        <v>2</v>
      </c>
      <c r="C56" s="96"/>
      <c r="D56" s="143"/>
      <c r="E56" s="143"/>
      <c r="F56" s="143"/>
      <c r="G56" s="143"/>
      <c r="H56" s="119"/>
      <c r="I56" s="143"/>
      <c r="J56" s="143"/>
      <c r="K56" s="143"/>
      <c r="L56" s="143"/>
      <c r="M56" s="119"/>
      <c r="N56" s="143"/>
      <c r="O56" s="143"/>
      <c r="P56" s="143"/>
      <c r="Q56" s="143"/>
      <c r="R56" s="119"/>
      <c r="S56" s="178">
        <f t="shared" si="1"/>
        <v>0</v>
      </c>
      <c r="T56" s="35">
        <f t="shared" si="20"/>
        <v>0</v>
      </c>
    </row>
    <row r="57" spans="1:20" ht="21" x14ac:dyDescent="0.35">
      <c r="A57" s="147" t="s">
        <v>74</v>
      </c>
      <c r="B57" s="119" t="s">
        <v>1</v>
      </c>
      <c r="C57" s="96">
        <v>465100</v>
      </c>
      <c r="D57" s="150">
        <f>5000+153000+20160+11540</f>
        <v>189700</v>
      </c>
      <c r="E57" s="150">
        <f>45000+21120</f>
        <v>66120</v>
      </c>
      <c r="F57" s="150">
        <f>21120</f>
        <v>21120</v>
      </c>
      <c r="G57" s="150">
        <f>21120</f>
        <v>21120</v>
      </c>
      <c r="H57" s="119">
        <f>SUM(D57:G57)</f>
        <v>298060</v>
      </c>
      <c r="I57" s="150">
        <f>20160</f>
        <v>20160</v>
      </c>
      <c r="J57" s="150">
        <f>21120</f>
        <v>21120</v>
      </c>
      <c r="K57" s="150">
        <f>21120</f>
        <v>21120</v>
      </c>
      <c r="L57" s="150">
        <f>22080</f>
        <v>22080</v>
      </c>
      <c r="M57" s="119">
        <f>SUM(I57:L57)</f>
        <v>84480</v>
      </c>
      <c r="N57" s="150">
        <f>20160</f>
        <v>20160</v>
      </c>
      <c r="O57" s="150">
        <f>21120</f>
        <v>21120</v>
      </c>
      <c r="P57" s="150">
        <f>22080</f>
        <v>22080</v>
      </c>
      <c r="Q57" s="150">
        <f>19200</f>
        <v>19200</v>
      </c>
      <c r="R57" s="119">
        <f>SUM(N57:Q57)</f>
        <v>82560</v>
      </c>
      <c r="S57" s="178">
        <f t="shared" si="1"/>
        <v>465100</v>
      </c>
      <c r="T57" s="35">
        <f t="shared" si="20"/>
        <v>465100</v>
      </c>
    </row>
    <row r="58" spans="1:20" ht="21" x14ac:dyDescent="0.35">
      <c r="A58" s="148"/>
      <c r="B58" s="119" t="s">
        <v>2</v>
      </c>
      <c r="C58" s="96"/>
      <c r="D58" s="143"/>
      <c r="E58" s="143"/>
      <c r="F58" s="143"/>
      <c r="G58" s="143"/>
      <c r="H58" s="119"/>
      <c r="I58" s="143"/>
      <c r="J58" s="143"/>
      <c r="K58" s="143"/>
      <c r="L58" s="143"/>
      <c r="M58" s="119"/>
      <c r="N58" s="143"/>
      <c r="O58" s="143"/>
      <c r="P58" s="143"/>
      <c r="Q58" s="143"/>
      <c r="R58" s="119"/>
      <c r="S58" s="178">
        <f t="shared" si="1"/>
        <v>0</v>
      </c>
      <c r="T58" s="35">
        <f t="shared" si="20"/>
        <v>0</v>
      </c>
    </row>
    <row r="59" spans="1:20" ht="21" x14ac:dyDescent="0.35">
      <c r="A59" s="149" t="s">
        <v>78</v>
      </c>
      <c r="B59" s="119" t="s">
        <v>1</v>
      </c>
      <c r="C59" s="96">
        <v>20000</v>
      </c>
      <c r="D59" s="143"/>
      <c r="E59" s="143">
        <v>20000</v>
      </c>
      <c r="F59" s="143"/>
      <c r="G59" s="143"/>
      <c r="H59" s="119">
        <f>SUM(D59:G59)</f>
        <v>20000</v>
      </c>
      <c r="I59" s="143"/>
      <c r="J59" s="143"/>
      <c r="K59" s="143"/>
      <c r="L59" s="143"/>
      <c r="M59" s="119">
        <f>SUM(I59:L59)</f>
        <v>0</v>
      </c>
      <c r="N59" s="143"/>
      <c r="O59" s="143"/>
      <c r="P59" s="143"/>
      <c r="Q59" s="143"/>
      <c r="R59" s="119">
        <f>SUM(N59:Q59)</f>
        <v>0</v>
      </c>
      <c r="S59" s="178">
        <f t="shared" si="1"/>
        <v>20000</v>
      </c>
      <c r="T59" s="35">
        <f t="shared" si="20"/>
        <v>20000</v>
      </c>
    </row>
    <row r="60" spans="1:20" ht="21" x14ac:dyDescent="0.35">
      <c r="A60" s="148"/>
      <c r="B60" s="119" t="s">
        <v>2</v>
      </c>
      <c r="C60" s="96">
        <f>SUM(C61)</f>
        <v>667400</v>
      </c>
      <c r="D60" s="143"/>
      <c r="E60" s="143"/>
      <c r="F60" s="143"/>
      <c r="G60" s="143"/>
      <c r="H60" s="119"/>
      <c r="I60" s="143"/>
      <c r="J60" s="143"/>
      <c r="K60" s="143"/>
      <c r="L60" s="143"/>
      <c r="M60" s="119"/>
      <c r="N60" s="143"/>
      <c r="O60" s="143"/>
      <c r="P60" s="143"/>
      <c r="Q60" s="143"/>
      <c r="R60" s="119"/>
      <c r="S60" s="178">
        <f t="shared" si="1"/>
        <v>0</v>
      </c>
      <c r="T60" s="35">
        <f t="shared" si="20"/>
        <v>0</v>
      </c>
    </row>
    <row r="61" spans="1:20" ht="21" x14ac:dyDescent="0.35">
      <c r="A61" s="149" t="s">
        <v>76</v>
      </c>
      <c r="B61" s="119" t="s">
        <v>1</v>
      </c>
      <c r="C61" s="96">
        <v>667400</v>
      </c>
      <c r="D61" s="150">
        <f>44640+2196+8</f>
        <v>46844</v>
      </c>
      <c r="E61" s="143">
        <f>100000+43200+2196</f>
        <v>145396</v>
      </c>
      <c r="F61" s="150">
        <f>14000+44640+2196</f>
        <v>60836</v>
      </c>
      <c r="G61" s="150">
        <f>44640+2196</f>
        <v>46836</v>
      </c>
      <c r="H61" s="119">
        <f>SUM(D61:G61)</f>
        <v>299912</v>
      </c>
      <c r="I61" s="150">
        <f>41760+2196</f>
        <v>43956</v>
      </c>
      <c r="J61" s="150">
        <f>44640+2196</f>
        <v>46836</v>
      </c>
      <c r="K61" s="150">
        <f>43200+2196</f>
        <v>45396</v>
      </c>
      <c r="L61" s="150">
        <f>44640+2196</f>
        <v>46836</v>
      </c>
      <c r="M61" s="119">
        <f>SUM(I61:L61)</f>
        <v>183024</v>
      </c>
      <c r="N61" s="150">
        <f>43200+2196</f>
        <v>45396</v>
      </c>
      <c r="O61" s="150">
        <f>44640+2196</f>
        <v>46836</v>
      </c>
      <c r="P61" s="150">
        <f>44640+2196</f>
        <v>46836</v>
      </c>
      <c r="Q61" s="150">
        <f>43200+2196</f>
        <v>45396</v>
      </c>
      <c r="R61" s="119">
        <f>SUM(N61:Q61)</f>
        <v>184464</v>
      </c>
      <c r="S61" s="178">
        <f t="shared" si="1"/>
        <v>667400</v>
      </c>
      <c r="T61" s="35">
        <f t="shared" si="20"/>
        <v>667400</v>
      </c>
    </row>
    <row r="62" spans="1:20" ht="21" x14ac:dyDescent="0.35">
      <c r="A62" s="148"/>
      <c r="B62" s="119" t="s">
        <v>2</v>
      </c>
      <c r="C62" s="96"/>
      <c r="D62" s="143"/>
      <c r="E62" s="143"/>
      <c r="F62" s="143"/>
      <c r="G62" s="143"/>
      <c r="H62" s="119"/>
      <c r="I62" s="143"/>
      <c r="J62" s="143"/>
      <c r="K62" s="143"/>
      <c r="L62" s="143"/>
      <c r="M62" s="119"/>
      <c r="N62" s="143"/>
      <c r="O62" s="143"/>
      <c r="P62" s="143"/>
      <c r="Q62" s="143"/>
      <c r="R62" s="119"/>
      <c r="S62" s="178">
        <f t="shared" si="1"/>
        <v>0</v>
      </c>
      <c r="T62" s="35">
        <f t="shared" si="20"/>
        <v>0</v>
      </c>
    </row>
    <row r="63" spans="1:20" ht="21" x14ac:dyDescent="0.35">
      <c r="A63" s="147" t="s">
        <v>174</v>
      </c>
      <c r="B63" s="119" t="s">
        <v>1</v>
      </c>
      <c r="C63" s="96">
        <v>202000</v>
      </c>
      <c r="D63" s="150">
        <f>12096+2100+548</f>
        <v>14744</v>
      </c>
      <c r="E63" s="143">
        <f>12096</f>
        <v>12096</v>
      </c>
      <c r="F63" s="150">
        <f>12096</f>
        <v>12096</v>
      </c>
      <c r="G63" s="150">
        <f>12096+50000</f>
        <v>62096</v>
      </c>
      <c r="H63" s="119">
        <f>SUM(D63:G63)</f>
        <v>101032</v>
      </c>
      <c r="I63" s="145">
        <f>12096</f>
        <v>12096</v>
      </c>
      <c r="J63" s="145">
        <f>12096</f>
        <v>12096</v>
      </c>
      <c r="K63" s="145">
        <f>12096</f>
        <v>12096</v>
      </c>
      <c r="L63" s="145">
        <f>2100+12096</f>
        <v>14196</v>
      </c>
      <c r="M63" s="119">
        <f>SUM(I63:L63)</f>
        <v>50484</v>
      </c>
      <c r="N63" s="145">
        <f>12096</f>
        <v>12096</v>
      </c>
      <c r="O63" s="145">
        <f>12096</f>
        <v>12096</v>
      </c>
      <c r="P63" s="143">
        <f>2100+12096</f>
        <v>14196</v>
      </c>
      <c r="Q63" s="143">
        <f>12096</f>
        <v>12096</v>
      </c>
      <c r="R63" s="119">
        <f>SUM(N63:Q63)</f>
        <v>50484</v>
      </c>
      <c r="S63" s="178">
        <f t="shared" si="1"/>
        <v>202000</v>
      </c>
      <c r="T63" s="35">
        <f t="shared" si="20"/>
        <v>202000</v>
      </c>
    </row>
    <row r="64" spans="1:20" ht="21" x14ac:dyDescent="0.35">
      <c r="A64" s="148"/>
      <c r="B64" s="119" t="s">
        <v>2</v>
      </c>
      <c r="C64" s="96"/>
      <c r="D64" s="143"/>
      <c r="E64" s="143"/>
      <c r="F64" s="143"/>
      <c r="G64" s="143"/>
      <c r="H64" s="119"/>
      <c r="I64" s="143"/>
      <c r="J64" s="143"/>
      <c r="K64" s="143"/>
      <c r="L64" s="143"/>
      <c r="M64" s="119"/>
      <c r="N64" s="143"/>
      <c r="O64" s="143"/>
      <c r="P64" s="143"/>
      <c r="Q64" s="143"/>
      <c r="R64" s="119"/>
      <c r="S64" s="178">
        <f t="shared" si="1"/>
        <v>0</v>
      </c>
      <c r="T64" s="35">
        <f t="shared" si="20"/>
        <v>0</v>
      </c>
    </row>
    <row r="65" spans="1:20" ht="21" x14ac:dyDescent="0.35">
      <c r="A65" s="149" t="s">
        <v>175</v>
      </c>
      <c r="B65" s="119" t="s">
        <v>1</v>
      </c>
      <c r="C65" s="96">
        <f>SUM(C66:C66)</f>
        <v>0</v>
      </c>
      <c r="D65" s="143"/>
      <c r="E65" s="143"/>
      <c r="F65" s="143"/>
      <c r="G65" s="143"/>
      <c r="H65" s="119">
        <f>SUM(D65:G65)</f>
        <v>0</v>
      </c>
      <c r="I65" s="143">
        <v>359400</v>
      </c>
      <c r="J65" s="143"/>
      <c r="K65" s="143"/>
      <c r="L65" s="143"/>
      <c r="M65" s="119">
        <f>SUM(I65:L65)</f>
        <v>359400</v>
      </c>
      <c r="N65" s="143"/>
      <c r="O65" s="143"/>
      <c r="P65" s="143"/>
      <c r="Q65" s="143"/>
      <c r="R65" s="119">
        <f>SUM(N65:Q65)</f>
        <v>0</v>
      </c>
      <c r="S65" s="178">
        <f t="shared" si="1"/>
        <v>359400</v>
      </c>
      <c r="T65" s="35">
        <f t="shared" ref="T65:T68" si="21">SUM(H65+M65+R65)</f>
        <v>359400</v>
      </c>
    </row>
    <row r="66" spans="1:20" ht="21" x14ac:dyDescent="0.35">
      <c r="A66" s="148"/>
      <c r="B66" s="119" t="s">
        <v>2</v>
      </c>
      <c r="C66" s="96"/>
      <c r="D66" s="143"/>
      <c r="E66" s="143"/>
      <c r="F66" s="143"/>
      <c r="G66" s="143"/>
      <c r="H66" s="119"/>
      <c r="I66" s="143"/>
      <c r="J66" s="143"/>
      <c r="K66" s="143"/>
      <c r="L66" s="143"/>
      <c r="M66" s="119"/>
      <c r="N66" s="143"/>
      <c r="O66" s="143"/>
      <c r="P66" s="143"/>
      <c r="Q66" s="143"/>
      <c r="R66" s="119"/>
      <c r="S66" s="178">
        <f t="shared" si="1"/>
        <v>0</v>
      </c>
      <c r="T66" s="35">
        <f t="shared" si="21"/>
        <v>0</v>
      </c>
    </row>
    <row r="67" spans="1:20" ht="21" x14ac:dyDescent="0.35">
      <c r="A67" s="147" t="s">
        <v>143</v>
      </c>
      <c r="B67" s="119" t="s">
        <v>1</v>
      </c>
      <c r="C67" s="96">
        <f>SUM(C68:C69)</f>
        <v>700000</v>
      </c>
      <c r="D67" s="143">
        <v>500000</v>
      </c>
      <c r="E67" s="143"/>
      <c r="F67" s="143"/>
      <c r="G67" s="143"/>
      <c r="H67" s="119">
        <f>SUM(D67:G67)</f>
        <v>500000</v>
      </c>
      <c r="I67" s="118"/>
      <c r="J67" s="151"/>
      <c r="K67" s="151"/>
      <c r="L67" s="151"/>
      <c r="M67" s="119">
        <f>SUM(I67:L67)</f>
        <v>0</v>
      </c>
      <c r="N67" s="143"/>
      <c r="O67" s="143"/>
      <c r="P67" s="143"/>
      <c r="Q67" s="143"/>
      <c r="R67" s="119">
        <f>SUM(N67:Q67)</f>
        <v>0</v>
      </c>
      <c r="S67" s="178">
        <f t="shared" si="1"/>
        <v>500000</v>
      </c>
      <c r="T67" s="35">
        <f t="shared" si="21"/>
        <v>500000</v>
      </c>
    </row>
    <row r="68" spans="1:20" ht="21" x14ac:dyDescent="0.35">
      <c r="A68" s="148"/>
      <c r="B68" s="119" t="s">
        <v>2</v>
      </c>
      <c r="C68" s="96"/>
      <c r="D68" s="143"/>
      <c r="E68" s="143"/>
      <c r="F68" s="143"/>
      <c r="G68" s="143"/>
      <c r="H68" s="119"/>
      <c r="I68" s="143"/>
      <c r="J68" s="143"/>
      <c r="K68" s="143"/>
      <c r="L68" s="143"/>
      <c r="M68" s="119"/>
      <c r="N68" s="143"/>
      <c r="O68" s="143"/>
      <c r="P68" s="143"/>
      <c r="Q68" s="143"/>
      <c r="R68" s="119"/>
      <c r="S68" s="178">
        <f t="shared" si="1"/>
        <v>0</v>
      </c>
      <c r="T68" s="35">
        <f t="shared" si="21"/>
        <v>0</v>
      </c>
    </row>
    <row r="69" spans="1:20" ht="21" x14ac:dyDescent="0.35">
      <c r="A69" s="147" t="s">
        <v>176</v>
      </c>
      <c r="B69" s="119" t="s">
        <v>1</v>
      </c>
      <c r="C69" s="96">
        <v>700000</v>
      </c>
      <c r="D69" s="143">
        <v>700000</v>
      </c>
      <c r="E69" s="143"/>
      <c r="F69" s="143"/>
      <c r="G69" s="143"/>
      <c r="H69" s="119">
        <f>SUM(D69:G69)</f>
        <v>700000</v>
      </c>
      <c r="I69" s="143"/>
      <c r="J69" s="143"/>
      <c r="K69" s="143"/>
      <c r="L69" s="143"/>
      <c r="M69" s="119">
        <f>SUM(I69:L69)</f>
        <v>0</v>
      </c>
      <c r="N69" s="143"/>
      <c r="O69" s="143"/>
      <c r="P69" s="143"/>
      <c r="Q69" s="143"/>
      <c r="R69" s="119">
        <f>SUM(N69:Q69)</f>
        <v>0</v>
      </c>
      <c r="S69" s="178">
        <f t="shared" si="1"/>
        <v>700000</v>
      </c>
      <c r="T69" s="35">
        <f t="shared" ref="T69:T70" si="22">SUM(H69+M69+R69)</f>
        <v>700000</v>
      </c>
    </row>
    <row r="70" spans="1:20" ht="21" x14ac:dyDescent="0.35">
      <c r="A70" s="148"/>
      <c r="B70" s="119" t="s">
        <v>2</v>
      </c>
      <c r="C70" s="96"/>
      <c r="D70" s="143"/>
      <c r="E70" s="143"/>
      <c r="F70" s="143"/>
      <c r="G70" s="143"/>
      <c r="H70" s="119"/>
      <c r="I70" s="143"/>
      <c r="J70" s="143"/>
      <c r="K70" s="143"/>
      <c r="L70" s="143"/>
      <c r="M70" s="119"/>
      <c r="N70" s="143"/>
      <c r="O70" s="143"/>
      <c r="P70" s="143"/>
      <c r="Q70" s="143"/>
      <c r="R70" s="119"/>
      <c r="S70" s="178">
        <f t="shared" si="1"/>
        <v>0</v>
      </c>
      <c r="T70" s="35">
        <f t="shared" si="22"/>
        <v>0</v>
      </c>
    </row>
    <row r="71" spans="1:20" s="20" customFormat="1" ht="21" x14ac:dyDescent="0.35">
      <c r="A71" s="75" t="s">
        <v>149</v>
      </c>
      <c r="B71" s="76" t="s">
        <v>1</v>
      </c>
      <c r="C71" s="73">
        <f>SUM(C73+C77+C75)</f>
        <v>18543300</v>
      </c>
      <c r="D71" s="73">
        <f t="shared" ref="D71:R71" si="23">SUM(D73+D77+D75)</f>
        <v>547500</v>
      </c>
      <c r="E71" s="73">
        <f t="shared" si="23"/>
        <v>94500</v>
      </c>
      <c r="F71" s="73">
        <f t="shared" si="23"/>
        <v>94500</v>
      </c>
      <c r="G71" s="73">
        <f t="shared" si="23"/>
        <v>94500</v>
      </c>
      <c r="H71" s="73">
        <f t="shared" si="23"/>
        <v>831000</v>
      </c>
      <c r="I71" s="73">
        <f t="shared" si="23"/>
        <v>94500</v>
      </c>
      <c r="J71" s="73">
        <f t="shared" si="23"/>
        <v>94500</v>
      </c>
      <c r="K71" s="73">
        <f t="shared" si="23"/>
        <v>94500</v>
      </c>
      <c r="L71" s="73">
        <f t="shared" si="23"/>
        <v>94500</v>
      </c>
      <c r="M71" s="73">
        <f t="shared" si="23"/>
        <v>378000</v>
      </c>
      <c r="N71" s="73">
        <f t="shared" si="23"/>
        <v>94500</v>
      </c>
      <c r="O71" s="73">
        <f t="shared" si="23"/>
        <v>94500</v>
      </c>
      <c r="P71" s="73">
        <f t="shared" si="23"/>
        <v>94500</v>
      </c>
      <c r="Q71" s="73">
        <f t="shared" si="23"/>
        <v>94500</v>
      </c>
      <c r="R71" s="73">
        <f t="shared" si="23"/>
        <v>378000</v>
      </c>
      <c r="S71" s="178">
        <f t="shared" si="1"/>
        <v>1587000</v>
      </c>
      <c r="T71" s="33">
        <f t="shared" ref="T71:T72" si="24">SUM(H71+M71+R71)</f>
        <v>1587000</v>
      </c>
    </row>
    <row r="72" spans="1:20" s="20" customFormat="1" ht="21" x14ac:dyDescent="0.35">
      <c r="A72" s="75"/>
      <c r="B72" s="76" t="s">
        <v>2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178">
        <f t="shared" si="1"/>
        <v>0</v>
      </c>
      <c r="T72" s="20">
        <f t="shared" si="24"/>
        <v>0</v>
      </c>
    </row>
    <row r="73" spans="1:20" ht="44.25" customHeight="1" x14ac:dyDescent="0.35">
      <c r="A73" s="147" t="s">
        <v>156</v>
      </c>
      <c r="B73" s="119" t="s">
        <v>1</v>
      </c>
      <c r="C73" s="96">
        <v>253000</v>
      </c>
      <c r="D73" s="143">
        <v>253000</v>
      </c>
      <c r="E73" s="143"/>
      <c r="F73" s="143"/>
      <c r="G73" s="143"/>
      <c r="H73" s="119">
        <f>SUM(D73:G73)</f>
        <v>253000</v>
      </c>
      <c r="I73" s="118"/>
      <c r="J73" s="151"/>
      <c r="K73" s="151"/>
      <c r="L73" s="151"/>
      <c r="M73" s="119">
        <f>SUM(I73:L73)</f>
        <v>0</v>
      </c>
      <c r="N73" s="119"/>
      <c r="O73" s="119"/>
      <c r="P73" s="119"/>
      <c r="Q73" s="119"/>
      <c r="R73" s="119">
        <f>SUM(N73:Q73)</f>
        <v>0</v>
      </c>
      <c r="S73" s="178">
        <f t="shared" ref="S73:S84" si="25">SUM(H73+M73+R73)</f>
        <v>253000</v>
      </c>
      <c r="T73" s="35">
        <f t="shared" ref="T73:T76" si="26">SUM(H73+M73+R73)</f>
        <v>253000</v>
      </c>
    </row>
    <row r="74" spans="1:20" ht="21" x14ac:dyDescent="0.35">
      <c r="A74" s="148"/>
      <c r="B74" s="166" t="s">
        <v>2</v>
      </c>
      <c r="C74" s="96"/>
      <c r="D74" s="143"/>
      <c r="E74" s="143"/>
      <c r="F74" s="143"/>
      <c r="G74" s="143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78">
        <f t="shared" si="25"/>
        <v>0</v>
      </c>
      <c r="T74" s="35">
        <f t="shared" si="26"/>
        <v>0</v>
      </c>
    </row>
    <row r="75" spans="1:20" ht="21" x14ac:dyDescent="0.35">
      <c r="A75" s="147" t="s">
        <v>261</v>
      </c>
      <c r="B75" s="119" t="s">
        <v>1</v>
      </c>
      <c r="C75" s="96">
        <v>1134000</v>
      </c>
      <c r="D75" s="143">
        <v>94500</v>
      </c>
      <c r="E75" s="143">
        <v>94500</v>
      </c>
      <c r="F75" s="143">
        <v>94500</v>
      </c>
      <c r="G75" s="143">
        <v>94500</v>
      </c>
      <c r="H75" s="119">
        <f>SUM(D75:G75)</f>
        <v>378000</v>
      </c>
      <c r="I75" s="119">
        <v>94500</v>
      </c>
      <c r="J75" s="119">
        <v>94500</v>
      </c>
      <c r="K75" s="119">
        <v>94500</v>
      </c>
      <c r="L75" s="119">
        <v>94500</v>
      </c>
      <c r="M75" s="119">
        <f>SUM(I75:L75)</f>
        <v>378000</v>
      </c>
      <c r="N75" s="119">
        <v>94500</v>
      </c>
      <c r="O75" s="119">
        <v>94500</v>
      </c>
      <c r="P75" s="119">
        <v>94500</v>
      </c>
      <c r="Q75" s="119">
        <v>94500</v>
      </c>
      <c r="R75" s="119">
        <f>SUM(N75:Q75)</f>
        <v>378000</v>
      </c>
      <c r="S75" s="178">
        <f t="shared" si="25"/>
        <v>1134000</v>
      </c>
      <c r="T75" s="35">
        <f t="shared" si="26"/>
        <v>1134000</v>
      </c>
    </row>
    <row r="76" spans="1:20" ht="21" x14ac:dyDescent="0.35">
      <c r="A76" s="148"/>
      <c r="B76" s="119" t="s">
        <v>2</v>
      </c>
      <c r="C76" s="96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78">
        <f t="shared" si="25"/>
        <v>0</v>
      </c>
      <c r="T76" s="35">
        <f t="shared" si="26"/>
        <v>0</v>
      </c>
    </row>
    <row r="77" spans="1:20" ht="21" x14ac:dyDescent="0.35">
      <c r="A77" s="149" t="s">
        <v>75</v>
      </c>
      <c r="B77" s="119" t="s">
        <v>1</v>
      </c>
      <c r="C77" s="96">
        <f>SUM(C78:C79)</f>
        <v>17156300</v>
      </c>
      <c r="D77" s="143">
        <v>200000</v>
      </c>
      <c r="E77" s="143"/>
      <c r="F77" s="143"/>
      <c r="G77" s="143"/>
      <c r="H77" s="119">
        <f>SUM(D77:G77)</f>
        <v>200000</v>
      </c>
      <c r="I77" s="119"/>
      <c r="J77" s="119"/>
      <c r="K77" s="119"/>
      <c r="L77" s="119"/>
      <c r="M77" s="119">
        <f>SUM(I77:L77)</f>
        <v>0</v>
      </c>
      <c r="N77" s="119"/>
      <c r="O77" s="119"/>
      <c r="P77" s="119"/>
      <c r="Q77" s="119"/>
      <c r="R77" s="119">
        <f>SUM(N77:Q77)</f>
        <v>0</v>
      </c>
      <c r="S77" s="178">
        <f t="shared" si="25"/>
        <v>200000</v>
      </c>
      <c r="T77" s="35">
        <f t="shared" si="2"/>
        <v>200000</v>
      </c>
    </row>
    <row r="78" spans="1:20" ht="21" x14ac:dyDescent="0.35">
      <c r="A78" s="148"/>
      <c r="B78" s="119" t="s">
        <v>2</v>
      </c>
      <c r="C78" s="96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78">
        <f t="shared" si="25"/>
        <v>0</v>
      </c>
      <c r="T78" s="35">
        <f t="shared" si="2"/>
        <v>0</v>
      </c>
    </row>
    <row r="79" spans="1:20" s="35" customFormat="1" ht="21" x14ac:dyDescent="0.35">
      <c r="A79" s="225" t="s">
        <v>108</v>
      </c>
      <c r="B79" s="96" t="s">
        <v>1</v>
      </c>
      <c r="C79" s="96">
        <f t="shared" ref="C79:R79" si="27">SUM(C8+C29)</f>
        <v>17156300</v>
      </c>
      <c r="D79" s="96">
        <f t="shared" si="27"/>
        <v>4187444</v>
      </c>
      <c r="E79" s="96">
        <f t="shared" si="27"/>
        <v>1536285</v>
      </c>
      <c r="F79" s="96">
        <f t="shared" si="27"/>
        <v>1595403</v>
      </c>
      <c r="G79" s="96">
        <f t="shared" si="27"/>
        <v>1585665</v>
      </c>
      <c r="H79" s="96">
        <f t="shared" si="27"/>
        <v>8904797</v>
      </c>
      <c r="I79" s="96">
        <f t="shared" si="27"/>
        <v>1864642</v>
      </c>
      <c r="J79" s="96">
        <f t="shared" si="27"/>
        <v>1298887</v>
      </c>
      <c r="K79" s="96">
        <f t="shared" si="27"/>
        <v>1405738</v>
      </c>
      <c r="L79" s="96">
        <f t="shared" si="27"/>
        <v>1323465</v>
      </c>
      <c r="M79" s="96">
        <f t="shared" si="27"/>
        <v>5892732</v>
      </c>
      <c r="N79" s="96">
        <f t="shared" si="27"/>
        <v>1477362</v>
      </c>
      <c r="O79" s="96">
        <f t="shared" si="27"/>
        <v>1342605</v>
      </c>
      <c r="P79" s="96">
        <f t="shared" si="27"/>
        <v>1301940</v>
      </c>
      <c r="Q79" s="96">
        <f t="shared" si="27"/>
        <v>1238064</v>
      </c>
      <c r="R79" s="96">
        <f t="shared" si="27"/>
        <v>5359971</v>
      </c>
      <c r="S79" s="178">
        <f t="shared" si="25"/>
        <v>20157500</v>
      </c>
      <c r="T79" s="41">
        <f t="shared" ref="T79:T83" si="28">SUM(H79+M79+R79)</f>
        <v>20157500</v>
      </c>
    </row>
    <row r="80" spans="1:20" s="35" customFormat="1" ht="21" x14ac:dyDescent="0.35">
      <c r="A80" s="226"/>
      <c r="B80" s="96" t="s">
        <v>2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178">
        <f t="shared" si="25"/>
        <v>0</v>
      </c>
      <c r="T80" s="35">
        <f t="shared" si="28"/>
        <v>0</v>
      </c>
    </row>
    <row r="81" spans="1:20" s="35" customFormat="1" ht="21" x14ac:dyDescent="0.35">
      <c r="A81" s="225" t="s">
        <v>152</v>
      </c>
      <c r="B81" s="96" t="s">
        <v>1</v>
      </c>
      <c r="C81" s="96">
        <f>SUM(C71)</f>
        <v>18543300</v>
      </c>
      <c r="D81" s="96">
        <f t="shared" ref="D81:R81" si="29">SUM(D71)</f>
        <v>547500</v>
      </c>
      <c r="E81" s="96">
        <f t="shared" si="29"/>
        <v>94500</v>
      </c>
      <c r="F81" s="96">
        <f t="shared" si="29"/>
        <v>94500</v>
      </c>
      <c r="G81" s="96">
        <f t="shared" si="29"/>
        <v>94500</v>
      </c>
      <c r="H81" s="96">
        <f t="shared" si="29"/>
        <v>831000</v>
      </c>
      <c r="I81" s="96">
        <f t="shared" si="29"/>
        <v>94500</v>
      </c>
      <c r="J81" s="96">
        <f t="shared" si="29"/>
        <v>94500</v>
      </c>
      <c r="K81" s="96">
        <f t="shared" si="29"/>
        <v>94500</v>
      </c>
      <c r="L81" s="96">
        <f t="shared" si="29"/>
        <v>94500</v>
      </c>
      <c r="M81" s="96">
        <f t="shared" si="29"/>
        <v>378000</v>
      </c>
      <c r="N81" s="96">
        <f t="shared" si="29"/>
        <v>94500</v>
      </c>
      <c r="O81" s="96">
        <f t="shared" si="29"/>
        <v>94500</v>
      </c>
      <c r="P81" s="96">
        <f t="shared" si="29"/>
        <v>94500</v>
      </c>
      <c r="Q81" s="96">
        <f t="shared" si="29"/>
        <v>94500</v>
      </c>
      <c r="R81" s="96">
        <f t="shared" si="29"/>
        <v>378000</v>
      </c>
      <c r="S81" s="178">
        <f t="shared" si="25"/>
        <v>1587000</v>
      </c>
      <c r="T81" s="41">
        <f t="shared" si="28"/>
        <v>1587000</v>
      </c>
    </row>
    <row r="82" spans="1:20" s="35" customFormat="1" ht="21" x14ac:dyDescent="0.35">
      <c r="A82" s="226"/>
      <c r="B82" s="96" t="s">
        <v>2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178">
        <f t="shared" si="25"/>
        <v>0</v>
      </c>
      <c r="T82" s="35">
        <f t="shared" si="28"/>
        <v>0</v>
      </c>
    </row>
    <row r="83" spans="1:20" s="35" customFormat="1" ht="21" x14ac:dyDescent="0.35">
      <c r="A83" s="247" t="s">
        <v>0</v>
      </c>
      <c r="B83" s="96" t="s">
        <v>1</v>
      </c>
      <c r="C83" s="96">
        <f>SUM(C84:C85)</f>
        <v>0</v>
      </c>
      <c r="D83" s="96">
        <f t="shared" ref="D83:R83" si="30">SUM(D79+D81)</f>
        <v>4734944</v>
      </c>
      <c r="E83" s="96">
        <f t="shared" si="30"/>
        <v>1630785</v>
      </c>
      <c r="F83" s="96">
        <f t="shared" si="30"/>
        <v>1689903</v>
      </c>
      <c r="G83" s="96">
        <f t="shared" si="30"/>
        <v>1680165</v>
      </c>
      <c r="H83" s="96">
        <f t="shared" si="30"/>
        <v>9735797</v>
      </c>
      <c r="I83" s="96">
        <f t="shared" si="30"/>
        <v>1959142</v>
      </c>
      <c r="J83" s="96">
        <f t="shared" si="30"/>
        <v>1393387</v>
      </c>
      <c r="K83" s="96">
        <f t="shared" si="30"/>
        <v>1500238</v>
      </c>
      <c r="L83" s="96">
        <f t="shared" si="30"/>
        <v>1417965</v>
      </c>
      <c r="M83" s="96">
        <f t="shared" si="30"/>
        <v>6270732</v>
      </c>
      <c r="N83" s="96">
        <f t="shared" si="30"/>
        <v>1571862</v>
      </c>
      <c r="O83" s="96">
        <f t="shared" si="30"/>
        <v>1437105</v>
      </c>
      <c r="P83" s="96">
        <f t="shared" si="30"/>
        <v>1396440</v>
      </c>
      <c r="Q83" s="96">
        <f t="shared" si="30"/>
        <v>1332564</v>
      </c>
      <c r="R83" s="96">
        <f t="shared" si="30"/>
        <v>5737971</v>
      </c>
      <c r="S83" s="178">
        <f t="shared" si="25"/>
        <v>21744500</v>
      </c>
      <c r="T83" s="41">
        <f t="shared" si="28"/>
        <v>21744500</v>
      </c>
    </row>
    <row r="84" spans="1:20" s="35" customFormat="1" ht="21" x14ac:dyDescent="0.35">
      <c r="A84" s="248"/>
      <c r="B84" s="96" t="s">
        <v>2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178">
        <f t="shared" si="25"/>
        <v>0</v>
      </c>
    </row>
    <row r="85" spans="1:20" ht="21" x14ac:dyDescent="0.2">
      <c r="A85" s="42"/>
      <c r="B85" s="42"/>
      <c r="C85" s="43"/>
      <c r="D85" s="44"/>
      <c r="E85" s="44"/>
      <c r="F85" s="44"/>
    </row>
    <row r="86" spans="1:20" ht="21" x14ac:dyDescent="0.2">
      <c r="A86" s="42"/>
      <c r="B86" s="42"/>
      <c r="C86" s="43">
        <f>SUM(C87:C89)</f>
        <v>0</v>
      </c>
      <c r="D86" s="44"/>
      <c r="E86" s="44"/>
      <c r="F86" s="44"/>
    </row>
    <row r="87" spans="1:20" ht="21" x14ac:dyDescent="0.2">
      <c r="A87" s="42"/>
      <c r="B87" s="42"/>
      <c r="C87" s="43"/>
      <c r="D87" s="44"/>
      <c r="E87" s="44"/>
      <c r="F87" s="44"/>
    </row>
    <row r="88" spans="1:20" ht="21" x14ac:dyDescent="0.2">
      <c r="A88" s="45" t="s">
        <v>7</v>
      </c>
      <c r="B88" s="42"/>
      <c r="C88" s="43"/>
      <c r="D88" s="44"/>
      <c r="E88" s="44"/>
      <c r="F88" s="44"/>
    </row>
    <row r="90" spans="1:20" ht="30" customHeight="1" x14ac:dyDescent="0.2">
      <c r="C90" s="57">
        <f>+C41+C22</f>
        <v>554200</v>
      </c>
    </row>
    <row r="91" spans="1:20" ht="30" customHeight="1" x14ac:dyDescent="0.2"/>
    <row r="92" spans="1:20" ht="30" customHeight="1" x14ac:dyDescent="0.2">
      <c r="B92" s="34">
        <f>SUM(C92:E92)</f>
        <v>0</v>
      </c>
    </row>
    <row r="93" spans="1:20" ht="30" customHeight="1" x14ac:dyDescent="0.2"/>
    <row r="94" spans="1:20" ht="30" customHeight="1" x14ac:dyDescent="0.2"/>
  </sheetData>
  <mergeCells count="10">
    <mergeCell ref="A1:M1"/>
    <mergeCell ref="S5:S6"/>
    <mergeCell ref="A83:A84"/>
    <mergeCell ref="A5:A6"/>
    <mergeCell ref="C5:C6"/>
    <mergeCell ref="A79:A80"/>
    <mergeCell ref="A81:A82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9" orientation="landscape" r:id="rId1"/>
  <headerFooter>
    <oddHeader>&amp;R&amp;"TH SarabunPSK,ธรรมดา"&amp;14แบบ สงม. 2</oddHeader>
  </headerFooter>
  <rowBreaks count="4" manualBreakCount="4">
    <brk id="23" max="12" man="1"/>
    <brk id="40" max="12" man="1"/>
    <brk id="56" max="12" man="1"/>
    <brk id="7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61779-F867-4DBB-8305-7BC8742B7AE6}">
  <dimension ref="A1:T92"/>
  <sheetViews>
    <sheetView zoomScale="70" zoomScaleNormal="70" workbookViewId="0">
      <selection activeCell="X13" sqref="X13"/>
    </sheetView>
  </sheetViews>
  <sheetFormatPr defaultRowHeight="14.25" x14ac:dyDescent="0.2"/>
  <cols>
    <col min="1" max="1" width="47.375" style="14" customWidth="1"/>
    <col min="2" max="2" width="11.75" style="14" customWidth="1"/>
    <col min="3" max="3" width="18" style="20" hidden="1" customWidth="1"/>
    <col min="4" max="4" width="10.875" style="14" hidden="1" customWidth="1"/>
    <col min="5" max="5" width="10.125" style="14" hidden="1" customWidth="1"/>
    <col min="6" max="6" width="10.375" style="14" hidden="1" customWidth="1"/>
    <col min="7" max="7" width="11.625" style="14" hidden="1" customWidth="1"/>
    <col min="8" max="8" width="28.375" style="14" customWidth="1"/>
    <col min="9" max="9" width="10.375" style="14" hidden="1" customWidth="1"/>
    <col min="10" max="10" width="10.5" style="14" hidden="1" customWidth="1"/>
    <col min="11" max="12" width="10" style="14" hidden="1" customWidth="1"/>
    <col min="13" max="13" width="28.625" style="14" customWidth="1"/>
    <col min="14" max="15" width="10.875" style="14" hidden="1" customWidth="1"/>
    <col min="16" max="16" width="10.75" style="14" hidden="1" customWidth="1"/>
    <col min="17" max="17" width="10.5" style="14" hidden="1" customWidth="1"/>
    <col min="18" max="18" width="26.875" style="14" customWidth="1"/>
    <col min="19" max="19" width="18.375" style="14" customWidth="1"/>
    <col min="20" max="20" width="15.25" style="14" hidden="1" customWidth="1"/>
    <col min="21" max="16384" width="9" style="14"/>
  </cols>
  <sheetData>
    <row r="1" spans="1:20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0" ht="21" x14ac:dyDescent="0.2">
      <c r="A2" s="15" t="s">
        <v>21</v>
      </c>
      <c r="B2" s="15"/>
      <c r="C2" s="16"/>
      <c r="D2" s="15"/>
      <c r="E2" s="15"/>
      <c r="F2" s="15"/>
    </row>
    <row r="3" spans="1:20" ht="21" x14ac:dyDescent="0.2">
      <c r="A3" s="17" t="s">
        <v>77</v>
      </c>
      <c r="B3" s="17"/>
      <c r="C3" s="18"/>
      <c r="D3" s="19"/>
      <c r="E3" s="19"/>
      <c r="F3" s="19"/>
      <c r="M3" s="28"/>
      <c r="R3" s="19" t="s">
        <v>20</v>
      </c>
    </row>
    <row r="4" spans="1:20" ht="21" x14ac:dyDescent="0.2">
      <c r="A4" s="17"/>
      <c r="B4" s="17"/>
      <c r="C4" s="18"/>
      <c r="D4" s="19"/>
      <c r="E4" s="19"/>
      <c r="F4" s="19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228</v>
      </c>
      <c r="J5" s="233"/>
      <c r="K5" s="233"/>
      <c r="L5" s="233"/>
      <c r="M5" s="234"/>
      <c r="N5" s="232" t="s">
        <v>229</v>
      </c>
      <c r="O5" s="233"/>
      <c r="P5" s="233"/>
      <c r="Q5" s="233"/>
      <c r="R5" s="234"/>
      <c r="S5" s="244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</row>
    <row r="8" spans="1:20" s="20" customFormat="1" ht="21" x14ac:dyDescent="0.35">
      <c r="A8" s="77" t="s">
        <v>124</v>
      </c>
      <c r="B8" s="47" t="s">
        <v>1</v>
      </c>
      <c r="C8" s="73">
        <f>SUM(C10)</f>
        <v>1399000</v>
      </c>
      <c r="D8" s="73">
        <f t="shared" ref="D8:R8" si="0">SUM(D10)</f>
        <v>829300</v>
      </c>
      <c r="E8" s="73">
        <f t="shared" si="0"/>
        <v>6700</v>
      </c>
      <c r="F8" s="73">
        <f t="shared" si="0"/>
        <v>35300</v>
      </c>
      <c r="G8" s="73">
        <f t="shared" si="0"/>
        <v>24700</v>
      </c>
      <c r="H8" s="73">
        <f t="shared" si="0"/>
        <v>896000</v>
      </c>
      <c r="I8" s="73">
        <f t="shared" si="0"/>
        <v>5000</v>
      </c>
      <c r="J8" s="73">
        <f t="shared" si="0"/>
        <v>124000</v>
      </c>
      <c r="K8" s="73">
        <f t="shared" si="0"/>
        <v>33900</v>
      </c>
      <c r="L8" s="73">
        <f t="shared" si="0"/>
        <v>17000</v>
      </c>
      <c r="M8" s="73">
        <f t="shared" si="0"/>
        <v>179900</v>
      </c>
      <c r="N8" s="73">
        <f t="shared" si="0"/>
        <v>33500</v>
      </c>
      <c r="O8" s="73">
        <f t="shared" si="0"/>
        <v>22900</v>
      </c>
      <c r="P8" s="73">
        <f t="shared" si="0"/>
        <v>6400</v>
      </c>
      <c r="Q8" s="73">
        <f t="shared" si="0"/>
        <v>0</v>
      </c>
      <c r="R8" s="73">
        <f t="shared" si="0"/>
        <v>62800</v>
      </c>
      <c r="S8" s="173">
        <f>SUM(H8+M8+R8)</f>
        <v>1138700</v>
      </c>
      <c r="T8" s="33">
        <f>SUM(R8,M8,H8)</f>
        <v>1138700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67" si="1">SUM(H9+M9+R9)</f>
        <v>0</v>
      </c>
      <c r="T9" s="20">
        <f t="shared" ref="T9:T66" si="2">SUM(R9,M9,H9)</f>
        <v>0</v>
      </c>
    </row>
    <row r="10" spans="1:20" ht="21" x14ac:dyDescent="0.35">
      <c r="A10" s="87" t="s">
        <v>137</v>
      </c>
      <c r="B10" s="53" t="s">
        <v>1</v>
      </c>
      <c r="C10" s="47">
        <f t="shared" ref="C10:R10" si="3">SUM(C14:C26)</f>
        <v>1399000</v>
      </c>
      <c r="D10" s="47">
        <f t="shared" si="3"/>
        <v>829300</v>
      </c>
      <c r="E10" s="47">
        <f t="shared" si="3"/>
        <v>6700</v>
      </c>
      <c r="F10" s="47">
        <f t="shared" si="3"/>
        <v>35300</v>
      </c>
      <c r="G10" s="47">
        <f t="shared" si="3"/>
        <v>24700</v>
      </c>
      <c r="H10" s="47">
        <f t="shared" si="3"/>
        <v>896000</v>
      </c>
      <c r="I10" s="47">
        <f t="shared" si="3"/>
        <v>5000</v>
      </c>
      <c r="J10" s="47">
        <f t="shared" si="3"/>
        <v>124000</v>
      </c>
      <c r="K10" s="47">
        <f t="shared" si="3"/>
        <v>33900</v>
      </c>
      <c r="L10" s="47">
        <f t="shared" si="3"/>
        <v>17000</v>
      </c>
      <c r="M10" s="47">
        <f t="shared" si="3"/>
        <v>179900</v>
      </c>
      <c r="N10" s="47">
        <f t="shared" si="3"/>
        <v>33500</v>
      </c>
      <c r="O10" s="47">
        <f t="shared" si="3"/>
        <v>22900</v>
      </c>
      <c r="P10" s="47">
        <f t="shared" si="3"/>
        <v>6400</v>
      </c>
      <c r="Q10" s="47">
        <f t="shared" si="3"/>
        <v>0</v>
      </c>
      <c r="R10" s="47">
        <f t="shared" si="3"/>
        <v>62800</v>
      </c>
      <c r="S10" s="173">
        <f t="shared" si="1"/>
        <v>1138700</v>
      </c>
      <c r="T10" s="33">
        <f t="shared" si="2"/>
        <v>1138700</v>
      </c>
    </row>
    <row r="11" spans="1:20" ht="21" x14ac:dyDescent="0.35">
      <c r="A11" s="87"/>
      <c r="B11" s="53" t="s">
        <v>2</v>
      </c>
      <c r="C11" s="47">
        <f>SUM(C12+C15)</f>
        <v>56500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73">
        <f t="shared" si="1"/>
        <v>0</v>
      </c>
      <c r="T11" s="20">
        <f t="shared" si="2"/>
        <v>0</v>
      </c>
    </row>
    <row r="12" spans="1:20" ht="21" x14ac:dyDescent="0.35">
      <c r="A12" s="86" t="s">
        <v>102</v>
      </c>
      <c r="B12" s="80"/>
      <c r="C12" s="47">
        <f>SUM(C13:C14)</f>
        <v>56500</v>
      </c>
      <c r="D12" s="53">
        <f>SUM(D13:D14)</f>
        <v>0</v>
      </c>
      <c r="E12" s="53">
        <f>SUM(E13:E14)</f>
        <v>6700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>
        <f t="shared" si="2"/>
        <v>0</v>
      </c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>
        <f t="shared" si="2"/>
        <v>0</v>
      </c>
    </row>
    <row r="14" spans="1:20" ht="21" x14ac:dyDescent="0.35">
      <c r="A14" s="88" t="s">
        <v>25</v>
      </c>
      <c r="B14" s="89" t="s">
        <v>1</v>
      </c>
      <c r="C14" s="47">
        <v>56500</v>
      </c>
      <c r="D14" s="125"/>
      <c r="E14" s="125">
        <v>6700</v>
      </c>
      <c r="F14" s="125">
        <v>6700</v>
      </c>
      <c r="G14" s="125">
        <v>6100</v>
      </c>
      <c r="H14" s="48">
        <f>SUM(D14:G14)</f>
        <v>19500</v>
      </c>
      <c r="I14" s="125">
        <v>5000</v>
      </c>
      <c r="J14" s="125">
        <v>5000</v>
      </c>
      <c r="K14" s="125">
        <v>5300</v>
      </c>
      <c r="L14" s="125">
        <v>5000</v>
      </c>
      <c r="M14" s="48">
        <f>SUM(I14:L14)</f>
        <v>20300</v>
      </c>
      <c r="N14" s="125">
        <v>5000</v>
      </c>
      <c r="O14" s="125">
        <v>5300</v>
      </c>
      <c r="P14" s="125">
        <v>6400</v>
      </c>
      <c r="Q14" s="125"/>
      <c r="R14" s="48">
        <f>SUM(N14:Q14)</f>
        <v>16700</v>
      </c>
      <c r="S14" s="173">
        <f t="shared" si="1"/>
        <v>56500</v>
      </c>
      <c r="T14" s="20">
        <f t="shared" si="2"/>
        <v>56500</v>
      </c>
    </row>
    <row r="15" spans="1:20" ht="21" x14ac:dyDescent="0.35">
      <c r="A15" s="87" t="s">
        <v>104</v>
      </c>
      <c r="B15" s="80"/>
      <c r="C15" s="47"/>
      <c r="D15" s="152"/>
      <c r="E15" s="152"/>
      <c r="F15" s="152"/>
      <c r="G15" s="152"/>
      <c r="H15" s="53"/>
      <c r="I15" s="152"/>
      <c r="J15" s="152"/>
      <c r="K15" s="152"/>
      <c r="L15" s="152"/>
      <c r="M15" s="53"/>
      <c r="N15" s="152"/>
      <c r="O15" s="152"/>
      <c r="P15" s="152"/>
      <c r="Q15" s="152"/>
      <c r="R15" s="53"/>
      <c r="S15" s="173">
        <f t="shared" si="1"/>
        <v>0</v>
      </c>
      <c r="T15" s="20">
        <f t="shared" si="2"/>
        <v>0</v>
      </c>
    </row>
    <row r="16" spans="1:20" ht="21" x14ac:dyDescent="0.35">
      <c r="A16" s="88" t="s">
        <v>27</v>
      </c>
      <c r="B16" s="89" t="s">
        <v>1</v>
      </c>
      <c r="C16" s="47">
        <v>59900</v>
      </c>
      <c r="D16" s="125"/>
      <c r="E16" s="125"/>
      <c r="F16" s="125">
        <v>20000</v>
      </c>
      <c r="G16" s="125"/>
      <c r="H16" s="48">
        <f>SUM(D16:G16)</f>
        <v>20000</v>
      </c>
      <c r="I16" s="125"/>
      <c r="J16" s="125"/>
      <c r="K16" s="125">
        <v>20000</v>
      </c>
      <c r="L16" s="125"/>
      <c r="M16" s="48">
        <f>SUM(I16:L16)</f>
        <v>20000</v>
      </c>
      <c r="N16" s="125">
        <v>19900</v>
      </c>
      <c r="O16" s="125"/>
      <c r="P16" s="125"/>
      <c r="Q16" s="125"/>
      <c r="R16" s="48">
        <f>SUM(N16:Q16)</f>
        <v>19900</v>
      </c>
      <c r="S16" s="173">
        <f t="shared" si="1"/>
        <v>59900</v>
      </c>
      <c r="T16" s="20">
        <f t="shared" si="2"/>
        <v>59900</v>
      </c>
    </row>
    <row r="17" spans="1:20" ht="21" x14ac:dyDescent="0.35">
      <c r="A17" s="88" t="s">
        <v>54</v>
      </c>
      <c r="B17" s="89" t="s">
        <v>1</v>
      </c>
      <c r="C17" s="47">
        <v>3000</v>
      </c>
      <c r="D17" s="125"/>
      <c r="E17" s="125"/>
      <c r="F17" s="125">
        <v>1000</v>
      </c>
      <c r="G17" s="125"/>
      <c r="H17" s="48">
        <f t="shared" ref="H17:H19" si="4">SUM(D17:G17)</f>
        <v>1000</v>
      </c>
      <c r="I17" s="125"/>
      <c r="J17" s="125"/>
      <c r="K17" s="125">
        <v>1000</v>
      </c>
      <c r="L17" s="125"/>
      <c r="M17" s="48">
        <f t="shared" ref="M17:M19" si="5">SUM(I17:L17)</f>
        <v>1000</v>
      </c>
      <c r="N17" s="125">
        <v>1000</v>
      </c>
      <c r="O17" s="125"/>
      <c r="P17" s="125"/>
      <c r="Q17" s="125"/>
      <c r="R17" s="48">
        <f t="shared" ref="R17:R19" si="6">SUM(N17:Q17)</f>
        <v>1000</v>
      </c>
      <c r="S17" s="173">
        <f t="shared" si="1"/>
        <v>3000</v>
      </c>
      <c r="T17" s="20">
        <f t="shared" si="2"/>
        <v>3000</v>
      </c>
    </row>
    <row r="18" spans="1:20" ht="21" x14ac:dyDescent="0.35">
      <c r="A18" s="88" t="s">
        <v>28</v>
      </c>
      <c r="B18" s="89" t="s">
        <v>1</v>
      </c>
      <c r="C18" s="47">
        <v>22800</v>
      </c>
      <c r="D18" s="125"/>
      <c r="E18" s="125"/>
      <c r="F18" s="125">
        <v>7600</v>
      </c>
      <c r="G18" s="125"/>
      <c r="H18" s="48">
        <f t="shared" si="4"/>
        <v>7600</v>
      </c>
      <c r="I18" s="125"/>
      <c r="J18" s="125"/>
      <c r="K18" s="125">
        <v>7600</v>
      </c>
      <c r="L18" s="125"/>
      <c r="M18" s="48">
        <f t="shared" si="5"/>
        <v>7600</v>
      </c>
      <c r="N18" s="125">
        <v>7600</v>
      </c>
      <c r="O18" s="125"/>
      <c r="P18" s="125"/>
      <c r="Q18" s="125"/>
      <c r="R18" s="48">
        <f t="shared" si="6"/>
        <v>7600</v>
      </c>
      <c r="S18" s="173">
        <f t="shared" si="1"/>
        <v>22800</v>
      </c>
      <c r="T18" s="20">
        <f t="shared" si="2"/>
        <v>22800</v>
      </c>
    </row>
    <row r="19" spans="1:20" ht="21" x14ac:dyDescent="0.35">
      <c r="A19" s="93" t="s">
        <v>38</v>
      </c>
      <c r="B19" s="89" t="s">
        <v>1</v>
      </c>
      <c r="C19" s="47">
        <v>648000</v>
      </c>
      <c r="D19" s="125">
        <v>648000</v>
      </c>
      <c r="E19" s="125"/>
      <c r="F19" s="125"/>
      <c r="G19" s="125"/>
      <c r="H19" s="48">
        <f t="shared" si="4"/>
        <v>648000</v>
      </c>
      <c r="I19" s="125"/>
      <c r="J19" s="125"/>
      <c r="K19" s="125"/>
      <c r="L19" s="125"/>
      <c r="M19" s="48">
        <f t="shared" si="5"/>
        <v>0</v>
      </c>
      <c r="N19" s="125"/>
      <c r="O19" s="125"/>
      <c r="P19" s="125"/>
      <c r="Q19" s="125"/>
      <c r="R19" s="48">
        <f t="shared" si="6"/>
        <v>0</v>
      </c>
      <c r="S19" s="173">
        <f t="shared" si="1"/>
        <v>648000</v>
      </c>
      <c r="T19" s="20">
        <f t="shared" si="2"/>
        <v>648000</v>
      </c>
    </row>
    <row r="20" spans="1:20" ht="21" x14ac:dyDescent="0.35">
      <c r="A20" s="87" t="s">
        <v>105</v>
      </c>
      <c r="B20" s="80"/>
      <c r="C20" s="47">
        <f>SUM(C21:C22)</f>
        <v>260300</v>
      </c>
      <c r="D20" s="152"/>
      <c r="E20" s="152"/>
      <c r="F20" s="152"/>
      <c r="G20" s="152"/>
      <c r="H20" s="53"/>
      <c r="I20" s="152"/>
      <c r="J20" s="152"/>
      <c r="K20" s="152"/>
      <c r="L20" s="152"/>
      <c r="M20" s="53"/>
      <c r="N20" s="152"/>
      <c r="O20" s="152"/>
      <c r="P20" s="152"/>
      <c r="Q20" s="152"/>
      <c r="R20" s="53"/>
      <c r="S20" s="173">
        <f t="shared" si="1"/>
        <v>0</v>
      </c>
      <c r="T20" s="20">
        <f t="shared" si="2"/>
        <v>0</v>
      </c>
    </row>
    <row r="21" spans="1:20" ht="21" x14ac:dyDescent="0.35">
      <c r="A21" s="88" t="s">
        <v>29</v>
      </c>
      <c r="B21" s="89" t="s">
        <v>1</v>
      </c>
      <c r="C21" s="47">
        <v>181300</v>
      </c>
      <c r="D21" s="125">
        <v>181300</v>
      </c>
      <c r="E21" s="125"/>
      <c r="F21" s="125"/>
      <c r="G21" s="125"/>
      <c r="H21" s="48">
        <f>SUM(D21:G21)</f>
        <v>181300</v>
      </c>
      <c r="I21" s="125"/>
      <c r="J21" s="125"/>
      <c r="K21" s="125"/>
      <c r="L21" s="125"/>
      <c r="M21" s="48">
        <f>SUM(I21:L21)</f>
        <v>0</v>
      </c>
      <c r="N21" s="125"/>
      <c r="O21" s="125"/>
      <c r="P21" s="125"/>
      <c r="Q21" s="125"/>
      <c r="R21" s="48">
        <f>SUM(N21:Q21)</f>
        <v>0</v>
      </c>
      <c r="S21" s="173">
        <f t="shared" si="1"/>
        <v>181300</v>
      </c>
      <c r="T21" s="20">
        <f t="shared" si="2"/>
        <v>181300</v>
      </c>
    </row>
    <row r="22" spans="1:20" s="34" customFormat="1" ht="21" x14ac:dyDescent="0.35">
      <c r="A22" s="112" t="s">
        <v>30</v>
      </c>
      <c r="B22" s="113" t="s">
        <v>1</v>
      </c>
      <c r="C22" s="96">
        <v>79000</v>
      </c>
      <c r="D22" s="124"/>
      <c r="E22" s="124"/>
      <c r="F22" s="124"/>
      <c r="G22" s="124"/>
      <c r="H22" s="115">
        <f t="shared" ref="H22:H25" si="7">SUM(D22:G22)</f>
        <v>0</v>
      </c>
      <c r="I22" s="124"/>
      <c r="J22" s="124">
        <v>79000</v>
      </c>
      <c r="K22" s="124"/>
      <c r="L22" s="124"/>
      <c r="M22" s="115">
        <f t="shared" ref="M22:M25" si="8">SUM(I22:L22)</f>
        <v>79000</v>
      </c>
      <c r="N22" s="124"/>
      <c r="O22" s="124"/>
      <c r="P22" s="124"/>
      <c r="Q22" s="124"/>
      <c r="R22" s="115">
        <f t="shared" ref="R22:R25" si="9">SUM(N22:Q22)</f>
        <v>0</v>
      </c>
      <c r="S22" s="173">
        <f t="shared" si="1"/>
        <v>79000</v>
      </c>
      <c r="T22" s="35">
        <f t="shared" si="2"/>
        <v>79000</v>
      </c>
    </row>
    <row r="23" spans="1:20" ht="21" x14ac:dyDescent="0.35">
      <c r="A23" s="88" t="s">
        <v>31</v>
      </c>
      <c r="B23" s="89" t="s">
        <v>1</v>
      </c>
      <c r="C23" s="47">
        <v>40000</v>
      </c>
      <c r="D23" s="125"/>
      <c r="E23" s="125"/>
      <c r="F23" s="125"/>
      <c r="G23" s="125"/>
      <c r="H23" s="48">
        <f t="shared" si="7"/>
        <v>0</v>
      </c>
      <c r="I23" s="125"/>
      <c r="J23" s="125">
        <v>40000</v>
      </c>
      <c r="K23" s="125"/>
      <c r="L23" s="125"/>
      <c r="M23" s="48">
        <f t="shared" si="8"/>
        <v>40000</v>
      </c>
      <c r="N23" s="125"/>
      <c r="O23" s="125"/>
      <c r="P23" s="125"/>
      <c r="Q23" s="125"/>
      <c r="R23" s="48">
        <f t="shared" si="9"/>
        <v>0</v>
      </c>
      <c r="S23" s="173">
        <f t="shared" si="1"/>
        <v>40000</v>
      </c>
      <c r="T23" s="20">
        <f t="shared" si="2"/>
        <v>40000</v>
      </c>
    </row>
    <row r="24" spans="1:20" ht="21" x14ac:dyDescent="0.35">
      <c r="A24" s="97" t="s">
        <v>32</v>
      </c>
      <c r="B24" s="48" t="s">
        <v>1</v>
      </c>
      <c r="C24" s="47">
        <v>39800</v>
      </c>
      <c r="D24" s="125"/>
      <c r="E24" s="125"/>
      <c r="F24" s="125"/>
      <c r="G24" s="125">
        <v>12000</v>
      </c>
      <c r="H24" s="48">
        <f t="shared" si="7"/>
        <v>12000</v>
      </c>
      <c r="I24" s="125"/>
      <c r="J24" s="125"/>
      <c r="K24" s="125"/>
      <c r="L24" s="125">
        <v>12000</v>
      </c>
      <c r="M24" s="48">
        <f t="shared" si="8"/>
        <v>12000</v>
      </c>
      <c r="N24" s="125"/>
      <c r="O24" s="125">
        <v>15800</v>
      </c>
      <c r="P24" s="125"/>
      <c r="Q24" s="125"/>
      <c r="R24" s="48">
        <f t="shared" si="9"/>
        <v>15800</v>
      </c>
      <c r="S24" s="173">
        <f t="shared" si="1"/>
        <v>39800</v>
      </c>
      <c r="T24" s="20">
        <f t="shared" si="2"/>
        <v>39800</v>
      </c>
    </row>
    <row r="25" spans="1:20" ht="21" x14ac:dyDescent="0.35">
      <c r="A25" s="187" t="s">
        <v>55</v>
      </c>
      <c r="B25" s="89" t="s">
        <v>1</v>
      </c>
      <c r="C25" s="47">
        <v>1800</v>
      </c>
      <c r="D25" s="125"/>
      <c r="E25" s="125"/>
      <c r="F25" s="125"/>
      <c r="G25" s="125"/>
      <c r="H25" s="48">
        <f t="shared" si="7"/>
        <v>0</v>
      </c>
      <c r="I25" s="125"/>
      <c r="J25" s="125"/>
      <c r="K25" s="125"/>
      <c r="L25" s="125"/>
      <c r="M25" s="48">
        <f t="shared" si="8"/>
        <v>0</v>
      </c>
      <c r="N25" s="125"/>
      <c r="O25" s="125">
        <v>1800</v>
      </c>
      <c r="P25" s="125"/>
      <c r="Q25" s="125"/>
      <c r="R25" s="48">
        <f t="shared" si="9"/>
        <v>1800</v>
      </c>
      <c r="S25" s="173">
        <f t="shared" si="1"/>
        <v>1800</v>
      </c>
      <c r="T25" s="20">
        <f t="shared" si="2"/>
        <v>1800</v>
      </c>
    </row>
    <row r="26" spans="1:20" ht="21" x14ac:dyDescent="0.35">
      <c r="A26" s="153" t="s">
        <v>23</v>
      </c>
      <c r="B26" s="167" t="s">
        <v>1</v>
      </c>
      <c r="C26" s="47">
        <v>6600</v>
      </c>
      <c r="D26" s="152"/>
      <c r="E26" s="152"/>
      <c r="F26" s="152"/>
      <c r="G26" s="152">
        <v>6600</v>
      </c>
      <c r="H26" s="53">
        <f>SUM(D26:G26)</f>
        <v>6600</v>
      </c>
      <c r="I26" s="152"/>
      <c r="J26" s="152"/>
      <c r="K26" s="152"/>
      <c r="L26" s="152"/>
      <c r="M26" s="53">
        <f>SUM(I26:L26)</f>
        <v>0</v>
      </c>
      <c r="N26" s="152"/>
      <c r="O26" s="152"/>
      <c r="P26" s="152"/>
      <c r="Q26" s="152"/>
      <c r="R26" s="53">
        <f>SUM(N26:Q26)</f>
        <v>0</v>
      </c>
      <c r="S26" s="173">
        <f t="shared" si="1"/>
        <v>6600</v>
      </c>
      <c r="T26" s="20">
        <f>SUM(R26,M26,H26)</f>
        <v>6600</v>
      </c>
    </row>
    <row r="27" spans="1:20" s="20" customFormat="1" ht="21" x14ac:dyDescent="0.35">
      <c r="A27" s="51" t="s">
        <v>125</v>
      </c>
      <c r="B27" s="47" t="s">
        <v>1</v>
      </c>
      <c r="C27" s="73">
        <f>SUM(C29)</f>
        <v>3652900</v>
      </c>
      <c r="D27" s="73">
        <f t="shared" ref="D27:R27" si="10">SUM(D29)</f>
        <v>0</v>
      </c>
      <c r="E27" s="73">
        <f t="shared" si="10"/>
        <v>8200</v>
      </c>
      <c r="F27" s="73">
        <f t="shared" si="10"/>
        <v>51033</v>
      </c>
      <c r="G27" s="73">
        <f t="shared" si="10"/>
        <v>5656807</v>
      </c>
      <c r="H27" s="73">
        <f t="shared" si="10"/>
        <v>5716040</v>
      </c>
      <c r="I27" s="73">
        <f t="shared" si="10"/>
        <v>17520</v>
      </c>
      <c r="J27" s="73">
        <f t="shared" si="10"/>
        <v>19920</v>
      </c>
      <c r="K27" s="73">
        <f t="shared" si="10"/>
        <v>17220</v>
      </c>
      <c r="L27" s="73">
        <f t="shared" si="10"/>
        <v>59720</v>
      </c>
      <c r="M27" s="73">
        <f t="shared" si="10"/>
        <v>114380</v>
      </c>
      <c r="N27" s="73">
        <f t="shared" si="10"/>
        <v>61320</v>
      </c>
      <c r="O27" s="73">
        <f t="shared" si="10"/>
        <v>12560</v>
      </c>
      <c r="P27" s="73">
        <f t="shared" si="10"/>
        <v>5800</v>
      </c>
      <c r="Q27" s="73">
        <f t="shared" si="10"/>
        <v>0</v>
      </c>
      <c r="R27" s="73">
        <f t="shared" si="10"/>
        <v>79680</v>
      </c>
      <c r="S27" s="173">
        <f t="shared" si="1"/>
        <v>5910100</v>
      </c>
      <c r="T27" s="33">
        <f t="shared" si="2"/>
        <v>5910100</v>
      </c>
    </row>
    <row r="28" spans="1:20" s="20" customFormat="1" ht="21" x14ac:dyDescent="0.35">
      <c r="A28" s="78"/>
      <c r="B28" s="47" t="s">
        <v>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73">
        <f t="shared" si="1"/>
        <v>0</v>
      </c>
      <c r="T28" s="20">
        <f t="shared" si="2"/>
        <v>0</v>
      </c>
    </row>
    <row r="29" spans="1:20" s="20" customFormat="1" ht="21" x14ac:dyDescent="0.35">
      <c r="A29" s="77" t="s">
        <v>144</v>
      </c>
      <c r="B29" s="47" t="s">
        <v>1</v>
      </c>
      <c r="C29" s="47">
        <f>SUM(C31+C33+C35+C37+C39+C41+C43)</f>
        <v>3652900</v>
      </c>
      <c r="D29" s="47">
        <f t="shared" ref="D29:R29" si="11">SUM(D31+D33+D35+D37+D39+D41+D43)</f>
        <v>0</v>
      </c>
      <c r="E29" s="47">
        <f t="shared" si="11"/>
        <v>8200</v>
      </c>
      <c r="F29" s="47">
        <f t="shared" si="11"/>
        <v>51033</v>
      </c>
      <c r="G29" s="47">
        <f t="shared" si="11"/>
        <v>5656807</v>
      </c>
      <c r="H29" s="47">
        <f t="shared" si="11"/>
        <v>5716040</v>
      </c>
      <c r="I29" s="47">
        <f t="shared" si="11"/>
        <v>17520</v>
      </c>
      <c r="J29" s="47">
        <f t="shared" si="11"/>
        <v>19920</v>
      </c>
      <c r="K29" s="47">
        <f t="shared" si="11"/>
        <v>17220</v>
      </c>
      <c r="L29" s="47">
        <f t="shared" si="11"/>
        <v>59720</v>
      </c>
      <c r="M29" s="47">
        <f t="shared" si="11"/>
        <v>114380</v>
      </c>
      <c r="N29" s="47">
        <f t="shared" si="11"/>
        <v>61320</v>
      </c>
      <c r="O29" s="47">
        <f t="shared" si="11"/>
        <v>12560</v>
      </c>
      <c r="P29" s="47">
        <f t="shared" si="11"/>
        <v>5800</v>
      </c>
      <c r="Q29" s="47">
        <f t="shared" si="11"/>
        <v>0</v>
      </c>
      <c r="R29" s="47">
        <f t="shared" si="11"/>
        <v>79680</v>
      </c>
      <c r="S29" s="173">
        <f t="shared" si="1"/>
        <v>5910100</v>
      </c>
      <c r="T29" s="33">
        <f t="shared" si="2"/>
        <v>5910100</v>
      </c>
    </row>
    <row r="30" spans="1:20" s="20" customFormat="1" ht="21" x14ac:dyDescent="0.35">
      <c r="A30" s="51"/>
      <c r="B30" s="47" t="s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73">
        <f t="shared" si="1"/>
        <v>0</v>
      </c>
      <c r="T30" s="20">
        <f t="shared" si="2"/>
        <v>0</v>
      </c>
    </row>
    <row r="31" spans="1:20" ht="63" x14ac:dyDescent="0.35">
      <c r="A31" s="154" t="s">
        <v>177</v>
      </c>
      <c r="B31" s="53" t="s">
        <v>1</v>
      </c>
      <c r="C31" s="47">
        <v>1817800</v>
      </c>
      <c r="D31" s="152"/>
      <c r="E31" s="152"/>
      <c r="F31" s="152">
        <v>9913</v>
      </c>
      <c r="G31" s="152">
        <v>1807887</v>
      </c>
      <c r="H31" s="53">
        <f>SUM(D31:G31)</f>
        <v>1817800</v>
      </c>
      <c r="I31" s="152"/>
      <c r="J31" s="152"/>
      <c r="K31" s="152"/>
      <c r="L31" s="152"/>
      <c r="M31" s="53">
        <f>SUM(I31:L31)</f>
        <v>0</v>
      </c>
      <c r="N31" s="152"/>
      <c r="O31" s="152"/>
      <c r="P31" s="152"/>
      <c r="Q31" s="152"/>
      <c r="R31" s="53">
        <f>SUM(N31:Q31)</f>
        <v>0</v>
      </c>
      <c r="S31" s="173">
        <f t="shared" si="1"/>
        <v>1817800</v>
      </c>
      <c r="T31" s="20">
        <f t="shared" ref="T31:T32" si="12">SUM(R31,M31,H31)</f>
        <v>1817800</v>
      </c>
    </row>
    <row r="32" spans="1:20" ht="21" x14ac:dyDescent="0.35">
      <c r="A32" s="155"/>
      <c r="B32" s="53" t="s">
        <v>2</v>
      </c>
      <c r="C32" s="47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73">
        <f t="shared" si="1"/>
        <v>0</v>
      </c>
      <c r="T32" s="20">
        <f t="shared" si="12"/>
        <v>0</v>
      </c>
    </row>
    <row r="33" spans="1:20" ht="63" x14ac:dyDescent="0.35">
      <c r="A33" s="154" t="s">
        <v>178</v>
      </c>
      <c r="B33" s="53" t="s">
        <v>1</v>
      </c>
      <c r="C33" s="47">
        <f>SUM(C34:C35)</f>
        <v>37200</v>
      </c>
      <c r="D33" s="152"/>
      <c r="E33" s="152"/>
      <c r="F33" s="152"/>
      <c r="G33" s="152">
        <v>2294400</v>
      </c>
      <c r="H33" s="53">
        <f>SUM(D33:G33)</f>
        <v>2294400</v>
      </c>
      <c r="I33" s="152"/>
      <c r="J33" s="152"/>
      <c r="K33" s="152"/>
      <c r="L33" s="152"/>
      <c r="M33" s="53">
        <f>SUM(I33:L33)</f>
        <v>0</v>
      </c>
      <c r="N33" s="152"/>
      <c r="O33" s="152"/>
      <c r="P33" s="152"/>
      <c r="Q33" s="152"/>
      <c r="R33" s="53">
        <f>SUM(N33:Q33)</f>
        <v>0</v>
      </c>
      <c r="S33" s="173">
        <f t="shared" si="1"/>
        <v>2294400</v>
      </c>
      <c r="T33" s="20">
        <f t="shared" ref="T33:T34" si="13">SUM(R33,M33,H33)</f>
        <v>2294400</v>
      </c>
    </row>
    <row r="34" spans="1:20" ht="21" x14ac:dyDescent="0.35">
      <c r="A34" s="155"/>
      <c r="B34" s="53" t="s">
        <v>2</v>
      </c>
      <c r="C34" s="47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173">
        <f t="shared" si="1"/>
        <v>0</v>
      </c>
      <c r="T34" s="20">
        <f t="shared" si="13"/>
        <v>0</v>
      </c>
    </row>
    <row r="35" spans="1:20" ht="42" x14ac:dyDescent="0.35">
      <c r="A35" s="154" t="s">
        <v>179</v>
      </c>
      <c r="B35" s="53" t="s">
        <v>1</v>
      </c>
      <c r="C35" s="47">
        <v>37200</v>
      </c>
      <c r="D35" s="152"/>
      <c r="E35" s="152"/>
      <c r="F35" s="152"/>
      <c r="G35" s="152"/>
      <c r="H35" s="53">
        <f>SUM(D35:G35)</f>
        <v>0</v>
      </c>
      <c r="I35" s="152"/>
      <c r="J35" s="152"/>
      <c r="K35" s="152"/>
      <c r="L35" s="152">
        <v>37200</v>
      </c>
      <c r="M35" s="53">
        <f>SUM(I35:L35)</f>
        <v>37200</v>
      </c>
      <c r="N35" s="152"/>
      <c r="O35" s="152"/>
      <c r="P35" s="152"/>
      <c r="Q35" s="152"/>
      <c r="R35" s="53">
        <f>SUM(N35:Q35)</f>
        <v>0</v>
      </c>
      <c r="S35" s="173">
        <f t="shared" si="1"/>
        <v>37200</v>
      </c>
      <c r="T35" s="20">
        <f t="shared" ref="T35:T36" si="14">SUM(R35,M35,H35)</f>
        <v>37200</v>
      </c>
    </row>
    <row r="36" spans="1:20" ht="21" x14ac:dyDescent="0.35">
      <c r="A36" s="207"/>
      <c r="B36" s="53" t="s">
        <v>2</v>
      </c>
      <c r="C36" s="4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173">
        <f t="shared" si="1"/>
        <v>0</v>
      </c>
      <c r="T36" s="20">
        <f t="shared" si="14"/>
        <v>0</v>
      </c>
    </row>
    <row r="37" spans="1:20" ht="21" x14ac:dyDescent="0.35">
      <c r="A37" s="154" t="s">
        <v>180</v>
      </c>
      <c r="B37" s="53" t="s">
        <v>1</v>
      </c>
      <c r="C37" s="47">
        <v>45200</v>
      </c>
      <c r="D37" s="152"/>
      <c r="E37" s="152"/>
      <c r="F37" s="152">
        <v>8000</v>
      </c>
      <c r="G37" s="152">
        <v>37200</v>
      </c>
      <c r="H37" s="53">
        <f>SUM(D37:G37)</f>
        <v>45200</v>
      </c>
      <c r="I37" s="152"/>
      <c r="J37" s="152"/>
      <c r="K37" s="152"/>
      <c r="L37" s="152"/>
      <c r="M37" s="53">
        <f>SUM(I37:L37)</f>
        <v>0</v>
      </c>
      <c r="N37" s="152"/>
      <c r="O37" s="152"/>
      <c r="P37" s="152"/>
      <c r="Q37" s="152"/>
      <c r="R37" s="53">
        <f>SUM(N37:Q37)</f>
        <v>0</v>
      </c>
      <c r="S37" s="173">
        <f t="shared" si="1"/>
        <v>45200</v>
      </c>
      <c r="T37" s="20">
        <f t="shared" ref="T37:T38" si="15">SUM(R37,M37,H37)</f>
        <v>45200</v>
      </c>
    </row>
    <row r="38" spans="1:20" ht="21" x14ac:dyDescent="0.35">
      <c r="A38" s="155"/>
      <c r="B38" s="53" t="s">
        <v>2</v>
      </c>
      <c r="C38" s="47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173">
        <f t="shared" si="1"/>
        <v>0</v>
      </c>
      <c r="T38" s="20">
        <f t="shared" si="15"/>
        <v>0</v>
      </c>
    </row>
    <row r="39" spans="1:20" ht="42" x14ac:dyDescent="0.35">
      <c r="A39" s="154" t="s">
        <v>181</v>
      </c>
      <c r="B39" s="53" t="s">
        <v>1</v>
      </c>
      <c r="C39" s="47">
        <v>16500</v>
      </c>
      <c r="D39" s="152"/>
      <c r="E39" s="152"/>
      <c r="F39" s="152">
        <v>16500</v>
      </c>
      <c r="G39" s="152"/>
      <c r="H39" s="53">
        <f>SUM(D39:G39)</f>
        <v>16500</v>
      </c>
      <c r="I39" s="152"/>
      <c r="J39" s="152"/>
      <c r="K39" s="152"/>
      <c r="L39" s="152"/>
      <c r="M39" s="53">
        <f>SUM(I39:L39)</f>
        <v>0</v>
      </c>
      <c r="N39" s="152"/>
      <c r="O39" s="152"/>
      <c r="P39" s="152"/>
      <c r="Q39" s="152"/>
      <c r="R39" s="53">
        <f>SUM(N39:Q39)</f>
        <v>0</v>
      </c>
      <c r="S39" s="173">
        <f t="shared" si="1"/>
        <v>16500</v>
      </c>
      <c r="T39" s="20">
        <f t="shared" ref="T39:T40" si="16">SUM(R39,M39,H39)</f>
        <v>16500</v>
      </c>
    </row>
    <row r="40" spans="1:20" ht="21" x14ac:dyDescent="0.35">
      <c r="A40" s="155"/>
      <c r="B40" s="53" t="s">
        <v>2</v>
      </c>
      <c r="C40" s="47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173">
        <f t="shared" si="1"/>
        <v>0</v>
      </c>
      <c r="T40" s="20">
        <f t="shared" si="16"/>
        <v>0</v>
      </c>
    </row>
    <row r="41" spans="1:20" ht="21" x14ac:dyDescent="0.35">
      <c r="A41" s="154" t="s">
        <v>182</v>
      </c>
      <c r="B41" s="53" t="s">
        <v>1</v>
      </c>
      <c r="C41" s="47">
        <v>199400</v>
      </c>
      <c r="D41" s="152"/>
      <c r="E41" s="152">
        <v>8200</v>
      </c>
      <c r="F41" s="152">
        <v>16620</v>
      </c>
      <c r="G41" s="152">
        <v>17720</v>
      </c>
      <c r="H41" s="53">
        <f>SUM(D41:G41)</f>
        <v>42540</v>
      </c>
      <c r="I41" s="152">
        <v>17520</v>
      </c>
      <c r="J41" s="152">
        <v>19920</v>
      </c>
      <c r="K41" s="152">
        <v>17220</v>
      </c>
      <c r="L41" s="152">
        <v>22520</v>
      </c>
      <c r="M41" s="53">
        <f>SUM(I41:L41)</f>
        <v>77180</v>
      </c>
      <c r="N41" s="152">
        <v>61320</v>
      </c>
      <c r="O41" s="152">
        <v>12560</v>
      </c>
      <c r="P41" s="152">
        <v>5800</v>
      </c>
      <c r="Q41" s="152"/>
      <c r="R41" s="53">
        <f>SUM(N41:Q41)</f>
        <v>79680</v>
      </c>
      <c r="S41" s="173">
        <f t="shared" si="1"/>
        <v>199400</v>
      </c>
      <c r="T41" s="20">
        <f t="shared" ref="T41:T42" si="17">SUM(R41,M41,H41)</f>
        <v>199400</v>
      </c>
    </row>
    <row r="42" spans="1:20" ht="21" x14ac:dyDescent="0.35">
      <c r="A42" s="155"/>
      <c r="B42" s="53" t="s">
        <v>2</v>
      </c>
      <c r="C42" s="47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73">
        <f t="shared" si="1"/>
        <v>0</v>
      </c>
      <c r="T42" s="20">
        <f t="shared" si="17"/>
        <v>0</v>
      </c>
    </row>
    <row r="43" spans="1:20" ht="21" x14ac:dyDescent="0.35">
      <c r="A43" s="154" t="s">
        <v>183</v>
      </c>
      <c r="B43" s="53" t="s">
        <v>1</v>
      </c>
      <c r="C43" s="47">
        <v>1499600</v>
      </c>
      <c r="D43" s="152"/>
      <c r="E43" s="152"/>
      <c r="F43" s="152"/>
      <c r="G43" s="152">
        <v>1499600</v>
      </c>
      <c r="H43" s="53">
        <f>SUM(D43:G43)</f>
        <v>1499600</v>
      </c>
      <c r="I43" s="152"/>
      <c r="J43" s="152"/>
      <c r="K43" s="152"/>
      <c r="L43" s="152"/>
      <c r="M43" s="53">
        <f>SUM(I43:L43)</f>
        <v>0</v>
      </c>
      <c r="N43" s="152"/>
      <c r="O43" s="152"/>
      <c r="P43" s="152"/>
      <c r="Q43" s="152"/>
      <c r="R43" s="53">
        <f>SUM(N43:Q43)</f>
        <v>0</v>
      </c>
      <c r="S43" s="173">
        <f t="shared" si="1"/>
        <v>1499600</v>
      </c>
      <c r="T43" s="20">
        <f t="shared" ref="T43:T44" si="18">SUM(R43,M43,H43)</f>
        <v>1499600</v>
      </c>
    </row>
    <row r="44" spans="1:20" ht="21" x14ac:dyDescent="0.35">
      <c r="A44" s="155"/>
      <c r="B44" s="53" t="s">
        <v>2</v>
      </c>
      <c r="C44" s="47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173">
        <f t="shared" si="1"/>
        <v>0</v>
      </c>
      <c r="T44" s="20">
        <f t="shared" si="18"/>
        <v>0</v>
      </c>
    </row>
    <row r="45" spans="1:20" s="20" customFormat="1" ht="21" x14ac:dyDescent="0.35">
      <c r="A45" s="77" t="s">
        <v>126</v>
      </c>
      <c r="B45" s="47" t="s">
        <v>1</v>
      </c>
      <c r="C45" s="47">
        <f>SUM(C47+C52)</f>
        <v>6177500</v>
      </c>
      <c r="D45" s="47">
        <f t="shared" ref="D45:R45" si="19">SUM(D47+D52)</f>
        <v>0</v>
      </c>
      <c r="E45" s="47">
        <f t="shared" si="19"/>
        <v>0</v>
      </c>
      <c r="F45" s="47">
        <f t="shared" si="19"/>
        <v>0</v>
      </c>
      <c r="G45" s="47">
        <f t="shared" si="19"/>
        <v>6177500</v>
      </c>
      <c r="H45" s="47">
        <f t="shared" si="19"/>
        <v>6177500</v>
      </c>
      <c r="I45" s="47">
        <f t="shared" si="19"/>
        <v>0</v>
      </c>
      <c r="J45" s="47">
        <f t="shared" si="19"/>
        <v>0</v>
      </c>
      <c r="K45" s="47">
        <f t="shared" si="19"/>
        <v>0</v>
      </c>
      <c r="L45" s="47">
        <f t="shared" si="19"/>
        <v>0</v>
      </c>
      <c r="M45" s="47">
        <f t="shared" si="19"/>
        <v>0</v>
      </c>
      <c r="N45" s="47">
        <f t="shared" si="19"/>
        <v>0</v>
      </c>
      <c r="O45" s="47">
        <f t="shared" si="19"/>
        <v>0</v>
      </c>
      <c r="P45" s="47">
        <f t="shared" si="19"/>
        <v>0</v>
      </c>
      <c r="Q45" s="47">
        <f t="shared" si="19"/>
        <v>0</v>
      </c>
      <c r="R45" s="47">
        <f t="shared" si="19"/>
        <v>0</v>
      </c>
      <c r="S45" s="173">
        <f t="shared" si="1"/>
        <v>6177500</v>
      </c>
      <c r="T45" s="33">
        <f>SUM(R45,M45,H45)</f>
        <v>6177500</v>
      </c>
    </row>
    <row r="46" spans="1:20" s="20" customFormat="1" ht="21" x14ac:dyDescent="0.35">
      <c r="A46" s="78"/>
      <c r="B46" s="47" t="s">
        <v>2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173">
        <f t="shared" si="1"/>
        <v>0</v>
      </c>
      <c r="T46" s="20">
        <f>SUM(R46,M46,H46)</f>
        <v>0</v>
      </c>
    </row>
    <row r="47" spans="1:20" s="20" customFormat="1" ht="21" x14ac:dyDescent="0.35">
      <c r="A47" s="51" t="s">
        <v>137</v>
      </c>
      <c r="B47" s="47" t="s">
        <v>1</v>
      </c>
      <c r="C47" s="47">
        <f>SUM(C51)</f>
        <v>6600</v>
      </c>
      <c r="D47" s="47">
        <f t="shared" ref="D47:R47" si="20">SUM(D51)</f>
        <v>0</v>
      </c>
      <c r="E47" s="47">
        <f t="shared" si="20"/>
        <v>0</v>
      </c>
      <c r="F47" s="47">
        <f t="shared" si="20"/>
        <v>0</v>
      </c>
      <c r="G47" s="47">
        <f t="shared" si="20"/>
        <v>6600</v>
      </c>
      <c r="H47" s="47">
        <f t="shared" si="20"/>
        <v>6600</v>
      </c>
      <c r="I47" s="47">
        <f t="shared" si="20"/>
        <v>0</v>
      </c>
      <c r="J47" s="47">
        <f t="shared" si="20"/>
        <v>0</v>
      </c>
      <c r="K47" s="47">
        <f t="shared" si="20"/>
        <v>0</v>
      </c>
      <c r="L47" s="47">
        <f t="shared" si="20"/>
        <v>0</v>
      </c>
      <c r="M47" s="47">
        <f t="shared" si="20"/>
        <v>0</v>
      </c>
      <c r="N47" s="47">
        <f t="shared" si="20"/>
        <v>0</v>
      </c>
      <c r="O47" s="47">
        <f t="shared" si="20"/>
        <v>0</v>
      </c>
      <c r="P47" s="47">
        <f t="shared" si="20"/>
        <v>0</v>
      </c>
      <c r="Q47" s="47">
        <f t="shared" si="20"/>
        <v>0</v>
      </c>
      <c r="R47" s="47">
        <f t="shared" si="20"/>
        <v>0</v>
      </c>
      <c r="S47" s="173">
        <f t="shared" si="1"/>
        <v>6600</v>
      </c>
      <c r="T47" s="33">
        <f>SUM(R47,M47,H47)</f>
        <v>6600</v>
      </c>
    </row>
    <row r="48" spans="1:20" s="20" customFormat="1" ht="21" x14ac:dyDescent="0.35">
      <c r="A48" s="51"/>
      <c r="B48" s="47" t="s">
        <v>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173">
        <f t="shared" si="1"/>
        <v>0</v>
      </c>
      <c r="T48" s="20">
        <f t="shared" si="2"/>
        <v>0</v>
      </c>
    </row>
    <row r="49" spans="1:20" ht="21" x14ac:dyDescent="0.35">
      <c r="A49" s="86" t="s">
        <v>102</v>
      </c>
      <c r="B49" s="80"/>
      <c r="C49" s="47">
        <f>SUM(C50:C51)</f>
        <v>6600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73">
        <f t="shared" si="1"/>
        <v>0</v>
      </c>
      <c r="T49" s="20">
        <f t="shared" si="2"/>
        <v>0</v>
      </c>
    </row>
    <row r="50" spans="1:20" ht="21" x14ac:dyDescent="0.35">
      <c r="A50" s="87" t="s">
        <v>105</v>
      </c>
      <c r="B50" s="80"/>
      <c r="C50" s="47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173">
        <f t="shared" si="1"/>
        <v>0</v>
      </c>
      <c r="T50" s="20">
        <f t="shared" si="2"/>
        <v>0</v>
      </c>
    </row>
    <row r="51" spans="1:20" ht="21" x14ac:dyDescent="0.35">
      <c r="A51" s="97" t="s">
        <v>23</v>
      </c>
      <c r="B51" s="89" t="s">
        <v>1</v>
      </c>
      <c r="C51" s="47">
        <v>6600</v>
      </c>
      <c r="D51" s="125"/>
      <c r="E51" s="125"/>
      <c r="F51" s="125"/>
      <c r="G51" s="125">
        <v>6600</v>
      </c>
      <c r="H51" s="48">
        <f>SUM(D51:G51)</f>
        <v>6600</v>
      </c>
      <c r="I51" s="48"/>
      <c r="J51" s="48"/>
      <c r="K51" s="48"/>
      <c r="L51" s="48"/>
      <c r="M51" s="48">
        <f>SUM(I51:L51)</f>
        <v>0</v>
      </c>
      <c r="N51" s="48"/>
      <c r="O51" s="48"/>
      <c r="P51" s="48"/>
      <c r="Q51" s="48"/>
      <c r="R51" s="48">
        <f>SUM(N51:Q51)</f>
        <v>0</v>
      </c>
      <c r="S51" s="173">
        <f t="shared" si="1"/>
        <v>6600</v>
      </c>
      <c r="T51" s="20">
        <f t="shared" si="2"/>
        <v>6600</v>
      </c>
    </row>
    <row r="52" spans="1:20" s="20" customFormat="1" ht="21" x14ac:dyDescent="0.35">
      <c r="A52" s="77" t="s">
        <v>145</v>
      </c>
      <c r="B52" s="47" t="s">
        <v>1</v>
      </c>
      <c r="C52" s="47">
        <f>SUM(C54+C56)</f>
        <v>6170900</v>
      </c>
      <c r="D52" s="47">
        <f t="shared" ref="D52:R52" si="21">SUM(D54+D56)</f>
        <v>0</v>
      </c>
      <c r="E52" s="47">
        <f t="shared" si="21"/>
        <v>0</v>
      </c>
      <c r="F52" s="47">
        <f t="shared" si="21"/>
        <v>0</v>
      </c>
      <c r="G52" s="47">
        <f t="shared" si="21"/>
        <v>6170900</v>
      </c>
      <c r="H52" s="47">
        <f t="shared" si="21"/>
        <v>6170900</v>
      </c>
      <c r="I52" s="47">
        <f t="shared" si="21"/>
        <v>0</v>
      </c>
      <c r="J52" s="47">
        <f t="shared" si="21"/>
        <v>0</v>
      </c>
      <c r="K52" s="47">
        <f t="shared" si="21"/>
        <v>0</v>
      </c>
      <c r="L52" s="47">
        <f t="shared" si="21"/>
        <v>0</v>
      </c>
      <c r="M52" s="47">
        <f t="shared" si="21"/>
        <v>0</v>
      </c>
      <c r="N52" s="47">
        <f t="shared" si="21"/>
        <v>0</v>
      </c>
      <c r="O52" s="47">
        <f t="shared" si="21"/>
        <v>0</v>
      </c>
      <c r="P52" s="47">
        <f t="shared" si="21"/>
        <v>0</v>
      </c>
      <c r="Q52" s="47">
        <f t="shared" si="21"/>
        <v>0</v>
      </c>
      <c r="R52" s="47">
        <f t="shared" si="21"/>
        <v>0</v>
      </c>
      <c r="S52" s="173">
        <f t="shared" si="1"/>
        <v>6170900</v>
      </c>
      <c r="T52" s="33">
        <f t="shared" ref="T52:T53" si="22">SUM(R52,M52,H52)</f>
        <v>6170900</v>
      </c>
    </row>
    <row r="53" spans="1:20" s="20" customFormat="1" ht="21" x14ac:dyDescent="0.35">
      <c r="A53" s="51"/>
      <c r="B53" s="47" t="s">
        <v>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73">
        <f t="shared" si="1"/>
        <v>0</v>
      </c>
      <c r="T53" s="20">
        <f t="shared" si="22"/>
        <v>0</v>
      </c>
    </row>
    <row r="54" spans="1:20" ht="42" x14ac:dyDescent="0.35">
      <c r="A54" s="154" t="s">
        <v>184</v>
      </c>
      <c r="B54" s="53" t="s">
        <v>1</v>
      </c>
      <c r="C54" s="47">
        <v>3175900</v>
      </c>
      <c r="D54" s="152"/>
      <c r="E54" s="152"/>
      <c r="F54" s="152"/>
      <c r="G54" s="152">
        <v>3175900</v>
      </c>
      <c r="H54" s="53">
        <f>SUM(D54:G54)</f>
        <v>3175900</v>
      </c>
      <c r="I54" s="152"/>
      <c r="J54" s="152"/>
      <c r="K54" s="152"/>
      <c r="L54" s="152"/>
      <c r="M54" s="53">
        <f>SUM(I54:L54)</f>
        <v>0</v>
      </c>
      <c r="N54" s="152"/>
      <c r="O54" s="152"/>
      <c r="P54" s="152"/>
      <c r="Q54" s="152"/>
      <c r="R54" s="53">
        <f>SUM(N54:Q54)</f>
        <v>0</v>
      </c>
      <c r="S54" s="173">
        <f t="shared" si="1"/>
        <v>3175900</v>
      </c>
      <c r="T54" s="20">
        <f t="shared" si="2"/>
        <v>3175900</v>
      </c>
    </row>
    <row r="55" spans="1:20" ht="21" x14ac:dyDescent="0.35">
      <c r="A55" s="155"/>
      <c r="B55" s="53" t="s">
        <v>2</v>
      </c>
      <c r="C55" s="47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173">
        <f t="shared" si="1"/>
        <v>0</v>
      </c>
      <c r="T55" s="20">
        <f t="shared" si="2"/>
        <v>0</v>
      </c>
    </row>
    <row r="56" spans="1:20" ht="42" x14ac:dyDescent="0.35">
      <c r="A56" s="154" t="s">
        <v>185</v>
      </c>
      <c r="B56" s="53" t="s">
        <v>1</v>
      </c>
      <c r="C56" s="47">
        <v>2995000</v>
      </c>
      <c r="D56" s="152"/>
      <c r="E56" s="152"/>
      <c r="F56" s="152"/>
      <c r="G56" s="152">
        <v>2995000</v>
      </c>
      <c r="H56" s="53">
        <f>SUM(D56:G56)</f>
        <v>2995000</v>
      </c>
      <c r="I56" s="152"/>
      <c r="J56" s="152"/>
      <c r="K56" s="152"/>
      <c r="L56" s="152"/>
      <c r="M56" s="53">
        <f>SUM(I56:L56)</f>
        <v>0</v>
      </c>
      <c r="N56" s="152"/>
      <c r="O56" s="152"/>
      <c r="P56" s="152"/>
      <c r="Q56" s="152"/>
      <c r="R56" s="53">
        <f>SUM(N56:Q56)</f>
        <v>0</v>
      </c>
      <c r="S56" s="173">
        <f t="shared" si="1"/>
        <v>2995000</v>
      </c>
      <c r="T56" s="20">
        <f t="shared" ref="T56:T57" si="23">SUM(R56,M56,H56)</f>
        <v>2995000</v>
      </c>
    </row>
    <row r="57" spans="1:20" ht="21" x14ac:dyDescent="0.35">
      <c r="A57" s="207"/>
      <c r="B57" s="53" t="s">
        <v>2</v>
      </c>
      <c r="C57" s="47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73">
        <f t="shared" si="1"/>
        <v>0</v>
      </c>
      <c r="T57" s="20">
        <f t="shared" si="23"/>
        <v>0</v>
      </c>
    </row>
    <row r="58" spans="1:20" s="20" customFormat="1" ht="21" x14ac:dyDescent="0.35">
      <c r="A58" s="161" t="s">
        <v>149</v>
      </c>
      <c r="B58" s="76" t="s">
        <v>1</v>
      </c>
      <c r="C58" s="73">
        <f>SUM(C60)</f>
        <v>0</v>
      </c>
      <c r="D58" s="73">
        <f t="shared" ref="D58:R58" si="24">SUM(D60)</f>
        <v>0</v>
      </c>
      <c r="E58" s="73">
        <f t="shared" si="24"/>
        <v>32600</v>
      </c>
      <c r="F58" s="73">
        <f t="shared" si="24"/>
        <v>32600</v>
      </c>
      <c r="G58" s="73">
        <f t="shared" si="24"/>
        <v>33000</v>
      </c>
      <c r="H58" s="73">
        <f t="shared" si="24"/>
        <v>98200</v>
      </c>
      <c r="I58" s="73">
        <f t="shared" si="24"/>
        <v>32600</v>
      </c>
      <c r="J58" s="73">
        <f t="shared" si="24"/>
        <v>35120</v>
      </c>
      <c r="K58" s="73">
        <f t="shared" si="24"/>
        <v>32600</v>
      </c>
      <c r="L58" s="73">
        <f t="shared" si="24"/>
        <v>35120</v>
      </c>
      <c r="M58" s="73">
        <f t="shared" si="24"/>
        <v>135440</v>
      </c>
      <c r="N58" s="73">
        <f t="shared" si="24"/>
        <v>33000</v>
      </c>
      <c r="O58" s="73">
        <f t="shared" si="24"/>
        <v>34720</v>
      </c>
      <c r="P58" s="73">
        <f t="shared" si="24"/>
        <v>33040</v>
      </c>
      <c r="Q58" s="73">
        <f t="shared" si="24"/>
        <v>0</v>
      </c>
      <c r="R58" s="73">
        <f t="shared" si="24"/>
        <v>100760</v>
      </c>
      <c r="S58" s="173">
        <f t="shared" si="1"/>
        <v>334400</v>
      </c>
      <c r="T58" s="33">
        <f t="shared" ref="T58:T61" si="25">SUM(H58+M58+R58)</f>
        <v>334400</v>
      </c>
    </row>
    <row r="59" spans="1:20" s="20" customFormat="1" ht="21" x14ac:dyDescent="0.35">
      <c r="A59" s="75"/>
      <c r="B59" s="76" t="s">
        <v>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173">
        <f t="shared" si="1"/>
        <v>0</v>
      </c>
      <c r="T59" s="20">
        <f t="shared" si="25"/>
        <v>0</v>
      </c>
    </row>
    <row r="60" spans="1:20" s="34" customFormat="1" ht="63" x14ac:dyDescent="0.35">
      <c r="A60" s="147" t="s">
        <v>186</v>
      </c>
      <c r="B60" s="119" t="s">
        <v>1</v>
      </c>
      <c r="C60" s="96">
        <f>SUM(C61)</f>
        <v>0</v>
      </c>
      <c r="D60" s="143"/>
      <c r="E60" s="143">
        <v>32600</v>
      </c>
      <c r="F60" s="143">
        <v>32600</v>
      </c>
      <c r="G60" s="143">
        <v>33000</v>
      </c>
      <c r="H60" s="119">
        <f>SUM(D60:G60)</f>
        <v>98200</v>
      </c>
      <c r="I60" s="118">
        <v>32600</v>
      </c>
      <c r="J60" s="118">
        <v>35120</v>
      </c>
      <c r="K60" s="118">
        <v>32600</v>
      </c>
      <c r="L60" s="118">
        <v>35120</v>
      </c>
      <c r="M60" s="119">
        <f>SUM(I60:L60)</f>
        <v>135440</v>
      </c>
      <c r="N60" s="119">
        <v>33000</v>
      </c>
      <c r="O60" s="119">
        <v>34720</v>
      </c>
      <c r="P60" s="119">
        <v>33040</v>
      </c>
      <c r="Q60" s="119"/>
      <c r="R60" s="119">
        <f>SUM(N60:Q60)</f>
        <v>100760</v>
      </c>
      <c r="S60" s="173">
        <f t="shared" si="1"/>
        <v>334400</v>
      </c>
      <c r="T60" s="35">
        <f t="shared" si="25"/>
        <v>334400</v>
      </c>
    </row>
    <row r="61" spans="1:20" s="34" customFormat="1" ht="21" x14ac:dyDescent="0.35">
      <c r="A61" s="148"/>
      <c r="B61" s="119" t="s">
        <v>2</v>
      </c>
      <c r="C61" s="96"/>
      <c r="D61" s="143"/>
      <c r="E61" s="143"/>
      <c r="F61" s="143"/>
      <c r="G61" s="143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73">
        <f t="shared" si="1"/>
        <v>0</v>
      </c>
      <c r="T61" s="35">
        <f t="shared" si="25"/>
        <v>0</v>
      </c>
    </row>
    <row r="62" spans="1:20" s="20" customFormat="1" ht="21" x14ac:dyDescent="0.35">
      <c r="A62" s="225" t="s">
        <v>108</v>
      </c>
      <c r="B62" s="47" t="s">
        <v>1</v>
      </c>
      <c r="C62" s="47">
        <f t="shared" ref="C62:R62" si="26">SUM(C8+C27+C45)</f>
        <v>11229400</v>
      </c>
      <c r="D62" s="47">
        <f t="shared" si="26"/>
        <v>829300</v>
      </c>
      <c r="E62" s="47">
        <f t="shared" si="26"/>
        <v>14900</v>
      </c>
      <c r="F62" s="47">
        <f t="shared" si="26"/>
        <v>86333</v>
      </c>
      <c r="G62" s="47">
        <f t="shared" si="26"/>
        <v>11859007</v>
      </c>
      <c r="H62" s="47">
        <f t="shared" si="26"/>
        <v>12789540</v>
      </c>
      <c r="I62" s="47">
        <f t="shared" si="26"/>
        <v>22520</v>
      </c>
      <c r="J62" s="47">
        <f t="shared" si="26"/>
        <v>143920</v>
      </c>
      <c r="K62" s="47">
        <f t="shared" si="26"/>
        <v>51120</v>
      </c>
      <c r="L62" s="47">
        <f t="shared" si="26"/>
        <v>76720</v>
      </c>
      <c r="M62" s="47">
        <f t="shared" si="26"/>
        <v>294280</v>
      </c>
      <c r="N62" s="47">
        <f t="shared" si="26"/>
        <v>94820</v>
      </c>
      <c r="O62" s="47">
        <f t="shared" si="26"/>
        <v>35460</v>
      </c>
      <c r="P62" s="47">
        <f t="shared" si="26"/>
        <v>12200</v>
      </c>
      <c r="Q62" s="47">
        <f t="shared" si="26"/>
        <v>0</v>
      </c>
      <c r="R62" s="47">
        <f t="shared" si="26"/>
        <v>142480</v>
      </c>
      <c r="S62" s="173">
        <f t="shared" si="1"/>
        <v>13226300</v>
      </c>
      <c r="T62" s="33">
        <f t="shared" si="2"/>
        <v>13226300</v>
      </c>
    </row>
    <row r="63" spans="1:20" s="20" customFormat="1" ht="21" x14ac:dyDescent="0.35">
      <c r="A63" s="226"/>
      <c r="B63" s="47" t="s">
        <v>2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173">
        <f t="shared" si="1"/>
        <v>0</v>
      </c>
      <c r="T63" s="20">
        <f t="shared" si="2"/>
        <v>0</v>
      </c>
    </row>
    <row r="64" spans="1:20" s="20" customFormat="1" ht="21" x14ac:dyDescent="0.35">
      <c r="A64" s="225" t="s">
        <v>152</v>
      </c>
      <c r="B64" s="47" t="s">
        <v>1</v>
      </c>
      <c r="C64" s="47">
        <f>SUM(C58)</f>
        <v>0</v>
      </c>
      <c r="D64" s="47">
        <f t="shared" ref="D64:R64" si="27">SUM(D58)</f>
        <v>0</v>
      </c>
      <c r="E64" s="47">
        <f t="shared" si="27"/>
        <v>32600</v>
      </c>
      <c r="F64" s="47">
        <f t="shared" si="27"/>
        <v>32600</v>
      </c>
      <c r="G64" s="47">
        <f t="shared" si="27"/>
        <v>33000</v>
      </c>
      <c r="H64" s="47">
        <f t="shared" si="27"/>
        <v>98200</v>
      </c>
      <c r="I64" s="47">
        <f t="shared" si="27"/>
        <v>32600</v>
      </c>
      <c r="J64" s="47">
        <f t="shared" si="27"/>
        <v>35120</v>
      </c>
      <c r="K64" s="47">
        <f t="shared" si="27"/>
        <v>32600</v>
      </c>
      <c r="L64" s="47">
        <f t="shared" si="27"/>
        <v>35120</v>
      </c>
      <c r="M64" s="47">
        <f t="shared" si="27"/>
        <v>135440</v>
      </c>
      <c r="N64" s="47">
        <f t="shared" si="27"/>
        <v>33000</v>
      </c>
      <c r="O64" s="47">
        <f t="shared" si="27"/>
        <v>34720</v>
      </c>
      <c r="P64" s="47">
        <f t="shared" si="27"/>
        <v>33040</v>
      </c>
      <c r="Q64" s="47">
        <f t="shared" si="27"/>
        <v>0</v>
      </c>
      <c r="R64" s="47">
        <f t="shared" si="27"/>
        <v>100760</v>
      </c>
      <c r="S64" s="173">
        <f t="shared" si="1"/>
        <v>334400</v>
      </c>
      <c r="T64" s="33">
        <f t="shared" si="2"/>
        <v>334400</v>
      </c>
    </row>
    <row r="65" spans="1:20" s="20" customFormat="1" ht="21" x14ac:dyDescent="0.35">
      <c r="A65" s="226"/>
      <c r="B65" s="47" t="s">
        <v>2</v>
      </c>
      <c r="C65" s="47">
        <f>SUM(C66:C66)</f>
        <v>11229400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173">
        <f t="shared" si="1"/>
        <v>0</v>
      </c>
      <c r="T65" s="20">
        <f t="shared" si="2"/>
        <v>0</v>
      </c>
    </row>
    <row r="66" spans="1:20" s="20" customFormat="1" ht="21" x14ac:dyDescent="0.35">
      <c r="A66" s="225" t="s">
        <v>0</v>
      </c>
      <c r="B66" s="47" t="s">
        <v>1</v>
      </c>
      <c r="C66" s="47">
        <f>SUM(C62+C64)</f>
        <v>11229400</v>
      </c>
      <c r="D66" s="47">
        <f t="shared" ref="D66:R66" si="28">SUM(D62+D64)</f>
        <v>829300</v>
      </c>
      <c r="E66" s="47">
        <f t="shared" si="28"/>
        <v>47500</v>
      </c>
      <c r="F66" s="47">
        <f t="shared" si="28"/>
        <v>118933</v>
      </c>
      <c r="G66" s="47">
        <f t="shared" si="28"/>
        <v>11892007</v>
      </c>
      <c r="H66" s="47">
        <f t="shared" si="28"/>
        <v>12887740</v>
      </c>
      <c r="I66" s="47">
        <f t="shared" si="28"/>
        <v>55120</v>
      </c>
      <c r="J66" s="47">
        <f t="shared" si="28"/>
        <v>179040</v>
      </c>
      <c r="K66" s="47">
        <f t="shared" si="28"/>
        <v>83720</v>
      </c>
      <c r="L66" s="47">
        <f t="shared" si="28"/>
        <v>111840</v>
      </c>
      <c r="M66" s="47">
        <f t="shared" si="28"/>
        <v>429720</v>
      </c>
      <c r="N66" s="47">
        <f t="shared" si="28"/>
        <v>127820</v>
      </c>
      <c r="O66" s="47">
        <f t="shared" si="28"/>
        <v>70180</v>
      </c>
      <c r="P66" s="47">
        <f t="shared" si="28"/>
        <v>45240</v>
      </c>
      <c r="Q66" s="47">
        <f t="shared" si="28"/>
        <v>0</v>
      </c>
      <c r="R66" s="47">
        <f t="shared" si="28"/>
        <v>243240</v>
      </c>
      <c r="S66" s="173">
        <f t="shared" si="1"/>
        <v>13560700</v>
      </c>
      <c r="T66" s="33">
        <f t="shared" si="2"/>
        <v>13560700</v>
      </c>
    </row>
    <row r="67" spans="1:20" s="20" customFormat="1" ht="21" x14ac:dyDescent="0.35">
      <c r="A67" s="226"/>
      <c r="B67" s="47" t="s">
        <v>2</v>
      </c>
      <c r="C67" s="47">
        <f>SUM(C68:C69)</f>
        <v>0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73">
        <f t="shared" si="1"/>
        <v>0</v>
      </c>
    </row>
    <row r="68" spans="1:20" ht="21" x14ac:dyDescent="0.2">
      <c r="A68" s="21"/>
      <c r="B68" s="21"/>
      <c r="C68" s="22"/>
      <c r="D68" s="23"/>
      <c r="E68" s="23"/>
      <c r="F68" s="23"/>
    </row>
    <row r="69" spans="1:20" ht="21" x14ac:dyDescent="0.2">
      <c r="A69" s="21"/>
      <c r="B69" s="21"/>
      <c r="C69" s="22"/>
      <c r="D69" s="23"/>
      <c r="E69" s="23"/>
      <c r="F69" s="23"/>
    </row>
    <row r="70" spans="1:20" ht="21" x14ac:dyDescent="0.2">
      <c r="A70" s="21"/>
      <c r="B70" s="21"/>
      <c r="C70" s="22"/>
      <c r="D70" s="23"/>
      <c r="E70" s="23"/>
      <c r="F70" s="23"/>
    </row>
    <row r="71" spans="1:20" ht="21" x14ac:dyDescent="0.2">
      <c r="A71" s="24" t="s">
        <v>7</v>
      </c>
      <c r="B71" s="21"/>
      <c r="C71" s="22"/>
      <c r="D71" s="23"/>
      <c r="E71" s="23"/>
      <c r="F71" s="23"/>
    </row>
    <row r="72" spans="1:20" ht="21" x14ac:dyDescent="0.2">
      <c r="A72" s="24"/>
      <c r="B72" s="21"/>
      <c r="C72" s="56">
        <f>+C21+C19</f>
        <v>829300</v>
      </c>
      <c r="D72" s="23"/>
      <c r="E72" s="23"/>
      <c r="F72" s="23"/>
    </row>
    <row r="73" spans="1:20" ht="21.75" customHeight="1" x14ac:dyDescent="0.2"/>
    <row r="74" spans="1:20" ht="21.75" customHeight="1" x14ac:dyDescent="0.2">
      <c r="A74" s="191"/>
    </row>
    <row r="75" spans="1:20" ht="21.75" customHeight="1" x14ac:dyDescent="0.2"/>
    <row r="77" spans="1:20" x14ac:dyDescent="0.2">
      <c r="C77" s="20">
        <f>SUM(C78:C79)</f>
        <v>0</v>
      </c>
    </row>
    <row r="83" spans="2:3" x14ac:dyDescent="0.2">
      <c r="C83" s="20">
        <f>SUM(C84:C85)</f>
        <v>0</v>
      </c>
    </row>
    <row r="86" spans="2:3" x14ac:dyDescent="0.2">
      <c r="C86" s="20">
        <f>SUM(C87:C89)</f>
        <v>0</v>
      </c>
    </row>
    <row r="92" spans="2:3" x14ac:dyDescent="0.2">
      <c r="B92" s="14">
        <f>SUM(C92:E92)</f>
        <v>0</v>
      </c>
    </row>
  </sheetData>
  <mergeCells count="10">
    <mergeCell ref="A1:M1"/>
    <mergeCell ref="S5:S6"/>
    <mergeCell ref="A66:A67"/>
    <mergeCell ref="A5:A6"/>
    <mergeCell ref="C5:C6"/>
    <mergeCell ref="A62:A63"/>
    <mergeCell ref="A64:A65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9" orientation="landscape" r:id="rId1"/>
  <headerFooter>
    <oddHeader>&amp;R&amp;"TH SarabunPSK,ธรรมดา"&amp;14แบบ สงม. 2</oddHeader>
  </headerFooter>
  <rowBreaks count="3" manualBreakCount="3">
    <brk id="24" max="12" man="1"/>
    <brk id="38" max="12" man="1"/>
    <brk id="55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BF7A-F977-4E5F-90A4-625494DA9243}">
  <dimension ref="A1:T96"/>
  <sheetViews>
    <sheetView zoomScale="70" zoomScaleNormal="70" workbookViewId="0">
      <selection activeCell="M14" sqref="M14"/>
    </sheetView>
  </sheetViews>
  <sheetFormatPr defaultRowHeight="14.25" x14ac:dyDescent="0.2"/>
  <cols>
    <col min="1" max="1" width="50.5" style="14" customWidth="1"/>
    <col min="2" max="2" width="11.875" style="14" customWidth="1"/>
    <col min="3" max="3" width="14" style="27" hidden="1" customWidth="1"/>
    <col min="4" max="4" width="12.125" style="14" hidden="1" customWidth="1"/>
    <col min="5" max="5" width="11.625" style="14" hidden="1" customWidth="1"/>
    <col min="6" max="6" width="10.75" style="14" hidden="1" customWidth="1"/>
    <col min="7" max="7" width="9.5" style="14" hidden="1" customWidth="1"/>
    <col min="8" max="8" width="30.25" style="14" customWidth="1"/>
    <col min="9" max="9" width="10.875" style="14" hidden="1" customWidth="1"/>
    <col min="10" max="10" width="11" style="14" hidden="1" customWidth="1"/>
    <col min="11" max="11" width="11.375" style="14" hidden="1" customWidth="1"/>
    <col min="12" max="12" width="10.75" style="14" hidden="1" customWidth="1"/>
    <col min="13" max="13" width="29.875" style="14" customWidth="1"/>
    <col min="14" max="14" width="10.875" style="14" hidden="1" customWidth="1"/>
    <col min="15" max="15" width="11" style="14" hidden="1" customWidth="1"/>
    <col min="16" max="17" width="9.5" style="14" hidden="1" customWidth="1"/>
    <col min="18" max="18" width="25.75" style="14" customWidth="1"/>
    <col min="19" max="19" width="17.625" style="14" customWidth="1"/>
    <col min="20" max="20" width="16.125" style="14" hidden="1" customWidth="1"/>
    <col min="21" max="16384" width="9" style="14"/>
  </cols>
  <sheetData>
    <row r="1" spans="1:20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0" ht="21" x14ac:dyDescent="0.2">
      <c r="A2" s="15" t="s">
        <v>21</v>
      </c>
      <c r="B2" s="15"/>
      <c r="C2" s="25"/>
      <c r="D2" s="15"/>
      <c r="E2" s="15"/>
      <c r="F2" s="15"/>
    </row>
    <row r="3" spans="1:20" ht="21" x14ac:dyDescent="0.2">
      <c r="A3" s="17" t="s">
        <v>79</v>
      </c>
      <c r="B3" s="17"/>
      <c r="C3" s="25"/>
      <c r="D3" s="19"/>
      <c r="E3" s="19"/>
      <c r="F3" s="19"/>
      <c r="M3" s="28"/>
      <c r="R3" s="19" t="s">
        <v>20</v>
      </c>
    </row>
    <row r="4" spans="1:20" ht="21" x14ac:dyDescent="0.2">
      <c r="A4" s="17"/>
      <c r="B4" s="17"/>
      <c r="C4" s="25"/>
      <c r="D4" s="19"/>
      <c r="E4" s="19"/>
      <c r="F4" s="19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44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</row>
    <row r="8" spans="1:20" s="20" customFormat="1" ht="21" x14ac:dyDescent="0.35">
      <c r="A8" s="77" t="s">
        <v>127</v>
      </c>
      <c r="B8" s="47" t="s">
        <v>1</v>
      </c>
      <c r="C8" s="73">
        <f>SUM(C10+C33)</f>
        <v>8403000</v>
      </c>
      <c r="D8" s="73">
        <f t="shared" ref="D8:R8" si="0">SUM(D10+D33)</f>
        <v>8884500</v>
      </c>
      <c r="E8" s="73">
        <f t="shared" si="0"/>
        <v>0</v>
      </c>
      <c r="F8" s="73">
        <f t="shared" si="0"/>
        <v>115000</v>
      </c>
      <c r="G8" s="73">
        <f t="shared" si="0"/>
        <v>45000</v>
      </c>
      <c r="H8" s="73">
        <f t="shared" si="0"/>
        <v>9044500</v>
      </c>
      <c r="I8" s="73">
        <f t="shared" si="0"/>
        <v>0</v>
      </c>
      <c r="J8" s="73">
        <f t="shared" si="0"/>
        <v>65300</v>
      </c>
      <c r="K8" s="73">
        <f t="shared" si="0"/>
        <v>51500</v>
      </c>
      <c r="L8" s="73">
        <f t="shared" si="0"/>
        <v>5100</v>
      </c>
      <c r="M8" s="73">
        <f t="shared" si="0"/>
        <v>121900</v>
      </c>
      <c r="N8" s="73">
        <f t="shared" si="0"/>
        <v>0</v>
      </c>
      <c r="O8" s="73">
        <f t="shared" si="0"/>
        <v>180000</v>
      </c>
      <c r="P8" s="73">
        <f t="shared" si="0"/>
        <v>0</v>
      </c>
      <c r="Q8" s="73">
        <f t="shared" si="0"/>
        <v>0</v>
      </c>
      <c r="R8" s="73">
        <f t="shared" si="0"/>
        <v>180000</v>
      </c>
      <c r="S8" s="173">
        <f>SUM(H8+M8+R8)</f>
        <v>9346400</v>
      </c>
      <c r="T8" s="33">
        <f>SUM(R8,M8,H8)</f>
        <v>9346400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72" si="1">SUM(H9+M9+R9)</f>
        <v>0</v>
      </c>
      <c r="T9" s="20">
        <f t="shared" ref="T9:T84" si="2">SUM(R9,M9,H9)</f>
        <v>0</v>
      </c>
    </row>
    <row r="10" spans="1:20" s="20" customFormat="1" ht="21" x14ac:dyDescent="0.35">
      <c r="A10" s="77" t="s">
        <v>137</v>
      </c>
      <c r="B10" s="47" t="s">
        <v>1</v>
      </c>
      <c r="C10" s="47">
        <f>SUM(C14:C32)</f>
        <v>8397900</v>
      </c>
      <c r="D10" s="47">
        <f t="shared" ref="D10:R10" si="3">SUM(D14:D32)</f>
        <v>8884500</v>
      </c>
      <c r="E10" s="47">
        <f t="shared" si="3"/>
        <v>0</v>
      </c>
      <c r="F10" s="47">
        <f t="shared" si="3"/>
        <v>115000</v>
      </c>
      <c r="G10" s="47">
        <f t="shared" si="3"/>
        <v>45000</v>
      </c>
      <c r="H10" s="47">
        <f>SUM(H14:H32)</f>
        <v>9044500</v>
      </c>
      <c r="I10" s="47">
        <f t="shared" si="3"/>
        <v>0</v>
      </c>
      <c r="J10" s="47">
        <f t="shared" si="3"/>
        <v>65300</v>
      </c>
      <c r="K10" s="47">
        <f t="shared" si="3"/>
        <v>51500</v>
      </c>
      <c r="L10" s="47">
        <f t="shared" si="3"/>
        <v>0</v>
      </c>
      <c r="M10" s="47">
        <f t="shared" si="3"/>
        <v>116800</v>
      </c>
      <c r="N10" s="47">
        <f t="shared" si="3"/>
        <v>0</v>
      </c>
      <c r="O10" s="47">
        <f t="shared" si="3"/>
        <v>180000</v>
      </c>
      <c r="P10" s="47">
        <f t="shared" si="3"/>
        <v>0</v>
      </c>
      <c r="Q10" s="47">
        <f t="shared" si="3"/>
        <v>0</v>
      </c>
      <c r="R10" s="47">
        <f t="shared" si="3"/>
        <v>180000</v>
      </c>
      <c r="S10" s="173">
        <f t="shared" si="1"/>
        <v>9341300</v>
      </c>
      <c r="T10" s="33">
        <f t="shared" si="2"/>
        <v>9341300</v>
      </c>
    </row>
    <row r="11" spans="1:20" s="20" customFormat="1" ht="21" x14ac:dyDescent="0.35">
      <c r="A11" s="51"/>
      <c r="B11" s="47" t="s">
        <v>2</v>
      </c>
      <c r="C11" s="47">
        <f>SUM(C12+C15)</f>
        <v>194000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  <c r="T11" s="20">
        <f t="shared" si="2"/>
        <v>0</v>
      </c>
    </row>
    <row r="12" spans="1:20" ht="21" x14ac:dyDescent="0.35">
      <c r="A12" s="86" t="s">
        <v>102</v>
      </c>
      <c r="B12" s="80"/>
      <c r="C12" s="47">
        <f>SUM(C13:C14)</f>
        <v>194000</v>
      </c>
      <c r="D12" s="53">
        <f>SUM(D13:D14)</f>
        <v>0</v>
      </c>
      <c r="E12" s="53">
        <f>SUM(E13:E14)</f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>
        <f t="shared" si="2"/>
        <v>0</v>
      </c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>
        <f t="shared" si="2"/>
        <v>0</v>
      </c>
    </row>
    <row r="14" spans="1:20" ht="21" x14ac:dyDescent="0.35">
      <c r="A14" s="88" t="s">
        <v>25</v>
      </c>
      <c r="B14" s="89" t="s">
        <v>1</v>
      </c>
      <c r="C14" s="47">
        <v>194000</v>
      </c>
      <c r="D14" s="125"/>
      <c r="E14" s="125"/>
      <c r="F14" s="125"/>
      <c r="G14" s="125"/>
      <c r="H14" s="48">
        <f>SUM(D14:G14)</f>
        <v>0</v>
      </c>
      <c r="I14" s="125"/>
      <c r="J14" s="125">
        <v>14000</v>
      </c>
      <c r="K14" s="125"/>
      <c r="L14" s="125"/>
      <c r="M14" s="48">
        <f>SUM(I14:L14)</f>
        <v>14000</v>
      </c>
      <c r="N14" s="125"/>
      <c r="O14" s="125">
        <v>180000</v>
      </c>
      <c r="P14" s="125"/>
      <c r="Q14" s="125"/>
      <c r="R14" s="48">
        <f>SUM(N14:Q14)</f>
        <v>180000</v>
      </c>
      <c r="S14" s="173">
        <f t="shared" si="1"/>
        <v>194000</v>
      </c>
      <c r="T14" s="20">
        <f t="shared" si="2"/>
        <v>194000</v>
      </c>
    </row>
    <row r="15" spans="1:20" ht="21" x14ac:dyDescent="0.35">
      <c r="A15" s="87" t="s">
        <v>104</v>
      </c>
      <c r="B15" s="80"/>
      <c r="C15" s="47"/>
      <c r="D15" s="152"/>
      <c r="E15" s="152"/>
      <c r="F15" s="152"/>
      <c r="G15" s="152"/>
      <c r="H15" s="53"/>
      <c r="I15" s="152"/>
      <c r="J15" s="152"/>
      <c r="K15" s="152"/>
      <c r="L15" s="152"/>
      <c r="M15" s="53"/>
      <c r="N15" s="152"/>
      <c r="O15" s="152"/>
      <c r="P15" s="152"/>
      <c r="Q15" s="152"/>
      <c r="R15" s="53"/>
      <c r="S15" s="173">
        <f t="shared" si="1"/>
        <v>0</v>
      </c>
      <c r="T15" s="20">
        <f t="shared" si="2"/>
        <v>0</v>
      </c>
    </row>
    <row r="16" spans="1:20" ht="21" x14ac:dyDescent="0.35">
      <c r="A16" s="88" t="s">
        <v>27</v>
      </c>
      <c r="B16" s="89" t="s">
        <v>1</v>
      </c>
      <c r="C16" s="47">
        <v>18100</v>
      </c>
      <c r="D16" s="125">
        <v>18100</v>
      </c>
      <c r="E16" s="125"/>
      <c r="F16" s="125"/>
      <c r="G16" s="125"/>
      <c r="H16" s="48">
        <f>SUM(D16:G16)</f>
        <v>18100</v>
      </c>
      <c r="I16" s="125"/>
      <c r="J16" s="125"/>
      <c r="K16" s="125"/>
      <c r="L16" s="125"/>
      <c r="M16" s="48">
        <f>SUM(I16:L16)</f>
        <v>0</v>
      </c>
      <c r="N16" s="125"/>
      <c r="O16" s="125"/>
      <c r="P16" s="125"/>
      <c r="Q16" s="125"/>
      <c r="R16" s="48">
        <f>SUM(N16:Q16)</f>
        <v>0</v>
      </c>
      <c r="S16" s="173">
        <f t="shared" si="1"/>
        <v>18100</v>
      </c>
      <c r="T16" s="20">
        <f t="shared" si="2"/>
        <v>18100</v>
      </c>
    </row>
    <row r="17" spans="1:20" ht="21" x14ac:dyDescent="0.35">
      <c r="A17" s="88" t="s">
        <v>28</v>
      </c>
      <c r="B17" s="89" t="s">
        <v>1</v>
      </c>
      <c r="C17" s="47">
        <v>12800</v>
      </c>
      <c r="D17" s="125">
        <v>12800</v>
      </c>
      <c r="E17" s="125"/>
      <c r="F17" s="125"/>
      <c r="G17" s="125"/>
      <c r="H17" s="48">
        <f t="shared" ref="H17:H21" si="4">SUM(D17:G17)</f>
        <v>12800</v>
      </c>
      <c r="I17" s="125"/>
      <c r="J17" s="125"/>
      <c r="K17" s="125"/>
      <c r="L17" s="125"/>
      <c r="M17" s="48">
        <f t="shared" ref="M17:M21" si="5">SUM(I17:L17)</f>
        <v>0</v>
      </c>
      <c r="N17" s="125"/>
      <c r="O17" s="125"/>
      <c r="P17" s="125"/>
      <c r="Q17" s="125"/>
      <c r="R17" s="48">
        <f t="shared" ref="R17:R21" si="6">SUM(N17:Q17)</f>
        <v>0</v>
      </c>
      <c r="S17" s="173">
        <f t="shared" si="1"/>
        <v>12800</v>
      </c>
      <c r="T17" s="20">
        <f t="shared" si="2"/>
        <v>12800</v>
      </c>
    </row>
    <row r="18" spans="1:20" ht="21" x14ac:dyDescent="0.35">
      <c r="A18" s="156" t="s">
        <v>80</v>
      </c>
      <c r="B18" s="89" t="s">
        <v>1</v>
      </c>
      <c r="C18" s="47">
        <v>2268000</v>
      </c>
      <c r="D18" s="125">
        <v>2268000</v>
      </c>
      <c r="E18" s="125"/>
      <c r="F18" s="125"/>
      <c r="G18" s="125"/>
      <c r="H18" s="48">
        <f t="shared" si="4"/>
        <v>2268000</v>
      </c>
      <c r="I18" s="125"/>
      <c r="J18" s="125"/>
      <c r="K18" s="125"/>
      <c r="L18" s="125"/>
      <c r="M18" s="48">
        <f t="shared" si="5"/>
        <v>0</v>
      </c>
      <c r="N18" s="125"/>
      <c r="O18" s="125"/>
      <c r="P18" s="125"/>
      <c r="Q18" s="125"/>
      <c r="R18" s="48">
        <f t="shared" si="6"/>
        <v>0</v>
      </c>
      <c r="S18" s="173">
        <f t="shared" si="1"/>
        <v>2268000</v>
      </c>
      <c r="T18" s="20">
        <f t="shared" si="2"/>
        <v>2268000</v>
      </c>
    </row>
    <row r="19" spans="1:20" ht="42" x14ac:dyDescent="0.35">
      <c r="A19" s="157" t="s">
        <v>146</v>
      </c>
      <c r="B19" s="89" t="s">
        <v>1</v>
      </c>
      <c r="C19" s="47">
        <v>4514400</v>
      </c>
      <c r="D19" s="125">
        <v>4514400</v>
      </c>
      <c r="E19" s="125"/>
      <c r="F19" s="125"/>
      <c r="G19" s="125"/>
      <c r="H19" s="48">
        <f t="shared" si="4"/>
        <v>4514400</v>
      </c>
      <c r="I19" s="125"/>
      <c r="J19" s="125"/>
      <c r="K19" s="125"/>
      <c r="L19" s="125"/>
      <c r="M19" s="48">
        <f t="shared" si="5"/>
        <v>0</v>
      </c>
      <c r="N19" s="125"/>
      <c r="O19" s="125"/>
      <c r="P19" s="125"/>
      <c r="Q19" s="125"/>
      <c r="R19" s="48">
        <f t="shared" si="6"/>
        <v>0</v>
      </c>
      <c r="S19" s="173">
        <f t="shared" si="1"/>
        <v>4514400</v>
      </c>
      <c r="T19" s="20">
        <f t="shared" si="2"/>
        <v>4514400</v>
      </c>
    </row>
    <row r="20" spans="1:20" ht="21" x14ac:dyDescent="0.35">
      <c r="A20" s="157" t="s">
        <v>37</v>
      </c>
      <c r="B20" s="89" t="s">
        <v>1</v>
      </c>
      <c r="C20" s="47">
        <f>SUM(C21:C22)</f>
        <v>515500</v>
      </c>
      <c r="D20" s="125">
        <v>1458900</v>
      </c>
      <c r="E20" s="125"/>
      <c r="F20" s="125"/>
      <c r="G20" s="125"/>
      <c r="H20" s="48">
        <f t="shared" si="4"/>
        <v>1458900</v>
      </c>
      <c r="I20" s="125"/>
      <c r="J20" s="125"/>
      <c r="K20" s="125"/>
      <c r="L20" s="125"/>
      <c r="M20" s="48">
        <f t="shared" si="5"/>
        <v>0</v>
      </c>
      <c r="N20" s="125"/>
      <c r="O20" s="125"/>
      <c r="P20" s="125"/>
      <c r="Q20" s="125"/>
      <c r="R20" s="48">
        <f t="shared" si="6"/>
        <v>0</v>
      </c>
      <c r="S20" s="173">
        <f t="shared" si="1"/>
        <v>1458900</v>
      </c>
      <c r="T20" s="20">
        <f t="shared" si="2"/>
        <v>1458900</v>
      </c>
    </row>
    <row r="21" spans="1:20" ht="42" x14ac:dyDescent="0.35">
      <c r="A21" s="157" t="s">
        <v>187</v>
      </c>
      <c r="B21" s="89" t="s">
        <v>1</v>
      </c>
      <c r="C21" s="47">
        <v>515500</v>
      </c>
      <c r="D21" s="125">
        <v>515500</v>
      </c>
      <c r="E21" s="125"/>
      <c r="F21" s="125"/>
      <c r="G21" s="125"/>
      <c r="H21" s="48">
        <f t="shared" si="4"/>
        <v>515500</v>
      </c>
      <c r="I21" s="125"/>
      <c r="J21" s="125"/>
      <c r="K21" s="125"/>
      <c r="L21" s="125"/>
      <c r="M21" s="48">
        <f t="shared" si="5"/>
        <v>0</v>
      </c>
      <c r="N21" s="125"/>
      <c r="O21" s="125"/>
      <c r="P21" s="125"/>
      <c r="Q21" s="125"/>
      <c r="R21" s="48">
        <f t="shared" si="6"/>
        <v>0</v>
      </c>
      <c r="S21" s="173">
        <f t="shared" si="1"/>
        <v>515500</v>
      </c>
      <c r="T21" s="20">
        <f t="shared" si="2"/>
        <v>515500</v>
      </c>
    </row>
    <row r="22" spans="1:20" ht="21" x14ac:dyDescent="0.35">
      <c r="A22" s="87" t="s">
        <v>105</v>
      </c>
      <c r="B22" s="167"/>
      <c r="C22" s="47"/>
      <c r="D22" s="152"/>
      <c r="E22" s="152"/>
      <c r="F22" s="152"/>
      <c r="G22" s="152"/>
      <c r="H22" s="53"/>
      <c r="I22" s="152"/>
      <c r="J22" s="152"/>
      <c r="K22" s="152"/>
      <c r="L22" s="152"/>
      <c r="M22" s="53"/>
      <c r="N22" s="152"/>
      <c r="O22" s="152"/>
      <c r="P22" s="152"/>
      <c r="Q22" s="152"/>
      <c r="R22" s="53"/>
      <c r="S22" s="173">
        <f t="shared" si="1"/>
        <v>0</v>
      </c>
      <c r="T22" s="20">
        <f t="shared" si="2"/>
        <v>0</v>
      </c>
    </row>
    <row r="23" spans="1:20" ht="21" x14ac:dyDescent="0.35">
      <c r="A23" s="88" t="s">
        <v>29</v>
      </c>
      <c r="B23" s="89" t="s">
        <v>1</v>
      </c>
      <c r="C23" s="47">
        <v>80400</v>
      </c>
      <c r="D23" s="125">
        <v>80400</v>
      </c>
      <c r="E23" s="125"/>
      <c r="F23" s="125"/>
      <c r="G23" s="125"/>
      <c r="H23" s="48">
        <f>SUM(D23:G23)</f>
        <v>80400</v>
      </c>
      <c r="I23" s="125"/>
      <c r="J23" s="125"/>
      <c r="K23" s="125"/>
      <c r="L23" s="125"/>
      <c r="M23" s="48">
        <f>SUM(I23:L23)</f>
        <v>0</v>
      </c>
      <c r="N23" s="125"/>
      <c r="O23" s="125"/>
      <c r="P23" s="125"/>
      <c r="Q23" s="125"/>
      <c r="R23" s="48">
        <f>SUM(N23:Q23)</f>
        <v>0</v>
      </c>
      <c r="S23" s="173">
        <f t="shared" si="1"/>
        <v>80400</v>
      </c>
      <c r="T23" s="20">
        <f t="shared" si="2"/>
        <v>80400</v>
      </c>
    </row>
    <row r="24" spans="1:20" ht="21" x14ac:dyDescent="0.35">
      <c r="A24" s="97" t="s">
        <v>30</v>
      </c>
      <c r="B24" s="89" t="s">
        <v>1</v>
      </c>
      <c r="C24" s="47">
        <v>70000</v>
      </c>
      <c r="D24" s="125"/>
      <c r="E24" s="125"/>
      <c r="F24" s="125">
        <v>70000</v>
      </c>
      <c r="G24" s="125"/>
      <c r="H24" s="48">
        <f t="shared" ref="H24:H32" si="7">SUM(D24:G24)</f>
        <v>70000</v>
      </c>
      <c r="I24" s="125"/>
      <c r="J24" s="125"/>
      <c r="K24" s="125"/>
      <c r="L24" s="125"/>
      <c r="M24" s="48">
        <f t="shared" ref="M24:M32" si="8">SUM(I24:L24)</f>
        <v>0</v>
      </c>
      <c r="N24" s="125"/>
      <c r="O24" s="125"/>
      <c r="P24" s="125"/>
      <c r="Q24" s="125"/>
      <c r="R24" s="48">
        <f t="shared" ref="R24:R32" si="9">SUM(N24:Q24)</f>
        <v>0</v>
      </c>
      <c r="S24" s="173">
        <f t="shared" si="1"/>
        <v>70000</v>
      </c>
      <c r="T24" s="20">
        <f t="shared" si="2"/>
        <v>70000</v>
      </c>
    </row>
    <row r="25" spans="1:20" ht="21" x14ac:dyDescent="0.35">
      <c r="A25" s="164" t="s">
        <v>31</v>
      </c>
      <c r="B25" s="89" t="s">
        <v>1</v>
      </c>
      <c r="C25" s="47">
        <v>45000</v>
      </c>
      <c r="D25" s="125"/>
      <c r="E25" s="125"/>
      <c r="F25" s="125">
        <v>45000</v>
      </c>
      <c r="G25" s="125"/>
      <c r="H25" s="48">
        <f t="shared" si="7"/>
        <v>45000</v>
      </c>
      <c r="I25" s="125"/>
      <c r="J25" s="125"/>
      <c r="K25" s="125"/>
      <c r="L25" s="125"/>
      <c r="M25" s="48">
        <f t="shared" si="8"/>
        <v>0</v>
      </c>
      <c r="N25" s="125"/>
      <c r="O25" s="125"/>
      <c r="P25" s="125"/>
      <c r="Q25" s="125"/>
      <c r="R25" s="48">
        <f t="shared" si="9"/>
        <v>0</v>
      </c>
      <c r="S25" s="173">
        <f t="shared" si="1"/>
        <v>45000</v>
      </c>
      <c r="T25" s="20">
        <f t="shared" si="2"/>
        <v>45000</v>
      </c>
    </row>
    <row r="26" spans="1:20" ht="21" x14ac:dyDescent="0.35">
      <c r="A26" s="88" t="s">
        <v>32</v>
      </c>
      <c r="B26" s="89" t="s">
        <v>1</v>
      </c>
      <c r="C26" s="47">
        <v>12000</v>
      </c>
      <c r="D26" s="125">
        <v>12000</v>
      </c>
      <c r="E26" s="125"/>
      <c r="F26" s="125"/>
      <c r="G26" s="125"/>
      <c r="H26" s="48">
        <f t="shared" si="7"/>
        <v>12000</v>
      </c>
      <c r="I26" s="125"/>
      <c r="J26" s="125"/>
      <c r="K26" s="125"/>
      <c r="L26" s="125"/>
      <c r="M26" s="48">
        <f t="shared" si="8"/>
        <v>0</v>
      </c>
      <c r="N26" s="125"/>
      <c r="O26" s="125"/>
      <c r="P26" s="125"/>
      <c r="Q26" s="125"/>
      <c r="R26" s="48">
        <f t="shared" si="9"/>
        <v>0</v>
      </c>
      <c r="S26" s="173">
        <f t="shared" si="1"/>
        <v>12000</v>
      </c>
      <c r="T26" s="20">
        <f t="shared" si="2"/>
        <v>12000</v>
      </c>
    </row>
    <row r="27" spans="1:20" ht="21" x14ac:dyDescent="0.35">
      <c r="A27" s="88" t="s">
        <v>23</v>
      </c>
      <c r="B27" s="89" t="s">
        <v>1</v>
      </c>
      <c r="C27" s="47">
        <v>4400</v>
      </c>
      <c r="D27" s="125">
        <v>4400</v>
      </c>
      <c r="E27" s="125"/>
      <c r="F27" s="125"/>
      <c r="G27" s="125"/>
      <c r="H27" s="48">
        <f>SUM(D27:G27)</f>
        <v>4400</v>
      </c>
      <c r="I27" s="125"/>
      <c r="J27" s="125"/>
      <c r="K27" s="125"/>
      <c r="L27" s="125"/>
      <c r="M27" s="48">
        <f>SUM(I27:L27)</f>
        <v>0</v>
      </c>
      <c r="N27" s="125"/>
      <c r="O27" s="125"/>
      <c r="P27" s="125"/>
      <c r="Q27" s="125"/>
      <c r="R27" s="48">
        <f>SUM(N27:Q27)</f>
        <v>0</v>
      </c>
      <c r="S27" s="173">
        <f t="shared" si="1"/>
        <v>4400</v>
      </c>
      <c r="T27" s="20">
        <f>SUM(R27,M27,H27)</f>
        <v>4400</v>
      </c>
    </row>
    <row r="28" spans="1:20" ht="21" x14ac:dyDescent="0.35">
      <c r="A28" s="88" t="s">
        <v>81</v>
      </c>
      <c r="B28" s="89" t="s">
        <v>1</v>
      </c>
      <c r="C28" s="47">
        <v>18000</v>
      </c>
      <c r="D28" s="125"/>
      <c r="E28" s="125"/>
      <c r="F28" s="125"/>
      <c r="G28" s="125">
        <v>18000</v>
      </c>
      <c r="H28" s="48">
        <f t="shared" si="7"/>
        <v>18000</v>
      </c>
      <c r="I28" s="125"/>
      <c r="J28" s="125"/>
      <c r="K28" s="125"/>
      <c r="L28" s="125"/>
      <c r="M28" s="48">
        <f t="shared" si="8"/>
        <v>0</v>
      </c>
      <c r="N28" s="125"/>
      <c r="O28" s="125"/>
      <c r="P28" s="125"/>
      <c r="Q28" s="125"/>
      <c r="R28" s="48">
        <f t="shared" si="9"/>
        <v>0</v>
      </c>
      <c r="S28" s="173">
        <f t="shared" si="1"/>
        <v>18000</v>
      </c>
      <c r="T28" s="20">
        <f t="shared" si="2"/>
        <v>18000</v>
      </c>
    </row>
    <row r="29" spans="1:20" ht="21" x14ac:dyDescent="0.35">
      <c r="A29" s="88" t="s">
        <v>82</v>
      </c>
      <c r="B29" s="89" t="s">
        <v>1</v>
      </c>
      <c r="C29" s="47">
        <v>51300</v>
      </c>
      <c r="D29" s="125"/>
      <c r="E29" s="125"/>
      <c r="F29" s="125"/>
      <c r="G29" s="125"/>
      <c r="H29" s="48">
        <f t="shared" si="7"/>
        <v>0</v>
      </c>
      <c r="I29" s="125"/>
      <c r="J29" s="125">
        <v>51300</v>
      </c>
      <c r="K29" s="125"/>
      <c r="L29" s="125"/>
      <c r="M29" s="48">
        <f t="shared" si="8"/>
        <v>51300</v>
      </c>
      <c r="N29" s="125"/>
      <c r="O29" s="125"/>
      <c r="P29" s="125"/>
      <c r="Q29" s="125"/>
      <c r="R29" s="48">
        <f t="shared" si="9"/>
        <v>0</v>
      </c>
      <c r="S29" s="173">
        <f t="shared" si="1"/>
        <v>51300</v>
      </c>
      <c r="T29" s="20">
        <f t="shared" si="2"/>
        <v>51300</v>
      </c>
    </row>
    <row r="30" spans="1:20" ht="21" x14ac:dyDescent="0.35">
      <c r="A30" s="88" t="s">
        <v>83</v>
      </c>
      <c r="B30" s="89" t="s">
        <v>1</v>
      </c>
      <c r="C30" s="47">
        <v>13300</v>
      </c>
      <c r="D30" s="125"/>
      <c r="E30" s="125"/>
      <c r="F30" s="125"/>
      <c r="G30" s="125"/>
      <c r="H30" s="48">
        <f t="shared" si="7"/>
        <v>0</v>
      </c>
      <c r="I30" s="125"/>
      <c r="J30" s="125"/>
      <c r="K30" s="125">
        <v>13300</v>
      </c>
      <c r="L30" s="125"/>
      <c r="M30" s="48">
        <f t="shared" si="8"/>
        <v>13300</v>
      </c>
      <c r="N30" s="125"/>
      <c r="O30" s="125"/>
      <c r="P30" s="125"/>
      <c r="Q30" s="125"/>
      <c r="R30" s="48">
        <f t="shared" si="9"/>
        <v>0</v>
      </c>
      <c r="S30" s="173">
        <f t="shared" si="1"/>
        <v>13300</v>
      </c>
      <c r="T30" s="20">
        <f t="shared" si="2"/>
        <v>13300</v>
      </c>
    </row>
    <row r="31" spans="1:20" ht="21" x14ac:dyDescent="0.35">
      <c r="A31" s="156" t="s">
        <v>84</v>
      </c>
      <c r="B31" s="89" t="s">
        <v>1</v>
      </c>
      <c r="C31" s="47">
        <v>27000</v>
      </c>
      <c r="D31" s="125"/>
      <c r="E31" s="125"/>
      <c r="F31" s="125"/>
      <c r="G31" s="125">
        <v>27000</v>
      </c>
      <c r="H31" s="48">
        <f t="shared" si="7"/>
        <v>27000</v>
      </c>
      <c r="I31" s="125"/>
      <c r="J31" s="125"/>
      <c r="K31" s="125"/>
      <c r="L31" s="125"/>
      <c r="M31" s="48">
        <f t="shared" si="8"/>
        <v>0</v>
      </c>
      <c r="N31" s="125"/>
      <c r="O31" s="125"/>
      <c r="P31" s="125"/>
      <c r="Q31" s="125"/>
      <c r="R31" s="48">
        <f t="shared" si="9"/>
        <v>0</v>
      </c>
      <c r="S31" s="173">
        <f t="shared" si="1"/>
        <v>27000</v>
      </c>
      <c r="T31" s="20">
        <f t="shared" si="2"/>
        <v>27000</v>
      </c>
    </row>
    <row r="32" spans="1:20" ht="21" x14ac:dyDescent="0.35">
      <c r="A32" s="158" t="s">
        <v>128</v>
      </c>
      <c r="B32" s="89" t="s">
        <v>1</v>
      </c>
      <c r="C32" s="47">
        <v>38200</v>
      </c>
      <c r="D32" s="125"/>
      <c r="E32" s="125"/>
      <c r="F32" s="125"/>
      <c r="G32" s="125"/>
      <c r="H32" s="48">
        <f t="shared" si="7"/>
        <v>0</v>
      </c>
      <c r="I32" s="125"/>
      <c r="J32" s="125"/>
      <c r="K32" s="125">
        <v>38200</v>
      </c>
      <c r="L32" s="125"/>
      <c r="M32" s="48">
        <f t="shared" si="8"/>
        <v>38200</v>
      </c>
      <c r="N32" s="125"/>
      <c r="O32" s="125"/>
      <c r="P32" s="125"/>
      <c r="Q32" s="125"/>
      <c r="R32" s="48">
        <f t="shared" si="9"/>
        <v>0</v>
      </c>
      <c r="S32" s="173">
        <f t="shared" si="1"/>
        <v>38200</v>
      </c>
      <c r="T32" s="20">
        <f t="shared" si="2"/>
        <v>38200</v>
      </c>
    </row>
    <row r="33" spans="1:20" s="20" customFormat="1" ht="21" x14ac:dyDescent="0.35">
      <c r="A33" s="75" t="s">
        <v>145</v>
      </c>
      <c r="B33" s="47" t="s">
        <v>1</v>
      </c>
      <c r="C33" s="47">
        <f>SUM(C34:C35)</f>
        <v>5100</v>
      </c>
      <c r="D33" s="47">
        <f t="shared" ref="D33:R33" si="10">SUM(D35)</f>
        <v>0</v>
      </c>
      <c r="E33" s="47">
        <f t="shared" si="10"/>
        <v>0</v>
      </c>
      <c r="F33" s="47">
        <f t="shared" si="10"/>
        <v>0</v>
      </c>
      <c r="G33" s="47">
        <f t="shared" si="10"/>
        <v>0</v>
      </c>
      <c r="H33" s="47">
        <f t="shared" si="10"/>
        <v>0</v>
      </c>
      <c r="I33" s="47">
        <f t="shared" si="10"/>
        <v>0</v>
      </c>
      <c r="J33" s="47">
        <f t="shared" si="10"/>
        <v>0</v>
      </c>
      <c r="K33" s="47">
        <f t="shared" si="10"/>
        <v>0</v>
      </c>
      <c r="L33" s="47">
        <f t="shared" si="10"/>
        <v>5100</v>
      </c>
      <c r="M33" s="47">
        <f t="shared" si="10"/>
        <v>5100</v>
      </c>
      <c r="N33" s="47">
        <f t="shared" si="10"/>
        <v>0</v>
      </c>
      <c r="O33" s="47">
        <f t="shared" si="10"/>
        <v>0</v>
      </c>
      <c r="P33" s="47">
        <f t="shared" si="10"/>
        <v>0</v>
      </c>
      <c r="Q33" s="47">
        <f t="shared" si="10"/>
        <v>0</v>
      </c>
      <c r="R33" s="47">
        <f t="shared" si="10"/>
        <v>0</v>
      </c>
      <c r="S33" s="173">
        <f t="shared" si="1"/>
        <v>5100</v>
      </c>
      <c r="T33" s="33">
        <f t="shared" si="2"/>
        <v>5100</v>
      </c>
    </row>
    <row r="34" spans="1:20" s="20" customFormat="1" ht="21" x14ac:dyDescent="0.35">
      <c r="A34" s="98"/>
      <c r="B34" s="47" t="s">
        <v>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73">
        <f t="shared" si="1"/>
        <v>0</v>
      </c>
    </row>
    <row r="35" spans="1:20" ht="21" x14ac:dyDescent="0.35">
      <c r="A35" s="159" t="s">
        <v>87</v>
      </c>
      <c r="B35" s="48" t="s">
        <v>1</v>
      </c>
      <c r="C35" s="47">
        <v>5100</v>
      </c>
      <c r="D35" s="48"/>
      <c r="E35" s="48"/>
      <c r="F35" s="48"/>
      <c r="G35" s="48"/>
      <c r="H35" s="48">
        <f>SUM(D35:G35)</f>
        <v>0</v>
      </c>
      <c r="I35" s="125"/>
      <c r="J35" s="125"/>
      <c r="K35" s="125"/>
      <c r="L35" s="125">
        <v>5100</v>
      </c>
      <c r="M35" s="48">
        <f>SUM(I35:L35)</f>
        <v>5100</v>
      </c>
      <c r="N35" s="48"/>
      <c r="O35" s="48"/>
      <c r="P35" s="48"/>
      <c r="Q35" s="48"/>
      <c r="R35" s="48">
        <f>SUM(N35:Q35)</f>
        <v>0</v>
      </c>
      <c r="S35" s="173">
        <f t="shared" si="1"/>
        <v>5100</v>
      </c>
      <c r="T35" s="20">
        <f t="shared" si="2"/>
        <v>5100</v>
      </c>
    </row>
    <row r="36" spans="1:20" ht="21" x14ac:dyDescent="0.35">
      <c r="A36" s="160"/>
      <c r="B36" s="53" t="s">
        <v>2</v>
      </c>
      <c r="C36" s="4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173">
        <f t="shared" si="1"/>
        <v>0</v>
      </c>
      <c r="T36" s="20"/>
    </row>
    <row r="37" spans="1:20" s="20" customFormat="1" ht="21" x14ac:dyDescent="0.35">
      <c r="A37" s="51" t="s">
        <v>129</v>
      </c>
      <c r="B37" s="47" t="s">
        <v>1</v>
      </c>
      <c r="C37" s="47">
        <f>SUM(C39+C57+C65)</f>
        <v>33219600</v>
      </c>
      <c r="D37" s="47">
        <f t="shared" ref="D37:R37" si="11">SUM(D39+D57+D65)</f>
        <v>9879200</v>
      </c>
      <c r="E37" s="47">
        <f t="shared" si="11"/>
        <v>2845900</v>
      </c>
      <c r="F37" s="47">
        <f t="shared" si="11"/>
        <v>976000</v>
      </c>
      <c r="G37" s="47">
        <f t="shared" si="11"/>
        <v>688000</v>
      </c>
      <c r="H37" s="47">
        <f t="shared" si="11"/>
        <v>14389100</v>
      </c>
      <c r="I37" s="47">
        <f t="shared" si="11"/>
        <v>7780300</v>
      </c>
      <c r="J37" s="47">
        <f t="shared" si="11"/>
        <v>4866900</v>
      </c>
      <c r="K37" s="47">
        <f t="shared" si="11"/>
        <v>3693200</v>
      </c>
      <c r="L37" s="47">
        <f t="shared" si="11"/>
        <v>3339500</v>
      </c>
      <c r="M37" s="47">
        <f t="shared" si="11"/>
        <v>19679900</v>
      </c>
      <c r="N37" s="47">
        <f t="shared" si="11"/>
        <v>490000</v>
      </c>
      <c r="O37" s="47">
        <f t="shared" si="11"/>
        <v>490000</v>
      </c>
      <c r="P37" s="47">
        <f t="shared" si="11"/>
        <v>490000</v>
      </c>
      <c r="Q37" s="47">
        <f t="shared" si="11"/>
        <v>490000</v>
      </c>
      <c r="R37" s="47">
        <f t="shared" si="11"/>
        <v>1960000</v>
      </c>
      <c r="S37" s="173">
        <f t="shared" si="1"/>
        <v>36029000</v>
      </c>
      <c r="T37" s="33">
        <f t="shared" si="2"/>
        <v>36029000</v>
      </c>
    </row>
    <row r="38" spans="1:20" s="20" customFormat="1" ht="21" x14ac:dyDescent="0.35">
      <c r="A38" s="211"/>
      <c r="B38" s="47" t="s">
        <v>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47"/>
      <c r="O38" s="47"/>
      <c r="P38" s="47"/>
      <c r="Q38" s="47"/>
      <c r="R38" s="47"/>
      <c r="S38" s="173">
        <f t="shared" si="1"/>
        <v>0</v>
      </c>
      <c r="T38" s="20">
        <f t="shared" si="2"/>
        <v>0</v>
      </c>
    </row>
    <row r="39" spans="1:20" s="20" customFormat="1" ht="21" x14ac:dyDescent="0.35">
      <c r="A39" s="77" t="s">
        <v>137</v>
      </c>
      <c r="B39" s="47" t="s">
        <v>1</v>
      </c>
      <c r="C39" s="47">
        <f>SUM(C43:C56)</f>
        <v>16332800</v>
      </c>
      <c r="D39" s="47">
        <f t="shared" ref="D39:R39" si="12">SUM(D43:D56)</f>
        <v>2419600</v>
      </c>
      <c r="E39" s="47">
        <f t="shared" si="12"/>
        <v>2740000</v>
      </c>
      <c r="F39" s="47">
        <f t="shared" si="12"/>
        <v>976000</v>
      </c>
      <c r="G39" s="47">
        <f t="shared" si="12"/>
        <v>490000</v>
      </c>
      <c r="H39" s="47">
        <f t="shared" si="12"/>
        <v>6625600</v>
      </c>
      <c r="I39" s="47">
        <f t="shared" si="12"/>
        <v>490000</v>
      </c>
      <c r="J39" s="47">
        <f t="shared" si="12"/>
        <v>2740000</v>
      </c>
      <c r="K39" s="47">
        <f t="shared" si="12"/>
        <v>2057600</v>
      </c>
      <c r="L39" s="47">
        <f t="shared" si="12"/>
        <v>490000</v>
      </c>
      <c r="M39" s="47">
        <f t="shared" si="12"/>
        <v>5777600</v>
      </c>
      <c r="N39" s="47">
        <f t="shared" si="12"/>
        <v>490000</v>
      </c>
      <c r="O39" s="47">
        <f t="shared" si="12"/>
        <v>490000</v>
      </c>
      <c r="P39" s="47">
        <f t="shared" si="12"/>
        <v>490000</v>
      </c>
      <c r="Q39" s="47">
        <f t="shared" si="12"/>
        <v>490000</v>
      </c>
      <c r="R39" s="47">
        <f t="shared" si="12"/>
        <v>1960000</v>
      </c>
      <c r="S39" s="173">
        <f t="shared" si="1"/>
        <v>14363200</v>
      </c>
      <c r="T39" s="33">
        <f t="shared" si="2"/>
        <v>14363200</v>
      </c>
    </row>
    <row r="40" spans="1:20" s="20" customFormat="1" ht="21" x14ac:dyDescent="0.35">
      <c r="A40" s="51"/>
      <c r="B40" s="47" t="s">
        <v>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73">
        <f t="shared" si="1"/>
        <v>0</v>
      </c>
      <c r="T40" s="20">
        <f t="shared" si="2"/>
        <v>0</v>
      </c>
    </row>
    <row r="41" spans="1:20" ht="21" x14ac:dyDescent="0.35">
      <c r="A41" s="86" t="s">
        <v>102</v>
      </c>
      <c r="B41" s="80"/>
      <c r="C41" s="4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173">
        <f t="shared" si="1"/>
        <v>0</v>
      </c>
      <c r="T41" s="20">
        <f t="shared" si="2"/>
        <v>0</v>
      </c>
    </row>
    <row r="42" spans="1:20" ht="21" customHeight="1" x14ac:dyDescent="0.35">
      <c r="A42" s="87" t="s">
        <v>103</v>
      </c>
      <c r="B42" s="80"/>
      <c r="C42" s="47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173">
        <f t="shared" si="1"/>
        <v>0</v>
      </c>
      <c r="T42" s="20">
        <f t="shared" si="2"/>
        <v>0</v>
      </c>
    </row>
    <row r="43" spans="1:20" ht="21" x14ac:dyDescent="0.35">
      <c r="A43" s="97" t="s">
        <v>88</v>
      </c>
      <c r="B43" s="89" t="s">
        <v>1</v>
      </c>
      <c r="C43" s="47">
        <v>2160000</v>
      </c>
      <c r="D43" s="125">
        <v>180000</v>
      </c>
      <c r="E43" s="125">
        <v>180000</v>
      </c>
      <c r="F43" s="125">
        <v>180000</v>
      </c>
      <c r="G43" s="125">
        <v>180000</v>
      </c>
      <c r="H43" s="48">
        <f>SUM(D43:G43)</f>
        <v>720000</v>
      </c>
      <c r="I43" s="125">
        <v>180000</v>
      </c>
      <c r="J43" s="125">
        <v>180000</v>
      </c>
      <c r="K43" s="125">
        <v>180000</v>
      </c>
      <c r="L43" s="125">
        <v>180000</v>
      </c>
      <c r="M43" s="48">
        <f>SUM(I43:L43)</f>
        <v>720000</v>
      </c>
      <c r="N43" s="125">
        <v>180000</v>
      </c>
      <c r="O43" s="125">
        <v>180000</v>
      </c>
      <c r="P43" s="125">
        <v>180000</v>
      </c>
      <c r="Q43" s="125">
        <v>180000</v>
      </c>
      <c r="R43" s="48">
        <f>SUM(N43:Q43)</f>
        <v>720000</v>
      </c>
      <c r="S43" s="173">
        <f t="shared" si="1"/>
        <v>2160000</v>
      </c>
      <c r="T43" s="20">
        <f t="shared" si="2"/>
        <v>2160000</v>
      </c>
    </row>
    <row r="44" spans="1:20" ht="21" x14ac:dyDescent="0.35">
      <c r="A44" s="156" t="s">
        <v>188</v>
      </c>
      <c r="B44" s="165" t="s">
        <v>1</v>
      </c>
      <c r="C44" s="47">
        <v>1104000</v>
      </c>
      <c r="D44" s="125">
        <v>92000</v>
      </c>
      <c r="E44" s="125">
        <v>92000</v>
      </c>
      <c r="F44" s="125">
        <v>92000</v>
      </c>
      <c r="G44" s="125">
        <v>92000</v>
      </c>
      <c r="H44" s="48">
        <f t="shared" ref="H44:H45" si="13">SUM(D44:G44)</f>
        <v>368000</v>
      </c>
      <c r="I44" s="125">
        <v>92000</v>
      </c>
      <c r="J44" s="125">
        <v>92000</v>
      </c>
      <c r="K44" s="125">
        <v>92000</v>
      </c>
      <c r="L44" s="125">
        <v>92000</v>
      </c>
      <c r="M44" s="48">
        <f t="shared" ref="M44:M45" si="14">SUM(I44:L44)</f>
        <v>368000</v>
      </c>
      <c r="N44" s="125">
        <v>92000</v>
      </c>
      <c r="O44" s="125">
        <v>92000</v>
      </c>
      <c r="P44" s="125">
        <v>92000</v>
      </c>
      <c r="Q44" s="125">
        <v>92000</v>
      </c>
      <c r="R44" s="48">
        <f t="shared" ref="R44:R45" si="15">SUM(N44:Q44)</f>
        <v>368000</v>
      </c>
      <c r="S44" s="173">
        <f t="shared" si="1"/>
        <v>1104000</v>
      </c>
      <c r="T44" s="20">
        <f t="shared" si="2"/>
        <v>1104000</v>
      </c>
    </row>
    <row r="45" spans="1:20" ht="42" x14ac:dyDescent="0.35">
      <c r="A45" s="156" t="s">
        <v>189</v>
      </c>
      <c r="B45" s="89" t="s">
        <v>1</v>
      </c>
      <c r="C45" s="47">
        <v>2616000</v>
      </c>
      <c r="D45" s="125">
        <v>218000</v>
      </c>
      <c r="E45" s="125">
        <v>218000</v>
      </c>
      <c r="F45" s="125">
        <v>218000</v>
      </c>
      <c r="G45" s="125">
        <v>218000</v>
      </c>
      <c r="H45" s="48">
        <f t="shared" si="13"/>
        <v>872000</v>
      </c>
      <c r="I45" s="125">
        <v>218000</v>
      </c>
      <c r="J45" s="125">
        <v>218000</v>
      </c>
      <c r="K45" s="125">
        <v>218000</v>
      </c>
      <c r="L45" s="125">
        <v>218000</v>
      </c>
      <c r="M45" s="48">
        <f t="shared" si="14"/>
        <v>872000</v>
      </c>
      <c r="N45" s="125">
        <v>218000</v>
      </c>
      <c r="O45" s="125">
        <v>218000</v>
      </c>
      <c r="P45" s="125">
        <v>218000</v>
      </c>
      <c r="Q45" s="125">
        <v>218000</v>
      </c>
      <c r="R45" s="48">
        <f t="shared" si="15"/>
        <v>872000</v>
      </c>
      <c r="S45" s="173">
        <f t="shared" si="1"/>
        <v>2616000</v>
      </c>
      <c r="T45" s="20">
        <f t="shared" si="2"/>
        <v>2616000</v>
      </c>
    </row>
    <row r="46" spans="1:20" ht="21" x14ac:dyDescent="0.35">
      <c r="A46" s="87" t="s">
        <v>104</v>
      </c>
      <c r="B46" s="80"/>
      <c r="C46" s="47"/>
      <c r="D46" s="152"/>
      <c r="E46" s="152"/>
      <c r="F46" s="152"/>
      <c r="G46" s="152"/>
      <c r="H46" s="53"/>
      <c r="I46" s="152"/>
      <c r="J46" s="152"/>
      <c r="K46" s="152"/>
      <c r="L46" s="152"/>
      <c r="M46" s="53"/>
      <c r="N46" s="152"/>
      <c r="O46" s="152"/>
      <c r="P46" s="152"/>
      <c r="Q46" s="152"/>
      <c r="R46" s="53"/>
      <c r="S46" s="173">
        <f t="shared" si="1"/>
        <v>0</v>
      </c>
      <c r="T46" s="20">
        <f t="shared" si="2"/>
        <v>0</v>
      </c>
    </row>
    <row r="47" spans="1:20" ht="21" x14ac:dyDescent="0.35">
      <c r="A47" s="88" t="s">
        <v>89</v>
      </c>
      <c r="B47" s="89" t="s">
        <v>1</v>
      </c>
      <c r="C47" s="47">
        <v>180000</v>
      </c>
      <c r="D47" s="125">
        <v>180000</v>
      </c>
      <c r="E47" s="125"/>
      <c r="F47" s="125"/>
      <c r="G47" s="125"/>
      <c r="H47" s="48">
        <f>SUM(D47:G47)</f>
        <v>180000</v>
      </c>
      <c r="I47" s="125"/>
      <c r="J47" s="125"/>
      <c r="K47" s="125"/>
      <c r="L47" s="125"/>
      <c r="M47" s="48">
        <f>SUM(I47:L47)</f>
        <v>0</v>
      </c>
      <c r="N47" s="125"/>
      <c r="O47" s="125"/>
      <c r="P47" s="125"/>
      <c r="Q47" s="125"/>
      <c r="R47" s="48">
        <f>SUM(N47:Q47)</f>
        <v>0</v>
      </c>
      <c r="S47" s="173">
        <f t="shared" si="1"/>
        <v>180000</v>
      </c>
      <c r="T47" s="20">
        <f t="shared" si="2"/>
        <v>180000</v>
      </c>
    </row>
    <row r="48" spans="1:20" ht="21" x14ac:dyDescent="0.35">
      <c r="A48" s="88" t="s">
        <v>90</v>
      </c>
      <c r="B48" s="89" t="s">
        <v>1</v>
      </c>
      <c r="C48" s="47">
        <v>4500000</v>
      </c>
      <c r="D48" s="125"/>
      <c r="E48" s="125">
        <v>2250000</v>
      </c>
      <c r="F48" s="125"/>
      <c r="G48" s="125"/>
      <c r="H48" s="48">
        <f t="shared" ref="H48" si="16">SUM(D48:G48)</f>
        <v>2250000</v>
      </c>
      <c r="I48" s="125"/>
      <c r="J48" s="125">
        <v>2250000</v>
      </c>
      <c r="K48" s="125"/>
      <c r="L48" s="125"/>
      <c r="M48" s="48">
        <f t="shared" ref="M48:M55" si="17">SUM(I48:L48)</f>
        <v>2250000</v>
      </c>
      <c r="N48" s="125"/>
      <c r="O48" s="125"/>
      <c r="P48" s="125"/>
      <c r="Q48" s="125"/>
      <c r="R48" s="48">
        <f t="shared" ref="R48:R55" si="18">SUM(N48:Q48)</f>
        <v>0</v>
      </c>
      <c r="S48" s="173">
        <f t="shared" si="1"/>
        <v>4500000</v>
      </c>
      <c r="T48" s="20">
        <f t="shared" si="2"/>
        <v>4500000</v>
      </c>
    </row>
    <row r="49" spans="1:20" ht="21" x14ac:dyDescent="0.35">
      <c r="A49" s="88" t="s">
        <v>91</v>
      </c>
      <c r="B49" s="89" t="s">
        <v>1</v>
      </c>
      <c r="C49" s="47">
        <f>SUM(C50:C51)</f>
        <v>2102600</v>
      </c>
      <c r="D49" s="125"/>
      <c r="E49" s="125"/>
      <c r="F49" s="125">
        <v>133000</v>
      </c>
      <c r="G49" s="125"/>
      <c r="H49" s="48">
        <f>SUM(D49:G49)</f>
        <v>133000</v>
      </c>
      <c r="I49" s="125"/>
      <c r="J49" s="125"/>
      <c r="K49" s="125"/>
      <c r="L49" s="125"/>
      <c r="M49" s="48">
        <f t="shared" si="17"/>
        <v>0</v>
      </c>
      <c r="N49" s="125"/>
      <c r="O49" s="125"/>
      <c r="P49" s="125"/>
      <c r="Q49" s="125"/>
      <c r="R49" s="48">
        <f t="shared" si="18"/>
        <v>0</v>
      </c>
      <c r="S49" s="173">
        <f t="shared" si="1"/>
        <v>133000</v>
      </c>
      <c r="T49" s="20">
        <f>SUM(R49,M49,H49)</f>
        <v>133000</v>
      </c>
    </row>
    <row r="50" spans="1:20" ht="21" x14ac:dyDescent="0.35">
      <c r="A50" s="88" t="s">
        <v>92</v>
      </c>
      <c r="B50" s="89" t="s">
        <v>1</v>
      </c>
      <c r="C50" s="47">
        <v>353000</v>
      </c>
      <c r="D50" s="125"/>
      <c r="E50" s="125"/>
      <c r="F50" s="125">
        <v>353000</v>
      </c>
      <c r="G50" s="125"/>
      <c r="H50" s="48">
        <f>SUM(D50:G50)</f>
        <v>353000</v>
      </c>
      <c r="I50" s="125"/>
      <c r="J50" s="125"/>
      <c r="K50" s="125"/>
      <c r="L50" s="125"/>
      <c r="M50" s="48">
        <f t="shared" si="17"/>
        <v>0</v>
      </c>
      <c r="N50" s="125"/>
      <c r="O50" s="125"/>
      <c r="P50" s="125"/>
      <c r="Q50" s="125"/>
      <c r="R50" s="48">
        <f t="shared" si="18"/>
        <v>0</v>
      </c>
      <c r="S50" s="173">
        <f t="shared" si="1"/>
        <v>353000</v>
      </c>
      <c r="T50" s="20">
        <f>SUM(R50,M50,H50)</f>
        <v>353000</v>
      </c>
    </row>
    <row r="51" spans="1:20" ht="21" x14ac:dyDescent="0.35">
      <c r="A51" s="88" t="s">
        <v>190</v>
      </c>
      <c r="B51" s="89" t="s">
        <v>1</v>
      </c>
      <c r="C51" s="47">
        <v>1749600</v>
      </c>
      <c r="D51" s="125">
        <v>1749600</v>
      </c>
      <c r="E51" s="125"/>
      <c r="F51" s="125"/>
      <c r="G51" s="125"/>
      <c r="H51" s="48">
        <f>SUM(D51:G51)</f>
        <v>1749600</v>
      </c>
      <c r="I51" s="125"/>
      <c r="J51" s="125"/>
      <c r="K51" s="125"/>
      <c r="L51" s="125"/>
      <c r="M51" s="48">
        <f t="shared" si="17"/>
        <v>0</v>
      </c>
      <c r="N51" s="125"/>
      <c r="O51" s="125"/>
      <c r="P51" s="125"/>
      <c r="Q51" s="125"/>
      <c r="R51" s="48">
        <f t="shared" si="18"/>
        <v>0</v>
      </c>
      <c r="S51" s="173">
        <f t="shared" si="1"/>
        <v>1749600</v>
      </c>
      <c r="T51" s="20">
        <f t="shared" si="2"/>
        <v>1749600</v>
      </c>
    </row>
    <row r="52" spans="1:20" ht="21" x14ac:dyDescent="0.35">
      <c r="A52" s="87" t="s">
        <v>105</v>
      </c>
      <c r="B52" s="80"/>
      <c r="C52" s="47"/>
      <c r="D52" s="152"/>
      <c r="E52" s="152"/>
      <c r="F52" s="152"/>
      <c r="G52" s="152"/>
      <c r="H52" s="48"/>
      <c r="I52" s="152"/>
      <c r="J52" s="152"/>
      <c r="K52" s="152"/>
      <c r="L52" s="152"/>
      <c r="M52" s="48"/>
      <c r="N52" s="152"/>
      <c r="O52" s="152"/>
      <c r="P52" s="152"/>
      <c r="Q52" s="152"/>
      <c r="R52" s="48"/>
      <c r="S52" s="173">
        <f t="shared" si="1"/>
        <v>0</v>
      </c>
      <c r="T52" s="20">
        <f t="shared" si="2"/>
        <v>0</v>
      </c>
    </row>
    <row r="53" spans="1:20" ht="21" x14ac:dyDescent="0.35">
      <c r="A53" s="134" t="s">
        <v>191</v>
      </c>
      <c r="B53" s="89" t="s">
        <v>1</v>
      </c>
      <c r="C53" s="47">
        <v>380500</v>
      </c>
      <c r="D53" s="152"/>
      <c r="E53" s="152"/>
      <c r="F53" s="152"/>
      <c r="G53" s="152"/>
      <c r="H53" s="48">
        <f t="shared" ref="H53:H55" si="19">SUM(D53:G53)</f>
        <v>0</v>
      </c>
      <c r="I53" s="152"/>
      <c r="J53" s="152"/>
      <c r="K53" s="152">
        <v>380500</v>
      </c>
      <c r="L53" s="152"/>
      <c r="M53" s="48">
        <f t="shared" si="17"/>
        <v>380500</v>
      </c>
      <c r="N53" s="152"/>
      <c r="O53" s="152"/>
      <c r="P53" s="152"/>
      <c r="Q53" s="152"/>
      <c r="R53" s="48">
        <f t="shared" si="18"/>
        <v>0</v>
      </c>
      <c r="S53" s="173">
        <f t="shared" si="1"/>
        <v>380500</v>
      </c>
      <c r="T53" s="20">
        <f t="shared" si="2"/>
        <v>380500</v>
      </c>
    </row>
    <row r="54" spans="1:20" ht="21" x14ac:dyDescent="0.35">
      <c r="A54" s="134" t="s">
        <v>192</v>
      </c>
      <c r="B54" s="165" t="s">
        <v>1</v>
      </c>
      <c r="C54" s="47">
        <v>646900</v>
      </c>
      <c r="D54" s="152"/>
      <c r="E54" s="152"/>
      <c r="F54" s="152"/>
      <c r="G54" s="152"/>
      <c r="H54" s="48">
        <f t="shared" si="19"/>
        <v>0</v>
      </c>
      <c r="I54" s="152"/>
      <c r="J54" s="152"/>
      <c r="K54" s="152">
        <v>646900</v>
      </c>
      <c r="L54" s="152"/>
      <c r="M54" s="48">
        <f t="shared" si="17"/>
        <v>646900</v>
      </c>
      <c r="N54" s="152"/>
      <c r="O54" s="152"/>
      <c r="P54" s="152"/>
      <c r="Q54" s="152"/>
      <c r="R54" s="48">
        <f t="shared" si="18"/>
        <v>0</v>
      </c>
      <c r="S54" s="173">
        <f t="shared" si="1"/>
        <v>646900</v>
      </c>
      <c r="T54" s="20">
        <f t="shared" si="2"/>
        <v>646900</v>
      </c>
    </row>
    <row r="55" spans="1:20" ht="21" x14ac:dyDescent="0.35">
      <c r="A55" s="134" t="s">
        <v>193</v>
      </c>
      <c r="B55" s="89" t="s">
        <v>1</v>
      </c>
      <c r="C55" s="47">
        <v>386600</v>
      </c>
      <c r="D55" s="152"/>
      <c r="E55" s="152"/>
      <c r="F55" s="152"/>
      <c r="G55" s="152"/>
      <c r="H55" s="48">
        <f t="shared" si="19"/>
        <v>0</v>
      </c>
      <c r="I55" s="152"/>
      <c r="J55" s="152"/>
      <c r="K55" s="152">
        <v>386600</v>
      </c>
      <c r="L55" s="152"/>
      <c r="M55" s="48">
        <f t="shared" si="17"/>
        <v>386600</v>
      </c>
      <c r="N55" s="152"/>
      <c r="O55" s="152"/>
      <c r="P55" s="152"/>
      <c r="Q55" s="152"/>
      <c r="R55" s="48">
        <f t="shared" si="18"/>
        <v>0</v>
      </c>
      <c r="S55" s="173">
        <f t="shared" si="1"/>
        <v>386600</v>
      </c>
      <c r="T55" s="20">
        <f t="shared" si="2"/>
        <v>386600</v>
      </c>
    </row>
    <row r="56" spans="1:20" ht="21" x14ac:dyDescent="0.35">
      <c r="A56" s="97" t="s">
        <v>93</v>
      </c>
      <c r="B56" s="89" t="s">
        <v>1</v>
      </c>
      <c r="C56" s="47">
        <v>153600</v>
      </c>
      <c r="D56" s="125"/>
      <c r="E56" s="125"/>
      <c r="F56" s="125"/>
      <c r="G56" s="125"/>
      <c r="H56" s="48">
        <f>SUM(D56:G56)</f>
        <v>0</v>
      </c>
      <c r="I56" s="125"/>
      <c r="J56" s="125"/>
      <c r="K56" s="125">
        <v>153600</v>
      </c>
      <c r="L56" s="125"/>
      <c r="M56" s="48">
        <f>SUM(I56:L56)</f>
        <v>153600</v>
      </c>
      <c r="N56" s="125"/>
      <c r="O56" s="125"/>
      <c r="P56" s="125"/>
      <c r="Q56" s="125"/>
      <c r="R56" s="48">
        <f>SUM(N56:Q56)</f>
        <v>0</v>
      </c>
      <c r="S56" s="173">
        <f t="shared" si="1"/>
        <v>153600</v>
      </c>
      <c r="T56" s="20">
        <f t="shared" si="2"/>
        <v>153600</v>
      </c>
    </row>
    <row r="57" spans="1:20" s="20" customFormat="1" ht="21" x14ac:dyDescent="0.35">
      <c r="A57" s="161" t="s">
        <v>157</v>
      </c>
      <c r="B57" s="47" t="s">
        <v>1</v>
      </c>
      <c r="C57" s="47">
        <f>SUM(C61+C63+C59)</f>
        <v>16886800</v>
      </c>
      <c r="D57" s="47">
        <f t="shared" ref="D57:R57" si="20">SUM(D61+D63+D59)</f>
        <v>7290300</v>
      </c>
      <c r="E57" s="47">
        <f t="shared" si="20"/>
        <v>0</v>
      </c>
      <c r="F57" s="47">
        <f t="shared" si="20"/>
        <v>0</v>
      </c>
      <c r="G57" s="47">
        <f t="shared" si="20"/>
        <v>0</v>
      </c>
      <c r="H57" s="47">
        <f t="shared" si="20"/>
        <v>7290300</v>
      </c>
      <c r="I57" s="47">
        <f t="shared" si="20"/>
        <v>7290300</v>
      </c>
      <c r="J57" s="47">
        <f t="shared" si="20"/>
        <v>0</v>
      </c>
      <c r="K57" s="47">
        <f t="shared" si="20"/>
        <v>0</v>
      </c>
      <c r="L57" s="47">
        <f t="shared" si="20"/>
        <v>2306200</v>
      </c>
      <c r="M57" s="47">
        <f t="shared" si="20"/>
        <v>9596500</v>
      </c>
      <c r="N57" s="47">
        <f t="shared" si="20"/>
        <v>0</v>
      </c>
      <c r="O57" s="47">
        <f t="shared" si="20"/>
        <v>0</v>
      </c>
      <c r="P57" s="47">
        <f t="shared" si="20"/>
        <v>0</v>
      </c>
      <c r="Q57" s="47">
        <f t="shared" si="20"/>
        <v>0</v>
      </c>
      <c r="R57" s="47">
        <f t="shared" si="20"/>
        <v>0</v>
      </c>
      <c r="S57" s="173">
        <f t="shared" si="1"/>
        <v>16886800</v>
      </c>
      <c r="T57" s="33">
        <f t="shared" si="2"/>
        <v>16886800</v>
      </c>
    </row>
    <row r="58" spans="1:20" s="20" customFormat="1" ht="21" x14ac:dyDescent="0.35">
      <c r="A58" s="98"/>
      <c r="B58" s="47" t="s">
        <v>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173">
        <f t="shared" si="1"/>
        <v>0</v>
      </c>
      <c r="T58" s="20">
        <f t="shared" si="2"/>
        <v>0</v>
      </c>
    </row>
    <row r="59" spans="1:20" ht="21" x14ac:dyDescent="0.35">
      <c r="A59" s="162" t="s">
        <v>194</v>
      </c>
      <c r="B59" s="53" t="s">
        <v>1</v>
      </c>
      <c r="C59" s="47">
        <v>2306200</v>
      </c>
      <c r="D59" s="111"/>
      <c r="E59" s="111"/>
      <c r="F59" s="111"/>
      <c r="G59" s="111"/>
      <c r="H59" s="53">
        <f>SUM(D59:G59)</f>
        <v>0</v>
      </c>
      <c r="I59" s="111"/>
      <c r="J59" s="111"/>
      <c r="K59" s="111"/>
      <c r="L59" s="111">
        <v>2306200</v>
      </c>
      <c r="M59" s="53">
        <f>SUM(I59:L59)</f>
        <v>2306200</v>
      </c>
      <c r="N59" s="53"/>
      <c r="O59" s="53"/>
      <c r="P59" s="53"/>
      <c r="Q59" s="53"/>
      <c r="R59" s="53">
        <f>SUM(N59:Q59)</f>
        <v>0</v>
      </c>
      <c r="S59" s="173">
        <f t="shared" si="1"/>
        <v>2306200</v>
      </c>
      <c r="T59" s="20">
        <f t="shared" ref="T59:T60" si="21">SUM(R59,M59,H59)</f>
        <v>2306200</v>
      </c>
    </row>
    <row r="60" spans="1:20" ht="21" x14ac:dyDescent="0.35">
      <c r="A60" s="155"/>
      <c r="B60" s="53" t="s">
        <v>2</v>
      </c>
      <c r="C60" s="47">
        <f>SUM(C61)</f>
        <v>6402600</v>
      </c>
      <c r="D60" s="111"/>
      <c r="E60" s="111"/>
      <c r="F60" s="111"/>
      <c r="G60" s="111"/>
      <c r="H60" s="53"/>
      <c r="I60" s="111"/>
      <c r="J60" s="111"/>
      <c r="K60" s="111"/>
      <c r="L60" s="111"/>
      <c r="M60" s="53"/>
      <c r="N60" s="53"/>
      <c r="O60" s="53"/>
      <c r="P60" s="53"/>
      <c r="Q60" s="53"/>
      <c r="R60" s="53"/>
      <c r="S60" s="173">
        <f t="shared" si="1"/>
        <v>0</v>
      </c>
      <c r="T60" s="20">
        <f t="shared" si="21"/>
        <v>0</v>
      </c>
    </row>
    <row r="61" spans="1:20" ht="21" x14ac:dyDescent="0.35">
      <c r="A61" s="162" t="s">
        <v>85</v>
      </c>
      <c r="B61" s="53" t="s">
        <v>1</v>
      </c>
      <c r="C61" s="47">
        <v>6402600</v>
      </c>
      <c r="D61" s="111">
        <v>3201300</v>
      </c>
      <c r="E61" s="111"/>
      <c r="F61" s="111"/>
      <c r="G61" s="111"/>
      <c r="H61" s="53">
        <f>SUM(D61:G61)</f>
        <v>3201300</v>
      </c>
      <c r="I61" s="111">
        <v>3201300</v>
      </c>
      <c r="J61" s="111"/>
      <c r="K61" s="111"/>
      <c r="L61" s="111"/>
      <c r="M61" s="53">
        <f>SUM(I61:L61)</f>
        <v>3201300</v>
      </c>
      <c r="N61" s="53"/>
      <c r="O61" s="53"/>
      <c r="P61" s="53"/>
      <c r="Q61" s="53"/>
      <c r="R61" s="53">
        <f>SUM(N61:Q61)</f>
        <v>0</v>
      </c>
      <c r="S61" s="173">
        <f t="shared" si="1"/>
        <v>6402600</v>
      </c>
      <c r="T61" s="20">
        <f t="shared" si="2"/>
        <v>6402600</v>
      </c>
    </row>
    <row r="62" spans="1:20" ht="21" x14ac:dyDescent="0.35">
      <c r="A62" s="155"/>
      <c r="B62" s="53" t="s">
        <v>2</v>
      </c>
      <c r="C62" s="47"/>
      <c r="D62" s="111"/>
      <c r="E62" s="111"/>
      <c r="F62" s="111"/>
      <c r="G62" s="111"/>
      <c r="H62" s="53"/>
      <c r="I62" s="111"/>
      <c r="J62" s="111"/>
      <c r="K62" s="111"/>
      <c r="L62" s="111"/>
      <c r="M62" s="53"/>
      <c r="N62" s="53"/>
      <c r="O62" s="53"/>
      <c r="P62" s="53"/>
      <c r="Q62" s="53"/>
      <c r="R62" s="53"/>
      <c r="S62" s="173">
        <f t="shared" si="1"/>
        <v>0</v>
      </c>
      <c r="T62" s="20">
        <f t="shared" si="2"/>
        <v>0</v>
      </c>
    </row>
    <row r="63" spans="1:20" ht="21" x14ac:dyDescent="0.35">
      <c r="A63" s="162" t="s">
        <v>86</v>
      </c>
      <c r="B63" s="53" t="s">
        <v>1</v>
      </c>
      <c r="C63" s="47">
        <v>8178000</v>
      </c>
      <c r="D63" s="111">
        <v>4089000</v>
      </c>
      <c r="E63" s="111"/>
      <c r="F63" s="111"/>
      <c r="G63" s="111"/>
      <c r="H63" s="53">
        <f>SUM(D63:G63)</f>
        <v>4089000</v>
      </c>
      <c r="I63" s="111">
        <v>4089000</v>
      </c>
      <c r="J63" s="111"/>
      <c r="K63" s="111"/>
      <c r="L63" s="111"/>
      <c r="M63" s="53">
        <f>SUM(I63:L63)</f>
        <v>4089000</v>
      </c>
      <c r="N63" s="53"/>
      <c r="O63" s="53"/>
      <c r="P63" s="53"/>
      <c r="Q63" s="53"/>
      <c r="R63" s="53">
        <f>SUM(N63:Q63)</f>
        <v>0</v>
      </c>
      <c r="S63" s="173">
        <f t="shared" si="1"/>
        <v>8178000</v>
      </c>
      <c r="T63" s="20">
        <f t="shared" si="2"/>
        <v>8178000</v>
      </c>
    </row>
    <row r="64" spans="1:20" ht="21" x14ac:dyDescent="0.35">
      <c r="A64" s="160"/>
      <c r="B64" s="53" t="s">
        <v>2</v>
      </c>
      <c r="C64" s="47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73">
        <f t="shared" si="1"/>
        <v>0</v>
      </c>
      <c r="T64" s="20">
        <f t="shared" si="2"/>
        <v>0</v>
      </c>
    </row>
    <row r="65" spans="1:20" s="20" customFormat="1" ht="21" x14ac:dyDescent="0.35">
      <c r="A65" s="161" t="s">
        <v>33</v>
      </c>
      <c r="B65" s="47" t="s">
        <v>1</v>
      </c>
      <c r="C65" s="47">
        <f>SUM(C66:C66)</f>
        <v>0</v>
      </c>
      <c r="D65" s="47">
        <f t="shared" ref="D65:R65" si="22">SUM(D67+D69+D71+D73+D75+D77+D79+D81+D83+D85)</f>
        <v>169300</v>
      </c>
      <c r="E65" s="47">
        <f t="shared" si="22"/>
        <v>105900</v>
      </c>
      <c r="F65" s="47">
        <f t="shared" si="22"/>
        <v>0</v>
      </c>
      <c r="G65" s="47">
        <f t="shared" si="22"/>
        <v>198000</v>
      </c>
      <c r="H65" s="47">
        <f t="shared" si="22"/>
        <v>473200</v>
      </c>
      <c r="I65" s="47">
        <f t="shared" si="22"/>
        <v>0</v>
      </c>
      <c r="J65" s="47">
        <f t="shared" si="22"/>
        <v>2126900</v>
      </c>
      <c r="K65" s="47">
        <f t="shared" si="22"/>
        <v>1635600</v>
      </c>
      <c r="L65" s="47">
        <f t="shared" si="22"/>
        <v>543300</v>
      </c>
      <c r="M65" s="47">
        <f t="shared" si="22"/>
        <v>4305800</v>
      </c>
      <c r="N65" s="47">
        <f t="shared" si="22"/>
        <v>0</v>
      </c>
      <c r="O65" s="47">
        <f t="shared" si="22"/>
        <v>0</v>
      </c>
      <c r="P65" s="47">
        <f t="shared" si="22"/>
        <v>0</v>
      </c>
      <c r="Q65" s="47">
        <f t="shared" si="22"/>
        <v>0</v>
      </c>
      <c r="R65" s="47">
        <f t="shared" si="22"/>
        <v>0</v>
      </c>
      <c r="S65" s="173">
        <f t="shared" si="1"/>
        <v>4779000</v>
      </c>
      <c r="T65" s="33">
        <f t="shared" si="2"/>
        <v>4779000</v>
      </c>
    </row>
    <row r="66" spans="1:20" s="20" customFormat="1" ht="21" x14ac:dyDescent="0.35">
      <c r="A66" s="98"/>
      <c r="B66" s="47" t="s">
        <v>2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173">
        <f t="shared" si="1"/>
        <v>0</v>
      </c>
      <c r="T66" s="20">
        <f t="shared" si="2"/>
        <v>0</v>
      </c>
    </row>
    <row r="67" spans="1:20" ht="21" x14ac:dyDescent="0.35">
      <c r="A67" s="154" t="s">
        <v>195</v>
      </c>
      <c r="B67" s="53" t="s">
        <v>1</v>
      </c>
      <c r="C67" s="47">
        <f>SUM(C68:C69)</f>
        <v>513500</v>
      </c>
      <c r="D67" s="152"/>
      <c r="E67" s="152"/>
      <c r="F67" s="152"/>
      <c r="G67" s="152"/>
      <c r="H67" s="53">
        <f>SUM(D67:G67)</f>
        <v>0</v>
      </c>
      <c r="I67" s="152"/>
      <c r="J67" s="152">
        <v>2031900</v>
      </c>
      <c r="K67" s="152"/>
      <c r="L67" s="152"/>
      <c r="M67" s="53">
        <f>SUM(I67:L67)</f>
        <v>2031900</v>
      </c>
      <c r="N67" s="152"/>
      <c r="O67" s="152"/>
      <c r="P67" s="152"/>
      <c r="Q67" s="152"/>
      <c r="R67" s="53">
        <f>SUM(N67:Q67)</f>
        <v>0</v>
      </c>
      <c r="S67" s="173">
        <f t="shared" si="1"/>
        <v>2031900</v>
      </c>
      <c r="T67" s="20">
        <f t="shared" ref="T67:T68" si="23">SUM(R67,M67,H67)</f>
        <v>2031900</v>
      </c>
    </row>
    <row r="68" spans="1:20" ht="21" x14ac:dyDescent="0.35">
      <c r="A68" s="155"/>
      <c r="B68" s="53" t="s">
        <v>2</v>
      </c>
      <c r="C68" s="47"/>
      <c r="D68" s="152"/>
      <c r="E68" s="152"/>
      <c r="F68" s="152"/>
      <c r="G68" s="152"/>
      <c r="H68" s="53"/>
      <c r="I68" s="152"/>
      <c r="J68" s="152"/>
      <c r="K68" s="152"/>
      <c r="L68" s="152"/>
      <c r="M68" s="53"/>
      <c r="N68" s="152"/>
      <c r="O68" s="152"/>
      <c r="P68" s="152"/>
      <c r="Q68" s="152"/>
      <c r="R68" s="53"/>
      <c r="S68" s="173">
        <f t="shared" si="1"/>
        <v>0</v>
      </c>
      <c r="T68" s="20">
        <f t="shared" si="23"/>
        <v>0</v>
      </c>
    </row>
    <row r="69" spans="1:20" ht="21" x14ac:dyDescent="0.35">
      <c r="A69" s="154" t="s">
        <v>196</v>
      </c>
      <c r="B69" s="53" t="s">
        <v>1</v>
      </c>
      <c r="C69" s="47">
        <v>513500</v>
      </c>
      <c r="D69" s="152"/>
      <c r="E69" s="152"/>
      <c r="F69" s="152"/>
      <c r="G69" s="152"/>
      <c r="H69" s="53">
        <f>SUM(D69:G69)</f>
        <v>0</v>
      </c>
      <c r="I69" s="152"/>
      <c r="J69" s="152"/>
      <c r="K69" s="152"/>
      <c r="L69" s="152">
        <v>513500</v>
      </c>
      <c r="M69" s="53">
        <f>SUM(I69:L69)</f>
        <v>513500</v>
      </c>
      <c r="N69" s="152"/>
      <c r="O69" s="152"/>
      <c r="P69" s="152"/>
      <c r="Q69" s="152"/>
      <c r="R69" s="53">
        <f>SUM(N69:Q69)</f>
        <v>0</v>
      </c>
      <c r="S69" s="173">
        <f t="shared" si="1"/>
        <v>513500</v>
      </c>
      <c r="T69" s="20">
        <f t="shared" ref="T69:T70" si="24">SUM(R69,M69,H69)</f>
        <v>513500</v>
      </c>
    </row>
    <row r="70" spans="1:20" ht="21" x14ac:dyDescent="0.35">
      <c r="A70" s="155"/>
      <c r="B70" s="53" t="s">
        <v>2</v>
      </c>
      <c r="C70" s="47"/>
      <c r="D70" s="152"/>
      <c r="E70" s="152"/>
      <c r="F70" s="152"/>
      <c r="G70" s="152"/>
      <c r="H70" s="53"/>
      <c r="I70" s="152"/>
      <c r="J70" s="152"/>
      <c r="K70" s="152"/>
      <c r="L70" s="152"/>
      <c r="M70" s="53"/>
      <c r="N70" s="152"/>
      <c r="O70" s="152"/>
      <c r="P70" s="152"/>
      <c r="Q70" s="152"/>
      <c r="R70" s="53"/>
      <c r="S70" s="173">
        <f t="shared" si="1"/>
        <v>0</v>
      </c>
      <c r="T70" s="20">
        <f t="shared" si="24"/>
        <v>0</v>
      </c>
    </row>
    <row r="71" spans="1:20" ht="42" x14ac:dyDescent="0.35">
      <c r="A71" s="154" t="s">
        <v>96</v>
      </c>
      <c r="B71" s="53" t="s">
        <v>1</v>
      </c>
      <c r="C71" s="47">
        <v>59400</v>
      </c>
      <c r="D71" s="152">
        <v>59400</v>
      </c>
      <c r="E71" s="152"/>
      <c r="F71" s="152"/>
      <c r="G71" s="152"/>
      <c r="H71" s="53">
        <f>SUM(D71:G71)</f>
        <v>59400</v>
      </c>
      <c r="I71" s="152"/>
      <c r="J71" s="152"/>
      <c r="K71" s="152"/>
      <c r="L71" s="152"/>
      <c r="M71" s="53">
        <f>SUM(I71:L71)</f>
        <v>0</v>
      </c>
      <c r="N71" s="152"/>
      <c r="O71" s="152"/>
      <c r="P71" s="152"/>
      <c r="Q71" s="152"/>
      <c r="R71" s="53">
        <f>SUM(N71:Q71)</f>
        <v>0</v>
      </c>
      <c r="S71" s="173">
        <f t="shared" si="1"/>
        <v>59400</v>
      </c>
      <c r="T71" s="20">
        <f t="shared" ref="T71:T76" si="25">SUM(R71,M71,H71)</f>
        <v>59400</v>
      </c>
    </row>
    <row r="72" spans="1:20" ht="21" x14ac:dyDescent="0.35">
      <c r="A72" s="155"/>
      <c r="B72" s="168" t="s">
        <v>2</v>
      </c>
      <c r="C72" s="47"/>
      <c r="D72" s="152"/>
      <c r="E72" s="152"/>
      <c r="F72" s="152"/>
      <c r="G72" s="152"/>
      <c r="H72" s="53"/>
      <c r="I72" s="152"/>
      <c r="J72" s="152"/>
      <c r="K72" s="152"/>
      <c r="L72" s="152"/>
      <c r="M72" s="53"/>
      <c r="N72" s="152"/>
      <c r="O72" s="152"/>
      <c r="P72" s="152"/>
      <c r="Q72" s="152"/>
      <c r="R72" s="53"/>
      <c r="S72" s="173">
        <f t="shared" si="1"/>
        <v>0</v>
      </c>
      <c r="T72" s="20">
        <f t="shared" si="25"/>
        <v>0</v>
      </c>
    </row>
    <row r="73" spans="1:20" ht="42" x14ac:dyDescent="0.35">
      <c r="A73" s="154" t="s">
        <v>97</v>
      </c>
      <c r="B73" s="53" t="s">
        <v>1</v>
      </c>
      <c r="C73" s="47">
        <v>19900</v>
      </c>
      <c r="D73" s="152">
        <v>19900</v>
      </c>
      <c r="E73" s="152"/>
      <c r="F73" s="152"/>
      <c r="G73" s="152"/>
      <c r="H73" s="53">
        <f>SUM(D73:G73)</f>
        <v>19900</v>
      </c>
      <c r="I73" s="152"/>
      <c r="J73" s="152"/>
      <c r="K73" s="152"/>
      <c r="L73" s="152"/>
      <c r="M73" s="53">
        <f>SUM(I73:L73)</f>
        <v>0</v>
      </c>
      <c r="N73" s="152"/>
      <c r="O73" s="152"/>
      <c r="P73" s="152"/>
      <c r="Q73" s="152"/>
      <c r="R73" s="53">
        <f>SUM(N73:Q73)</f>
        <v>0</v>
      </c>
      <c r="S73" s="173">
        <f t="shared" ref="S73:S88" si="26">SUM(H73+M73+R73)</f>
        <v>19900</v>
      </c>
      <c r="T73" s="20">
        <f>SUM(R73,M73,H73)</f>
        <v>19900</v>
      </c>
    </row>
    <row r="74" spans="1:20" ht="21" x14ac:dyDescent="0.35">
      <c r="A74" s="155"/>
      <c r="B74" s="53" t="s">
        <v>2</v>
      </c>
      <c r="C74" s="47"/>
      <c r="D74" s="152"/>
      <c r="E74" s="152"/>
      <c r="F74" s="152"/>
      <c r="G74" s="152"/>
      <c r="H74" s="53"/>
      <c r="I74" s="152"/>
      <c r="J74" s="152"/>
      <c r="K74" s="152"/>
      <c r="L74" s="152"/>
      <c r="M74" s="53"/>
      <c r="N74" s="152"/>
      <c r="O74" s="152"/>
      <c r="P74" s="152"/>
      <c r="Q74" s="152"/>
      <c r="R74" s="53"/>
      <c r="S74" s="173">
        <f t="shared" si="26"/>
        <v>0</v>
      </c>
      <c r="T74" s="20">
        <f t="shared" si="25"/>
        <v>0</v>
      </c>
    </row>
    <row r="75" spans="1:20" ht="42" x14ac:dyDescent="0.35">
      <c r="A75" s="154" t="s">
        <v>98</v>
      </c>
      <c r="B75" s="53" t="s">
        <v>1</v>
      </c>
      <c r="C75" s="47">
        <v>105900</v>
      </c>
      <c r="D75" s="152"/>
      <c r="E75" s="152">
        <v>105900</v>
      </c>
      <c r="F75" s="152"/>
      <c r="G75" s="152"/>
      <c r="H75" s="53">
        <f>SUM(D75:G75)</f>
        <v>105900</v>
      </c>
      <c r="I75" s="152"/>
      <c r="J75" s="152"/>
      <c r="K75" s="152"/>
      <c r="L75" s="152"/>
      <c r="M75" s="53">
        <f>SUM(I75:L75)</f>
        <v>0</v>
      </c>
      <c r="N75" s="152"/>
      <c r="O75" s="152"/>
      <c r="P75" s="152"/>
      <c r="Q75" s="152"/>
      <c r="R75" s="53">
        <f>SUM(N75:Q75)</f>
        <v>0</v>
      </c>
      <c r="S75" s="173">
        <f t="shared" si="26"/>
        <v>105900</v>
      </c>
      <c r="T75" s="20">
        <f t="shared" si="25"/>
        <v>105900</v>
      </c>
    </row>
    <row r="76" spans="1:20" ht="21" x14ac:dyDescent="0.35">
      <c r="A76" s="155"/>
      <c r="B76" s="53" t="s">
        <v>2</v>
      </c>
      <c r="C76" s="47"/>
      <c r="D76" s="152"/>
      <c r="E76" s="152"/>
      <c r="F76" s="152"/>
      <c r="G76" s="152"/>
      <c r="H76" s="53"/>
      <c r="I76" s="152"/>
      <c r="J76" s="152"/>
      <c r="K76" s="152"/>
      <c r="L76" s="152"/>
      <c r="M76" s="53"/>
      <c r="N76" s="152"/>
      <c r="O76" s="152"/>
      <c r="P76" s="152"/>
      <c r="Q76" s="152"/>
      <c r="R76" s="53"/>
      <c r="S76" s="173">
        <f t="shared" si="26"/>
        <v>0</v>
      </c>
      <c r="T76" s="20">
        <f t="shared" si="25"/>
        <v>0</v>
      </c>
    </row>
    <row r="77" spans="1:20" ht="42" x14ac:dyDescent="0.35">
      <c r="A77" s="154" t="s">
        <v>94</v>
      </c>
      <c r="B77" s="53" t="s">
        <v>1</v>
      </c>
      <c r="C77" s="47">
        <f>SUM(C78:C79)</f>
        <v>90000</v>
      </c>
      <c r="D77" s="152"/>
      <c r="E77" s="152"/>
      <c r="F77" s="152"/>
      <c r="G77" s="152">
        <v>18000</v>
      </c>
      <c r="H77" s="53">
        <f>SUM(D77:G77)</f>
        <v>18000</v>
      </c>
      <c r="I77" s="152"/>
      <c r="J77" s="152">
        <v>95000</v>
      </c>
      <c r="K77" s="152"/>
      <c r="L77" s="152"/>
      <c r="M77" s="53">
        <f>SUM(I77:L77)</f>
        <v>95000</v>
      </c>
      <c r="N77" s="152"/>
      <c r="O77" s="152"/>
      <c r="P77" s="152"/>
      <c r="Q77" s="152"/>
      <c r="R77" s="53">
        <f>SUM(N77:Q77)</f>
        <v>0</v>
      </c>
      <c r="S77" s="173">
        <f t="shared" si="26"/>
        <v>113000</v>
      </c>
      <c r="T77" s="20">
        <f t="shared" si="2"/>
        <v>113000</v>
      </c>
    </row>
    <row r="78" spans="1:20" ht="21" x14ac:dyDescent="0.35">
      <c r="A78" s="155"/>
      <c r="B78" s="53" t="s">
        <v>2</v>
      </c>
      <c r="C78" s="47"/>
      <c r="D78" s="152"/>
      <c r="E78" s="152"/>
      <c r="F78" s="152"/>
      <c r="G78" s="152"/>
      <c r="H78" s="53"/>
      <c r="I78" s="152"/>
      <c r="J78" s="152"/>
      <c r="K78" s="152"/>
      <c r="L78" s="152"/>
      <c r="M78" s="53"/>
      <c r="N78" s="152"/>
      <c r="O78" s="152"/>
      <c r="P78" s="152"/>
      <c r="Q78" s="152"/>
      <c r="R78" s="53"/>
      <c r="S78" s="173">
        <f t="shared" si="26"/>
        <v>0</v>
      </c>
      <c r="T78" s="20"/>
    </row>
    <row r="79" spans="1:20" ht="21" x14ac:dyDescent="0.35">
      <c r="A79" s="154" t="s">
        <v>197</v>
      </c>
      <c r="B79" s="53" t="s">
        <v>1</v>
      </c>
      <c r="C79" s="47">
        <v>90000</v>
      </c>
      <c r="D79" s="152">
        <v>90000</v>
      </c>
      <c r="E79" s="152"/>
      <c r="F79" s="152"/>
      <c r="G79" s="152"/>
      <c r="H79" s="53">
        <f>SUM(D79:G79)</f>
        <v>90000</v>
      </c>
      <c r="I79" s="152"/>
      <c r="J79" s="152"/>
      <c r="K79" s="152"/>
      <c r="L79" s="152"/>
      <c r="M79" s="53">
        <f>SUM(I79:L79)</f>
        <v>0</v>
      </c>
      <c r="N79" s="152"/>
      <c r="O79" s="152"/>
      <c r="P79" s="152"/>
      <c r="Q79" s="152"/>
      <c r="R79" s="53">
        <f>SUM(N79:Q79)</f>
        <v>0</v>
      </c>
      <c r="S79" s="173">
        <f t="shared" si="26"/>
        <v>90000</v>
      </c>
      <c r="T79" s="20">
        <f>SUM(R79,M79,H79)</f>
        <v>90000</v>
      </c>
    </row>
    <row r="80" spans="1:20" ht="21" x14ac:dyDescent="0.35">
      <c r="A80" s="155"/>
      <c r="B80" s="53" t="s">
        <v>2</v>
      </c>
      <c r="C80" s="47"/>
      <c r="D80" s="152"/>
      <c r="E80" s="152"/>
      <c r="F80" s="152"/>
      <c r="G80" s="152"/>
      <c r="H80" s="53"/>
      <c r="I80" s="152"/>
      <c r="J80" s="152"/>
      <c r="K80" s="152"/>
      <c r="L80" s="152"/>
      <c r="M80" s="53"/>
      <c r="N80" s="152"/>
      <c r="O80" s="152"/>
      <c r="P80" s="152"/>
      <c r="Q80" s="152"/>
      <c r="R80" s="53"/>
      <c r="S80" s="173">
        <f t="shared" si="26"/>
        <v>0</v>
      </c>
      <c r="T80" s="20">
        <f>SUM(R80,M80,H80)</f>
        <v>0</v>
      </c>
    </row>
    <row r="81" spans="1:20" ht="21" x14ac:dyDescent="0.35">
      <c r="A81" s="154" t="s">
        <v>198</v>
      </c>
      <c r="B81" s="53" t="s">
        <v>1</v>
      </c>
      <c r="C81" s="47">
        <v>180000</v>
      </c>
      <c r="D81" s="152"/>
      <c r="E81" s="152"/>
      <c r="F81" s="152"/>
      <c r="G81" s="152">
        <v>180000</v>
      </c>
      <c r="H81" s="53">
        <f>SUM(D81:G81)</f>
        <v>180000</v>
      </c>
      <c r="I81" s="152"/>
      <c r="J81" s="152"/>
      <c r="K81" s="152"/>
      <c r="L81" s="152"/>
      <c r="M81" s="53">
        <f>SUM(I81:L81)</f>
        <v>0</v>
      </c>
      <c r="N81" s="152"/>
      <c r="O81" s="152"/>
      <c r="P81" s="152"/>
      <c r="Q81" s="152"/>
      <c r="R81" s="53">
        <f>SUM(N81:Q81)</f>
        <v>0</v>
      </c>
      <c r="S81" s="173">
        <f t="shared" si="26"/>
        <v>180000</v>
      </c>
      <c r="T81" s="20">
        <f>SUM(R81,M81,H81)</f>
        <v>180000</v>
      </c>
    </row>
    <row r="82" spans="1:20" ht="21" x14ac:dyDescent="0.35">
      <c r="A82" s="155"/>
      <c r="B82" s="53" t="s">
        <v>2</v>
      </c>
      <c r="C82" s="47"/>
      <c r="D82" s="152"/>
      <c r="E82" s="152"/>
      <c r="F82" s="152"/>
      <c r="G82" s="152"/>
      <c r="H82" s="53"/>
      <c r="I82" s="152"/>
      <c r="J82" s="152"/>
      <c r="K82" s="152"/>
      <c r="L82" s="152"/>
      <c r="M82" s="53"/>
      <c r="N82" s="152"/>
      <c r="O82" s="152"/>
      <c r="P82" s="152"/>
      <c r="Q82" s="152"/>
      <c r="R82" s="53"/>
      <c r="S82" s="173">
        <f t="shared" si="26"/>
        <v>0</v>
      </c>
      <c r="T82" s="20">
        <f>SUM(R82,M82,H82)</f>
        <v>0</v>
      </c>
    </row>
    <row r="83" spans="1:20" ht="21" x14ac:dyDescent="0.35">
      <c r="A83" s="154" t="s">
        <v>95</v>
      </c>
      <c r="B83" s="53" t="s">
        <v>1</v>
      </c>
      <c r="C83" s="47">
        <f>SUM(C84:C85)</f>
        <v>1635600</v>
      </c>
      <c r="D83" s="152"/>
      <c r="E83" s="152"/>
      <c r="F83" s="152"/>
      <c r="G83" s="152"/>
      <c r="H83" s="53">
        <f>SUM(D83:G83)</f>
        <v>0</v>
      </c>
      <c r="I83" s="152"/>
      <c r="J83" s="152"/>
      <c r="K83" s="152"/>
      <c r="L83" s="152">
        <v>29800</v>
      </c>
      <c r="M83" s="53">
        <f>SUM(I83:L83)</f>
        <v>29800</v>
      </c>
      <c r="N83" s="152"/>
      <c r="O83" s="152"/>
      <c r="P83" s="152"/>
      <c r="Q83" s="152"/>
      <c r="R83" s="53">
        <f>SUM(N83:Q83)</f>
        <v>0</v>
      </c>
      <c r="S83" s="173">
        <f t="shared" si="26"/>
        <v>29800</v>
      </c>
      <c r="T83" s="20">
        <f t="shared" si="2"/>
        <v>29800</v>
      </c>
    </row>
    <row r="84" spans="1:20" ht="21" x14ac:dyDescent="0.35">
      <c r="A84" s="155"/>
      <c r="B84" s="53" t="s">
        <v>2</v>
      </c>
      <c r="C84" s="47"/>
      <c r="D84" s="152"/>
      <c r="E84" s="152"/>
      <c r="F84" s="152"/>
      <c r="G84" s="152"/>
      <c r="H84" s="53"/>
      <c r="I84" s="152"/>
      <c r="J84" s="152"/>
      <c r="K84" s="152"/>
      <c r="L84" s="152"/>
      <c r="M84" s="53"/>
      <c r="N84" s="152"/>
      <c r="O84" s="152"/>
      <c r="P84" s="152"/>
      <c r="Q84" s="152"/>
      <c r="R84" s="53"/>
      <c r="S84" s="173">
        <f t="shared" si="26"/>
        <v>0</v>
      </c>
      <c r="T84" s="20">
        <f t="shared" si="2"/>
        <v>0</v>
      </c>
    </row>
    <row r="85" spans="1:20" ht="42" x14ac:dyDescent="0.35">
      <c r="A85" s="154" t="s">
        <v>99</v>
      </c>
      <c r="B85" s="53" t="s">
        <v>1</v>
      </c>
      <c r="C85" s="47">
        <v>1635600</v>
      </c>
      <c r="D85" s="152"/>
      <c r="E85" s="152"/>
      <c r="F85" s="152"/>
      <c r="G85" s="152"/>
      <c r="H85" s="53">
        <f>SUM(D85:G85)</f>
        <v>0</v>
      </c>
      <c r="I85" s="152"/>
      <c r="J85" s="152"/>
      <c r="K85" s="152">
        <v>1635600</v>
      </c>
      <c r="L85" s="152"/>
      <c r="M85" s="53">
        <f>SUM(I85:L85)</f>
        <v>1635600</v>
      </c>
      <c r="N85" s="152"/>
      <c r="O85" s="152"/>
      <c r="P85" s="152"/>
      <c r="Q85" s="152"/>
      <c r="R85" s="53">
        <f>SUM(N85:Q85)</f>
        <v>0</v>
      </c>
      <c r="S85" s="173">
        <f t="shared" si="26"/>
        <v>1635600</v>
      </c>
      <c r="T85" s="20">
        <f t="shared" ref="T85:T86" si="27">SUM(R85,M85,H85)</f>
        <v>1635600</v>
      </c>
    </row>
    <row r="86" spans="1:20" ht="21" x14ac:dyDescent="0.35">
      <c r="A86" s="155"/>
      <c r="B86" s="53" t="s">
        <v>2</v>
      </c>
      <c r="C86" s="47">
        <f>SUM(C87:C89)</f>
        <v>41622600</v>
      </c>
      <c r="D86" s="152"/>
      <c r="E86" s="152"/>
      <c r="F86" s="152"/>
      <c r="G86" s="152"/>
      <c r="H86" s="53"/>
      <c r="I86" s="152"/>
      <c r="J86" s="152"/>
      <c r="K86" s="152"/>
      <c r="L86" s="152"/>
      <c r="M86" s="53"/>
      <c r="N86" s="152"/>
      <c r="O86" s="152"/>
      <c r="P86" s="152"/>
      <c r="Q86" s="152"/>
      <c r="R86" s="53"/>
      <c r="S86" s="173">
        <f t="shared" si="26"/>
        <v>0</v>
      </c>
      <c r="T86" s="20">
        <f t="shared" si="27"/>
        <v>0</v>
      </c>
    </row>
    <row r="87" spans="1:20" s="20" customFormat="1" ht="21" x14ac:dyDescent="0.35">
      <c r="A87" s="225" t="s">
        <v>0</v>
      </c>
      <c r="B87" s="47" t="s">
        <v>1</v>
      </c>
      <c r="C87" s="47">
        <f t="shared" ref="C87:R87" si="28">SUM(C8+C37)</f>
        <v>41622600</v>
      </c>
      <c r="D87" s="47">
        <f t="shared" si="28"/>
        <v>18763700</v>
      </c>
      <c r="E87" s="47">
        <f t="shared" si="28"/>
        <v>2845900</v>
      </c>
      <c r="F87" s="47">
        <f t="shared" si="28"/>
        <v>1091000</v>
      </c>
      <c r="G87" s="47">
        <f t="shared" si="28"/>
        <v>733000</v>
      </c>
      <c r="H87" s="47">
        <f t="shared" si="28"/>
        <v>23433600</v>
      </c>
      <c r="I87" s="47">
        <f t="shared" si="28"/>
        <v>7780300</v>
      </c>
      <c r="J87" s="47">
        <f t="shared" si="28"/>
        <v>4932200</v>
      </c>
      <c r="K87" s="47">
        <f t="shared" si="28"/>
        <v>3744700</v>
      </c>
      <c r="L87" s="47">
        <f t="shared" si="28"/>
        <v>3344600</v>
      </c>
      <c r="M87" s="47">
        <f t="shared" si="28"/>
        <v>19801800</v>
      </c>
      <c r="N87" s="47">
        <f t="shared" si="28"/>
        <v>490000</v>
      </c>
      <c r="O87" s="47">
        <f t="shared" si="28"/>
        <v>670000</v>
      </c>
      <c r="P87" s="47">
        <f t="shared" si="28"/>
        <v>490000</v>
      </c>
      <c r="Q87" s="47">
        <f t="shared" si="28"/>
        <v>490000</v>
      </c>
      <c r="R87" s="47">
        <f t="shared" si="28"/>
        <v>2140000</v>
      </c>
      <c r="S87" s="173">
        <f t="shared" si="26"/>
        <v>45375400</v>
      </c>
      <c r="T87" s="33">
        <f>SUM(R87,M87,H87)</f>
        <v>45375400</v>
      </c>
    </row>
    <row r="88" spans="1:20" s="20" customFormat="1" ht="21" x14ac:dyDescent="0.35">
      <c r="A88" s="226"/>
      <c r="B88" s="47" t="s">
        <v>2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173">
        <f t="shared" si="26"/>
        <v>0</v>
      </c>
    </row>
    <row r="89" spans="1:20" s="20" customFormat="1" ht="21" x14ac:dyDescent="0.2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20" s="20" customFormat="1" ht="21" x14ac:dyDescent="0.2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20" s="20" customFormat="1" ht="21" x14ac:dyDescent="0.2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20" ht="21" x14ac:dyDescent="0.2">
      <c r="A92" s="24" t="s">
        <v>7</v>
      </c>
      <c r="B92" s="21"/>
      <c r="C92" s="26"/>
      <c r="D92" s="23"/>
      <c r="E92" s="23"/>
      <c r="F92" s="23"/>
    </row>
    <row r="93" spans="1:20" ht="29.25" customHeight="1" x14ac:dyDescent="0.2"/>
    <row r="94" spans="1:20" ht="29.25" customHeight="1" x14ac:dyDescent="0.2">
      <c r="C94" s="58">
        <f>+C51+C48+C23+C19+C18</f>
        <v>13112400</v>
      </c>
    </row>
    <row r="95" spans="1:20" ht="29.25" customHeight="1" x14ac:dyDescent="0.2"/>
    <row r="96" spans="1:20" ht="29.25" customHeight="1" x14ac:dyDescent="0.2"/>
  </sheetData>
  <mergeCells count="8">
    <mergeCell ref="A1:M1"/>
    <mergeCell ref="S5:S6"/>
    <mergeCell ref="A87:A88"/>
    <mergeCell ref="A5:A6"/>
    <mergeCell ref="C5:C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5" orientation="landscape" r:id="rId1"/>
  <headerFooter>
    <oddHeader>&amp;R&amp;"TH SarabunPSK,ธรรมดา"&amp;14แบบ สงม. 2</oddHeader>
  </headerFooter>
  <rowBreaks count="4" manualBreakCount="4">
    <brk id="24" max="12" man="1"/>
    <brk id="43" max="12" man="1"/>
    <brk id="62" max="12" man="1"/>
    <brk id="78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topLeftCell="A8" zoomScale="70" zoomScaleNormal="70" workbookViewId="0">
      <selection activeCell="AB4" sqref="AB4"/>
    </sheetView>
  </sheetViews>
  <sheetFormatPr defaultRowHeight="21" x14ac:dyDescent="0.35"/>
  <cols>
    <col min="1" max="1" width="33.75" style="2" customWidth="1"/>
    <col min="2" max="2" width="1.125" style="8" customWidth="1"/>
    <col min="3" max="3" width="7.375" style="2" customWidth="1"/>
    <col min="4" max="4" width="19.125" style="2" customWidth="1"/>
    <col min="5" max="7" width="10.25" style="2" customWidth="1"/>
    <col min="8" max="8" width="2.125" style="2" customWidth="1"/>
    <col min="9" max="9" width="3.75" style="2" hidden="1" customWidth="1"/>
    <col min="10" max="10" width="12.875" style="2" customWidth="1"/>
    <col min="11" max="11" width="1.875" style="2" customWidth="1"/>
    <col min="12" max="12" width="15.875" style="2" customWidth="1"/>
    <col min="13" max="13" width="8.75" style="2" customWidth="1"/>
    <col min="14" max="14" width="6.625" style="3" customWidth="1"/>
    <col min="15" max="15" width="4.875" style="2" customWidth="1"/>
    <col min="16" max="256" width="9" style="2"/>
    <col min="257" max="257" width="47.375" style="2" customWidth="1"/>
    <col min="258" max="258" width="11.125" style="2" customWidth="1"/>
    <col min="259" max="259" width="12.875" style="2" customWidth="1"/>
    <col min="260" max="260" width="11.125" style="2" customWidth="1"/>
    <col min="261" max="265" width="10.25" style="2" customWidth="1"/>
    <col min="266" max="266" width="12.875" style="2" customWidth="1"/>
    <col min="267" max="268" width="10.25" style="2" customWidth="1"/>
    <col min="269" max="271" width="0" style="2" hidden="1" customWidth="1"/>
    <col min="272" max="512" width="9" style="2"/>
    <col min="513" max="513" width="47.375" style="2" customWidth="1"/>
    <col min="514" max="514" width="11.125" style="2" customWidth="1"/>
    <col min="515" max="515" width="12.875" style="2" customWidth="1"/>
    <col min="516" max="516" width="11.125" style="2" customWidth="1"/>
    <col min="517" max="521" width="10.25" style="2" customWidth="1"/>
    <col min="522" max="522" width="12.875" style="2" customWidth="1"/>
    <col min="523" max="524" width="10.25" style="2" customWidth="1"/>
    <col min="525" max="527" width="0" style="2" hidden="1" customWidth="1"/>
    <col min="528" max="768" width="9" style="2"/>
    <col min="769" max="769" width="47.375" style="2" customWidth="1"/>
    <col min="770" max="770" width="11.125" style="2" customWidth="1"/>
    <col min="771" max="771" width="12.875" style="2" customWidth="1"/>
    <col min="772" max="772" width="11.125" style="2" customWidth="1"/>
    <col min="773" max="777" width="10.25" style="2" customWidth="1"/>
    <col min="778" max="778" width="12.875" style="2" customWidth="1"/>
    <col min="779" max="780" width="10.25" style="2" customWidth="1"/>
    <col min="781" max="783" width="0" style="2" hidden="1" customWidth="1"/>
    <col min="784" max="1024" width="9" style="2"/>
    <col min="1025" max="1025" width="47.375" style="2" customWidth="1"/>
    <col min="1026" max="1026" width="11.125" style="2" customWidth="1"/>
    <col min="1027" max="1027" width="12.875" style="2" customWidth="1"/>
    <col min="1028" max="1028" width="11.125" style="2" customWidth="1"/>
    <col min="1029" max="1033" width="10.25" style="2" customWidth="1"/>
    <col min="1034" max="1034" width="12.875" style="2" customWidth="1"/>
    <col min="1035" max="1036" width="10.25" style="2" customWidth="1"/>
    <col min="1037" max="1039" width="0" style="2" hidden="1" customWidth="1"/>
    <col min="1040" max="1280" width="9" style="2"/>
    <col min="1281" max="1281" width="47.375" style="2" customWidth="1"/>
    <col min="1282" max="1282" width="11.125" style="2" customWidth="1"/>
    <col min="1283" max="1283" width="12.875" style="2" customWidth="1"/>
    <col min="1284" max="1284" width="11.125" style="2" customWidth="1"/>
    <col min="1285" max="1289" width="10.25" style="2" customWidth="1"/>
    <col min="1290" max="1290" width="12.875" style="2" customWidth="1"/>
    <col min="1291" max="1292" width="10.25" style="2" customWidth="1"/>
    <col min="1293" max="1295" width="0" style="2" hidden="1" customWidth="1"/>
    <col min="1296" max="1536" width="9" style="2"/>
    <col min="1537" max="1537" width="47.375" style="2" customWidth="1"/>
    <col min="1538" max="1538" width="11.125" style="2" customWidth="1"/>
    <col min="1539" max="1539" width="12.875" style="2" customWidth="1"/>
    <col min="1540" max="1540" width="11.125" style="2" customWidth="1"/>
    <col min="1541" max="1545" width="10.25" style="2" customWidth="1"/>
    <col min="1546" max="1546" width="12.875" style="2" customWidth="1"/>
    <col min="1547" max="1548" width="10.25" style="2" customWidth="1"/>
    <col min="1549" max="1551" width="0" style="2" hidden="1" customWidth="1"/>
    <col min="1552" max="1792" width="9" style="2"/>
    <col min="1793" max="1793" width="47.375" style="2" customWidth="1"/>
    <col min="1794" max="1794" width="11.125" style="2" customWidth="1"/>
    <col min="1795" max="1795" width="12.875" style="2" customWidth="1"/>
    <col min="1796" max="1796" width="11.125" style="2" customWidth="1"/>
    <col min="1797" max="1801" width="10.25" style="2" customWidth="1"/>
    <col min="1802" max="1802" width="12.875" style="2" customWidth="1"/>
    <col min="1803" max="1804" width="10.25" style="2" customWidth="1"/>
    <col min="1805" max="1807" width="0" style="2" hidden="1" customWidth="1"/>
    <col min="1808" max="2048" width="9" style="2"/>
    <col min="2049" max="2049" width="47.375" style="2" customWidth="1"/>
    <col min="2050" max="2050" width="11.125" style="2" customWidth="1"/>
    <col min="2051" max="2051" width="12.875" style="2" customWidth="1"/>
    <col min="2052" max="2052" width="11.125" style="2" customWidth="1"/>
    <col min="2053" max="2057" width="10.25" style="2" customWidth="1"/>
    <col min="2058" max="2058" width="12.875" style="2" customWidth="1"/>
    <col min="2059" max="2060" width="10.25" style="2" customWidth="1"/>
    <col min="2061" max="2063" width="0" style="2" hidden="1" customWidth="1"/>
    <col min="2064" max="2304" width="9" style="2"/>
    <col min="2305" max="2305" width="47.375" style="2" customWidth="1"/>
    <col min="2306" max="2306" width="11.125" style="2" customWidth="1"/>
    <col min="2307" max="2307" width="12.875" style="2" customWidth="1"/>
    <col min="2308" max="2308" width="11.125" style="2" customWidth="1"/>
    <col min="2309" max="2313" width="10.25" style="2" customWidth="1"/>
    <col min="2314" max="2314" width="12.875" style="2" customWidth="1"/>
    <col min="2315" max="2316" width="10.25" style="2" customWidth="1"/>
    <col min="2317" max="2319" width="0" style="2" hidden="1" customWidth="1"/>
    <col min="2320" max="2560" width="9" style="2"/>
    <col min="2561" max="2561" width="47.375" style="2" customWidth="1"/>
    <col min="2562" max="2562" width="11.125" style="2" customWidth="1"/>
    <col min="2563" max="2563" width="12.875" style="2" customWidth="1"/>
    <col min="2564" max="2564" width="11.125" style="2" customWidth="1"/>
    <col min="2565" max="2569" width="10.25" style="2" customWidth="1"/>
    <col min="2570" max="2570" width="12.875" style="2" customWidth="1"/>
    <col min="2571" max="2572" width="10.25" style="2" customWidth="1"/>
    <col min="2573" max="2575" width="0" style="2" hidden="1" customWidth="1"/>
    <col min="2576" max="2816" width="9" style="2"/>
    <col min="2817" max="2817" width="47.375" style="2" customWidth="1"/>
    <col min="2818" max="2818" width="11.125" style="2" customWidth="1"/>
    <col min="2819" max="2819" width="12.875" style="2" customWidth="1"/>
    <col min="2820" max="2820" width="11.125" style="2" customWidth="1"/>
    <col min="2821" max="2825" width="10.25" style="2" customWidth="1"/>
    <col min="2826" max="2826" width="12.875" style="2" customWidth="1"/>
    <col min="2827" max="2828" width="10.25" style="2" customWidth="1"/>
    <col min="2829" max="2831" width="0" style="2" hidden="1" customWidth="1"/>
    <col min="2832" max="3072" width="9" style="2"/>
    <col min="3073" max="3073" width="47.375" style="2" customWidth="1"/>
    <col min="3074" max="3074" width="11.125" style="2" customWidth="1"/>
    <col min="3075" max="3075" width="12.875" style="2" customWidth="1"/>
    <col min="3076" max="3076" width="11.125" style="2" customWidth="1"/>
    <col min="3077" max="3081" width="10.25" style="2" customWidth="1"/>
    <col min="3082" max="3082" width="12.875" style="2" customWidth="1"/>
    <col min="3083" max="3084" width="10.25" style="2" customWidth="1"/>
    <col min="3085" max="3087" width="0" style="2" hidden="1" customWidth="1"/>
    <col min="3088" max="3328" width="9" style="2"/>
    <col min="3329" max="3329" width="47.375" style="2" customWidth="1"/>
    <col min="3330" max="3330" width="11.125" style="2" customWidth="1"/>
    <col min="3331" max="3331" width="12.875" style="2" customWidth="1"/>
    <col min="3332" max="3332" width="11.125" style="2" customWidth="1"/>
    <col min="3333" max="3337" width="10.25" style="2" customWidth="1"/>
    <col min="3338" max="3338" width="12.875" style="2" customWidth="1"/>
    <col min="3339" max="3340" width="10.25" style="2" customWidth="1"/>
    <col min="3341" max="3343" width="0" style="2" hidden="1" customWidth="1"/>
    <col min="3344" max="3584" width="9" style="2"/>
    <col min="3585" max="3585" width="47.375" style="2" customWidth="1"/>
    <col min="3586" max="3586" width="11.125" style="2" customWidth="1"/>
    <col min="3587" max="3587" width="12.875" style="2" customWidth="1"/>
    <col min="3588" max="3588" width="11.125" style="2" customWidth="1"/>
    <col min="3589" max="3593" width="10.25" style="2" customWidth="1"/>
    <col min="3594" max="3594" width="12.875" style="2" customWidth="1"/>
    <col min="3595" max="3596" width="10.25" style="2" customWidth="1"/>
    <col min="3597" max="3599" width="0" style="2" hidden="1" customWidth="1"/>
    <col min="3600" max="3840" width="9" style="2"/>
    <col min="3841" max="3841" width="47.375" style="2" customWidth="1"/>
    <col min="3842" max="3842" width="11.125" style="2" customWidth="1"/>
    <col min="3843" max="3843" width="12.875" style="2" customWidth="1"/>
    <col min="3844" max="3844" width="11.125" style="2" customWidth="1"/>
    <col min="3845" max="3849" width="10.25" style="2" customWidth="1"/>
    <col min="3850" max="3850" width="12.875" style="2" customWidth="1"/>
    <col min="3851" max="3852" width="10.25" style="2" customWidth="1"/>
    <col min="3853" max="3855" width="0" style="2" hidden="1" customWidth="1"/>
    <col min="3856" max="4096" width="9" style="2"/>
    <col min="4097" max="4097" width="47.375" style="2" customWidth="1"/>
    <col min="4098" max="4098" width="11.125" style="2" customWidth="1"/>
    <col min="4099" max="4099" width="12.875" style="2" customWidth="1"/>
    <col min="4100" max="4100" width="11.125" style="2" customWidth="1"/>
    <col min="4101" max="4105" width="10.25" style="2" customWidth="1"/>
    <col min="4106" max="4106" width="12.875" style="2" customWidth="1"/>
    <col min="4107" max="4108" width="10.25" style="2" customWidth="1"/>
    <col min="4109" max="4111" width="0" style="2" hidden="1" customWidth="1"/>
    <col min="4112" max="4352" width="9" style="2"/>
    <col min="4353" max="4353" width="47.375" style="2" customWidth="1"/>
    <col min="4354" max="4354" width="11.125" style="2" customWidth="1"/>
    <col min="4355" max="4355" width="12.875" style="2" customWidth="1"/>
    <col min="4356" max="4356" width="11.125" style="2" customWidth="1"/>
    <col min="4357" max="4361" width="10.25" style="2" customWidth="1"/>
    <col min="4362" max="4362" width="12.875" style="2" customWidth="1"/>
    <col min="4363" max="4364" width="10.25" style="2" customWidth="1"/>
    <col min="4365" max="4367" width="0" style="2" hidden="1" customWidth="1"/>
    <col min="4368" max="4608" width="9" style="2"/>
    <col min="4609" max="4609" width="47.375" style="2" customWidth="1"/>
    <col min="4610" max="4610" width="11.125" style="2" customWidth="1"/>
    <col min="4611" max="4611" width="12.875" style="2" customWidth="1"/>
    <col min="4612" max="4612" width="11.125" style="2" customWidth="1"/>
    <col min="4613" max="4617" width="10.25" style="2" customWidth="1"/>
    <col min="4618" max="4618" width="12.875" style="2" customWidth="1"/>
    <col min="4619" max="4620" width="10.25" style="2" customWidth="1"/>
    <col min="4621" max="4623" width="0" style="2" hidden="1" customWidth="1"/>
    <col min="4624" max="4864" width="9" style="2"/>
    <col min="4865" max="4865" width="47.375" style="2" customWidth="1"/>
    <col min="4866" max="4866" width="11.125" style="2" customWidth="1"/>
    <col min="4867" max="4867" width="12.875" style="2" customWidth="1"/>
    <col min="4868" max="4868" width="11.125" style="2" customWidth="1"/>
    <col min="4869" max="4873" width="10.25" style="2" customWidth="1"/>
    <col min="4874" max="4874" width="12.875" style="2" customWidth="1"/>
    <col min="4875" max="4876" width="10.25" style="2" customWidth="1"/>
    <col min="4877" max="4879" width="0" style="2" hidden="1" customWidth="1"/>
    <col min="4880" max="5120" width="9" style="2"/>
    <col min="5121" max="5121" width="47.375" style="2" customWidth="1"/>
    <col min="5122" max="5122" width="11.125" style="2" customWidth="1"/>
    <col min="5123" max="5123" width="12.875" style="2" customWidth="1"/>
    <col min="5124" max="5124" width="11.125" style="2" customWidth="1"/>
    <col min="5125" max="5129" width="10.25" style="2" customWidth="1"/>
    <col min="5130" max="5130" width="12.875" style="2" customWidth="1"/>
    <col min="5131" max="5132" width="10.25" style="2" customWidth="1"/>
    <col min="5133" max="5135" width="0" style="2" hidden="1" customWidth="1"/>
    <col min="5136" max="5376" width="9" style="2"/>
    <col min="5377" max="5377" width="47.375" style="2" customWidth="1"/>
    <col min="5378" max="5378" width="11.125" style="2" customWidth="1"/>
    <col min="5379" max="5379" width="12.875" style="2" customWidth="1"/>
    <col min="5380" max="5380" width="11.125" style="2" customWidth="1"/>
    <col min="5381" max="5385" width="10.25" style="2" customWidth="1"/>
    <col min="5386" max="5386" width="12.875" style="2" customWidth="1"/>
    <col min="5387" max="5388" width="10.25" style="2" customWidth="1"/>
    <col min="5389" max="5391" width="0" style="2" hidden="1" customWidth="1"/>
    <col min="5392" max="5632" width="9" style="2"/>
    <col min="5633" max="5633" width="47.375" style="2" customWidth="1"/>
    <col min="5634" max="5634" width="11.125" style="2" customWidth="1"/>
    <col min="5635" max="5635" width="12.875" style="2" customWidth="1"/>
    <col min="5636" max="5636" width="11.125" style="2" customWidth="1"/>
    <col min="5637" max="5641" width="10.25" style="2" customWidth="1"/>
    <col min="5642" max="5642" width="12.875" style="2" customWidth="1"/>
    <col min="5643" max="5644" width="10.25" style="2" customWidth="1"/>
    <col min="5645" max="5647" width="0" style="2" hidden="1" customWidth="1"/>
    <col min="5648" max="5888" width="9" style="2"/>
    <col min="5889" max="5889" width="47.375" style="2" customWidth="1"/>
    <col min="5890" max="5890" width="11.125" style="2" customWidth="1"/>
    <col min="5891" max="5891" width="12.875" style="2" customWidth="1"/>
    <col min="5892" max="5892" width="11.125" style="2" customWidth="1"/>
    <col min="5893" max="5897" width="10.25" style="2" customWidth="1"/>
    <col min="5898" max="5898" width="12.875" style="2" customWidth="1"/>
    <col min="5899" max="5900" width="10.25" style="2" customWidth="1"/>
    <col min="5901" max="5903" width="0" style="2" hidden="1" customWidth="1"/>
    <col min="5904" max="6144" width="9" style="2"/>
    <col min="6145" max="6145" width="47.375" style="2" customWidth="1"/>
    <col min="6146" max="6146" width="11.125" style="2" customWidth="1"/>
    <col min="6147" max="6147" width="12.875" style="2" customWidth="1"/>
    <col min="6148" max="6148" width="11.125" style="2" customWidth="1"/>
    <col min="6149" max="6153" width="10.25" style="2" customWidth="1"/>
    <col min="6154" max="6154" width="12.875" style="2" customWidth="1"/>
    <col min="6155" max="6156" width="10.25" style="2" customWidth="1"/>
    <col min="6157" max="6159" width="0" style="2" hidden="1" customWidth="1"/>
    <col min="6160" max="6400" width="9" style="2"/>
    <col min="6401" max="6401" width="47.375" style="2" customWidth="1"/>
    <col min="6402" max="6402" width="11.125" style="2" customWidth="1"/>
    <col min="6403" max="6403" width="12.875" style="2" customWidth="1"/>
    <col min="6404" max="6404" width="11.125" style="2" customWidth="1"/>
    <col min="6405" max="6409" width="10.25" style="2" customWidth="1"/>
    <col min="6410" max="6410" width="12.875" style="2" customWidth="1"/>
    <col min="6411" max="6412" width="10.25" style="2" customWidth="1"/>
    <col min="6413" max="6415" width="0" style="2" hidden="1" customWidth="1"/>
    <col min="6416" max="6656" width="9" style="2"/>
    <col min="6657" max="6657" width="47.375" style="2" customWidth="1"/>
    <col min="6658" max="6658" width="11.125" style="2" customWidth="1"/>
    <col min="6659" max="6659" width="12.875" style="2" customWidth="1"/>
    <col min="6660" max="6660" width="11.125" style="2" customWidth="1"/>
    <col min="6661" max="6665" width="10.25" style="2" customWidth="1"/>
    <col min="6666" max="6666" width="12.875" style="2" customWidth="1"/>
    <col min="6667" max="6668" width="10.25" style="2" customWidth="1"/>
    <col min="6669" max="6671" width="0" style="2" hidden="1" customWidth="1"/>
    <col min="6672" max="6912" width="9" style="2"/>
    <col min="6913" max="6913" width="47.375" style="2" customWidth="1"/>
    <col min="6914" max="6914" width="11.125" style="2" customWidth="1"/>
    <col min="6915" max="6915" width="12.875" style="2" customWidth="1"/>
    <col min="6916" max="6916" width="11.125" style="2" customWidth="1"/>
    <col min="6917" max="6921" width="10.25" style="2" customWidth="1"/>
    <col min="6922" max="6922" width="12.875" style="2" customWidth="1"/>
    <col min="6923" max="6924" width="10.25" style="2" customWidth="1"/>
    <col min="6925" max="6927" width="0" style="2" hidden="1" customWidth="1"/>
    <col min="6928" max="7168" width="9" style="2"/>
    <col min="7169" max="7169" width="47.375" style="2" customWidth="1"/>
    <col min="7170" max="7170" width="11.125" style="2" customWidth="1"/>
    <col min="7171" max="7171" width="12.875" style="2" customWidth="1"/>
    <col min="7172" max="7172" width="11.125" style="2" customWidth="1"/>
    <col min="7173" max="7177" width="10.25" style="2" customWidth="1"/>
    <col min="7178" max="7178" width="12.875" style="2" customWidth="1"/>
    <col min="7179" max="7180" width="10.25" style="2" customWidth="1"/>
    <col min="7181" max="7183" width="0" style="2" hidden="1" customWidth="1"/>
    <col min="7184" max="7424" width="9" style="2"/>
    <col min="7425" max="7425" width="47.375" style="2" customWidth="1"/>
    <col min="7426" max="7426" width="11.125" style="2" customWidth="1"/>
    <col min="7427" max="7427" width="12.875" style="2" customWidth="1"/>
    <col min="7428" max="7428" width="11.125" style="2" customWidth="1"/>
    <col min="7429" max="7433" width="10.25" style="2" customWidth="1"/>
    <col min="7434" max="7434" width="12.875" style="2" customWidth="1"/>
    <col min="7435" max="7436" width="10.25" style="2" customWidth="1"/>
    <col min="7437" max="7439" width="0" style="2" hidden="1" customWidth="1"/>
    <col min="7440" max="7680" width="9" style="2"/>
    <col min="7681" max="7681" width="47.375" style="2" customWidth="1"/>
    <col min="7682" max="7682" width="11.125" style="2" customWidth="1"/>
    <col min="7683" max="7683" width="12.875" style="2" customWidth="1"/>
    <col min="7684" max="7684" width="11.125" style="2" customWidth="1"/>
    <col min="7685" max="7689" width="10.25" style="2" customWidth="1"/>
    <col min="7690" max="7690" width="12.875" style="2" customWidth="1"/>
    <col min="7691" max="7692" width="10.25" style="2" customWidth="1"/>
    <col min="7693" max="7695" width="0" style="2" hidden="1" customWidth="1"/>
    <col min="7696" max="7936" width="9" style="2"/>
    <col min="7937" max="7937" width="47.375" style="2" customWidth="1"/>
    <col min="7938" max="7938" width="11.125" style="2" customWidth="1"/>
    <col min="7939" max="7939" width="12.875" style="2" customWidth="1"/>
    <col min="7940" max="7940" width="11.125" style="2" customWidth="1"/>
    <col min="7941" max="7945" width="10.25" style="2" customWidth="1"/>
    <col min="7946" max="7946" width="12.875" style="2" customWidth="1"/>
    <col min="7947" max="7948" width="10.25" style="2" customWidth="1"/>
    <col min="7949" max="7951" width="0" style="2" hidden="1" customWidth="1"/>
    <col min="7952" max="8192" width="9" style="2"/>
    <col min="8193" max="8193" width="47.375" style="2" customWidth="1"/>
    <col min="8194" max="8194" width="11.125" style="2" customWidth="1"/>
    <col min="8195" max="8195" width="12.875" style="2" customWidth="1"/>
    <col min="8196" max="8196" width="11.125" style="2" customWidth="1"/>
    <col min="8197" max="8201" width="10.25" style="2" customWidth="1"/>
    <col min="8202" max="8202" width="12.875" style="2" customWidth="1"/>
    <col min="8203" max="8204" width="10.25" style="2" customWidth="1"/>
    <col min="8205" max="8207" width="0" style="2" hidden="1" customWidth="1"/>
    <col min="8208" max="8448" width="9" style="2"/>
    <col min="8449" max="8449" width="47.375" style="2" customWidth="1"/>
    <col min="8450" max="8450" width="11.125" style="2" customWidth="1"/>
    <col min="8451" max="8451" width="12.875" style="2" customWidth="1"/>
    <col min="8452" max="8452" width="11.125" style="2" customWidth="1"/>
    <col min="8453" max="8457" width="10.25" style="2" customWidth="1"/>
    <col min="8458" max="8458" width="12.875" style="2" customWidth="1"/>
    <col min="8459" max="8460" width="10.25" style="2" customWidth="1"/>
    <col min="8461" max="8463" width="0" style="2" hidden="1" customWidth="1"/>
    <col min="8464" max="8704" width="9" style="2"/>
    <col min="8705" max="8705" width="47.375" style="2" customWidth="1"/>
    <col min="8706" max="8706" width="11.125" style="2" customWidth="1"/>
    <col min="8707" max="8707" width="12.875" style="2" customWidth="1"/>
    <col min="8708" max="8708" width="11.125" style="2" customWidth="1"/>
    <col min="8709" max="8713" width="10.25" style="2" customWidth="1"/>
    <col min="8714" max="8714" width="12.875" style="2" customWidth="1"/>
    <col min="8715" max="8716" width="10.25" style="2" customWidth="1"/>
    <col min="8717" max="8719" width="0" style="2" hidden="1" customWidth="1"/>
    <col min="8720" max="8960" width="9" style="2"/>
    <col min="8961" max="8961" width="47.375" style="2" customWidth="1"/>
    <col min="8962" max="8962" width="11.125" style="2" customWidth="1"/>
    <col min="8963" max="8963" width="12.875" style="2" customWidth="1"/>
    <col min="8964" max="8964" width="11.125" style="2" customWidth="1"/>
    <col min="8965" max="8969" width="10.25" style="2" customWidth="1"/>
    <col min="8970" max="8970" width="12.875" style="2" customWidth="1"/>
    <col min="8971" max="8972" width="10.25" style="2" customWidth="1"/>
    <col min="8973" max="8975" width="0" style="2" hidden="1" customWidth="1"/>
    <col min="8976" max="9216" width="9" style="2"/>
    <col min="9217" max="9217" width="47.375" style="2" customWidth="1"/>
    <col min="9218" max="9218" width="11.125" style="2" customWidth="1"/>
    <col min="9219" max="9219" width="12.875" style="2" customWidth="1"/>
    <col min="9220" max="9220" width="11.125" style="2" customWidth="1"/>
    <col min="9221" max="9225" width="10.25" style="2" customWidth="1"/>
    <col min="9226" max="9226" width="12.875" style="2" customWidth="1"/>
    <col min="9227" max="9228" width="10.25" style="2" customWidth="1"/>
    <col min="9229" max="9231" width="0" style="2" hidden="1" customWidth="1"/>
    <col min="9232" max="9472" width="9" style="2"/>
    <col min="9473" max="9473" width="47.375" style="2" customWidth="1"/>
    <col min="9474" max="9474" width="11.125" style="2" customWidth="1"/>
    <col min="9475" max="9475" width="12.875" style="2" customWidth="1"/>
    <col min="9476" max="9476" width="11.125" style="2" customWidth="1"/>
    <col min="9477" max="9481" width="10.25" style="2" customWidth="1"/>
    <col min="9482" max="9482" width="12.875" style="2" customWidth="1"/>
    <col min="9483" max="9484" width="10.25" style="2" customWidth="1"/>
    <col min="9485" max="9487" width="0" style="2" hidden="1" customWidth="1"/>
    <col min="9488" max="9728" width="9" style="2"/>
    <col min="9729" max="9729" width="47.375" style="2" customWidth="1"/>
    <col min="9730" max="9730" width="11.125" style="2" customWidth="1"/>
    <col min="9731" max="9731" width="12.875" style="2" customWidth="1"/>
    <col min="9732" max="9732" width="11.125" style="2" customWidth="1"/>
    <col min="9733" max="9737" width="10.25" style="2" customWidth="1"/>
    <col min="9738" max="9738" width="12.875" style="2" customWidth="1"/>
    <col min="9739" max="9740" width="10.25" style="2" customWidth="1"/>
    <col min="9741" max="9743" width="0" style="2" hidden="1" customWidth="1"/>
    <col min="9744" max="9984" width="9" style="2"/>
    <col min="9985" max="9985" width="47.375" style="2" customWidth="1"/>
    <col min="9986" max="9986" width="11.125" style="2" customWidth="1"/>
    <col min="9987" max="9987" width="12.875" style="2" customWidth="1"/>
    <col min="9988" max="9988" width="11.125" style="2" customWidth="1"/>
    <col min="9989" max="9993" width="10.25" style="2" customWidth="1"/>
    <col min="9994" max="9994" width="12.875" style="2" customWidth="1"/>
    <col min="9995" max="9996" width="10.25" style="2" customWidth="1"/>
    <col min="9997" max="9999" width="0" style="2" hidden="1" customWidth="1"/>
    <col min="10000" max="10240" width="9" style="2"/>
    <col min="10241" max="10241" width="47.375" style="2" customWidth="1"/>
    <col min="10242" max="10242" width="11.125" style="2" customWidth="1"/>
    <col min="10243" max="10243" width="12.875" style="2" customWidth="1"/>
    <col min="10244" max="10244" width="11.125" style="2" customWidth="1"/>
    <col min="10245" max="10249" width="10.25" style="2" customWidth="1"/>
    <col min="10250" max="10250" width="12.875" style="2" customWidth="1"/>
    <col min="10251" max="10252" width="10.25" style="2" customWidth="1"/>
    <col min="10253" max="10255" width="0" style="2" hidden="1" customWidth="1"/>
    <col min="10256" max="10496" width="9" style="2"/>
    <col min="10497" max="10497" width="47.375" style="2" customWidth="1"/>
    <col min="10498" max="10498" width="11.125" style="2" customWidth="1"/>
    <col min="10499" max="10499" width="12.875" style="2" customWidth="1"/>
    <col min="10500" max="10500" width="11.125" style="2" customWidth="1"/>
    <col min="10501" max="10505" width="10.25" style="2" customWidth="1"/>
    <col min="10506" max="10506" width="12.875" style="2" customWidth="1"/>
    <col min="10507" max="10508" width="10.25" style="2" customWidth="1"/>
    <col min="10509" max="10511" width="0" style="2" hidden="1" customWidth="1"/>
    <col min="10512" max="10752" width="9" style="2"/>
    <col min="10753" max="10753" width="47.375" style="2" customWidth="1"/>
    <col min="10754" max="10754" width="11.125" style="2" customWidth="1"/>
    <col min="10755" max="10755" width="12.875" style="2" customWidth="1"/>
    <col min="10756" max="10756" width="11.125" style="2" customWidth="1"/>
    <col min="10757" max="10761" width="10.25" style="2" customWidth="1"/>
    <col min="10762" max="10762" width="12.875" style="2" customWidth="1"/>
    <col min="10763" max="10764" width="10.25" style="2" customWidth="1"/>
    <col min="10765" max="10767" width="0" style="2" hidden="1" customWidth="1"/>
    <col min="10768" max="11008" width="9" style="2"/>
    <col min="11009" max="11009" width="47.375" style="2" customWidth="1"/>
    <col min="11010" max="11010" width="11.125" style="2" customWidth="1"/>
    <col min="11011" max="11011" width="12.875" style="2" customWidth="1"/>
    <col min="11012" max="11012" width="11.125" style="2" customWidth="1"/>
    <col min="11013" max="11017" width="10.25" style="2" customWidth="1"/>
    <col min="11018" max="11018" width="12.875" style="2" customWidth="1"/>
    <col min="11019" max="11020" width="10.25" style="2" customWidth="1"/>
    <col min="11021" max="11023" width="0" style="2" hidden="1" customWidth="1"/>
    <col min="11024" max="11264" width="9" style="2"/>
    <col min="11265" max="11265" width="47.375" style="2" customWidth="1"/>
    <col min="11266" max="11266" width="11.125" style="2" customWidth="1"/>
    <col min="11267" max="11267" width="12.875" style="2" customWidth="1"/>
    <col min="11268" max="11268" width="11.125" style="2" customWidth="1"/>
    <col min="11269" max="11273" width="10.25" style="2" customWidth="1"/>
    <col min="11274" max="11274" width="12.875" style="2" customWidth="1"/>
    <col min="11275" max="11276" width="10.25" style="2" customWidth="1"/>
    <col min="11277" max="11279" width="0" style="2" hidden="1" customWidth="1"/>
    <col min="11280" max="11520" width="9" style="2"/>
    <col min="11521" max="11521" width="47.375" style="2" customWidth="1"/>
    <col min="11522" max="11522" width="11.125" style="2" customWidth="1"/>
    <col min="11523" max="11523" width="12.875" style="2" customWidth="1"/>
    <col min="11524" max="11524" width="11.125" style="2" customWidth="1"/>
    <col min="11525" max="11529" width="10.25" style="2" customWidth="1"/>
    <col min="11530" max="11530" width="12.875" style="2" customWidth="1"/>
    <col min="11531" max="11532" width="10.25" style="2" customWidth="1"/>
    <col min="11533" max="11535" width="0" style="2" hidden="1" customWidth="1"/>
    <col min="11536" max="11776" width="9" style="2"/>
    <col min="11777" max="11777" width="47.375" style="2" customWidth="1"/>
    <col min="11778" max="11778" width="11.125" style="2" customWidth="1"/>
    <col min="11779" max="11779" width="12.875" style="2" customWidth="1"/>
    <col min="11780" max="11780" width="11.125" style="2" customWidth="1"/>
    <col min="11781" max="11785" width="10.25" style="2" customWidth="1"/>
    <col min="11786" max="11786" width="12.875" style="2" customWidth="1"/>
    <col min="11787" max="11788" width="10.25" style="2" customWidth="1"/>
    <col min="11789" max="11791" width="0" style="2" hidden="1" customWidth="1"/>
    <col min="11792" max="12032" width="9" style="2"/>
    <col min="12033" max="12033" width="47.375" style="2" customWidth="1"/>
    <col min="12034" max="12034" width="11.125" style="2" customWidth="1"/>
    <col min="12035" max="12035" width="12.875" style="2" customWidth="1"/>
    <col min="12036" max="12036" width="11.125" style="2" customWidth="1"/>
    <col min="12037" max="12041" width="10.25" style="2" customWidth="1"/>
    <col min="12042" max="12042" width="12.875" style="2" customWidth="1"/>
    <col min="12043" max="12044" width="10.25" style="2" customWidth="1"/>
    <col min="12045" max="12047" width="0" style="2" hidden="1" customWidth="1"/>
    <col min="12048" max="12288" width="9" style="2"/>
    <col min="12289" max="12289" width="47.375" style="2" customWidth="1"/>
    <col min="12290" max="12290" width="11.125" style="2" customWidth="1"/>
    <col min="12291" max="12291" width="12.875" style="2" customWidth="1"/>
    <col min="12292" max="12292" width="11.125" style="2" customWidth="1"/>
    <col min="12293" max="12297" width="10.25" style="2" customWidth="1"/>
    <col min="12298" max="12298" width="12.875" style="2" customWidth="1"/>
    <col min="12299" max="12300" width="10.25" style="2" customWidth="1"/>
    <col min="12301" max="12303" width="0" style="2" hidden="1" customWidth="1"/>
    <col min="12304" max="12544" width="9" style="2"/>
    <col min="12545" max="12545" width="47.375" style="2" customWidth="1"/>
    <col min="12546" max="12546" width="11.125" style="2" customWidth="1"/>
    <col min="12547" max="12547" width="12.875" style="2" customWidth="1"/>
    <col min="12548" max="12548" width="11.125" style="2" customWidth="1"/>
    <col min="12549" max="12553" width="10.25" style="2" customWidth="1"/>
    <col min="12554" max="12554" width="12.875" style="2" customWidth="1"/>
    <col min="12555" max="12556" width="10.25" style="2" customWidth="1"/>
    <col min="12557" max="12559" width="0" style="2" hidden="1" customWidth="1"/>
    <col min="12560" max="12800" width="9" style="2"/>
    <col min="12801" max="12801" width="47.375" style="2" customWidth="1"/>
    <col min="12802" max="12802" width="11.125" style="2" customWidth="1"/>
    <col min="12803" max="12803" width="12.875" style="2" customWidth="1"/>
    <col min="12804" max="12804" width="11.125" style="2" customWidth="1"/>
    <col min="12805" max="12809" width="10.25" style="2" customWidth="1"/>
    <col min="12810" max="12810" width="12.875" style="2" customWidth="1"/>
    <col min="12811" max="12812" width="10.25" style="2" customWidth="1"/>
    <col min="12813" max="12815" width="0" style="2" hidden="1" customWidth="1"/>
    <col min="12816" max="13056" width="9" style="2"/>
    <col min="13057" max="13057" width="47.375" style="2" customWidth="1"/>
    <col min="13058" max="13058" width="11.125" style="2" customWidth="1"/>
    <col min="13059" max="13059" width="12.875" style="2" customWidth="1"/>
    <col min="13060" max="13060" width="11.125" style="2" customWidth="1"/>
    <col min="13061" max="13065" width="10.25" style="2" customWidth="1"/>
    <col min="13066" max="13066" width="12.875" style="2" customWidth="1"/>
    <col min="13067" max="13068" width="10.25" style="2" customWidth="1"/>
    <col min="13069" max="13071" width="0" style="2" hidden="1" customWidth="1"/>
    <col min="13072" max="13312" width="9" style="2"/>
    <col min="13313" max="13313" width="47.375" style="2" customWidth="1"/>
    <col min="13314" max="13314" width="11.125" style="2" customWidth="1"/>
    <col min="13315" max="13315" width="12.875" style="2" customWidth="1"/>
    <col min="13316" max="13316" width="11.125" style="2" customWidth="1"/>
    <col min="13317" max="13321" width="10.25" style="2" customWidth="1"/>
    <col min="13322" max="13322" width="12.875" style="2" customWidth="1"/>
    <col min="13323" max="13324" width="10.25" style="2" customWidth="1"/>
    <col min="13325" max="13327" width="0" style="2" hidden="1" customWidth="1"/>
    <col min="13328" max="13568" width="9" style="2"/>
    <col min="13569" max="13569" width="47.375" style="2" customWidth="1"/>
    <col min="13570" max="13570" width="11.125" style="2" customWidth="1"/>
    <col min="13571" max="13571" width="12.875" style="2" customWidth="1"/>
    <col min="13572" max="13572" width="11.125" style="2" customWidth="1"/>
    <col min="13573" max="13577" width="10.25" style="2" customWidth="1"/>
    <col min="13578" max="13578" width="12.875" style="2" customWidth="1"/>
    <col min="13579" max="13580" width="10.25" style="2" customWidth="1"/>
    <col min="13581" max="13583" width="0" style="2" hidden="1" customWidth="1"/>
    <col min="13584" max="13824" width="9" style="2"/>
    <col min="13825" max="13825" width="47.375" style="2" customWidth="1"/>
    <col min="13826" max="13826" width="11.125" style="2" customWidth="1"/>
    <col min="13827" max="13827" width="12.875" style="2" customWidth="1"/>
    <col min="13828" max="13828" width="11.125" style="2" customWidth="1"/>
    <col min="13829" max="13833" width="10.25" style="2" customWidth="1"/>
    <col min="13834" max="13834" width="12.875" style="2" customWidth="1"/>
    <col min="13835" max="13836" width="10.25" style="2" customWidth="1"/>
    <col min="13837" max="13839" width="0" style="2" hidden="1" customWidth="1"/>
    <col min="13840" max="14080" width="9" style="2"/>
    <col min="14081" max="14081" width="47.375" style="2" customWidth="1"/>
    <col min="14082" max="14082" width="11.125" style="2" customWidth="1"/>
    <col min="14083" max="14083" width="12.875" style="2" customWidth="1"/>
    <col min="14084" max="14084" width="11.125" style="2" customWidth="1"/>
    <col min="14085" max="14089" width="10.25" style="2" customWidth="1"/>
    <col min="14090" max="14090" width="12.875" style="2" customWidth="1"/>
    <col min="14091" max="14092" width="10.25" style="2" customWidth="1"/>
    <col min="14093" max="14095" width="0" style="2" hidden="1" customWidth="1"/>
    <col min="14096" max="14336" width="9" style="2"/>
    <col min="14337" max="14337" width="47.375" style="2" customWidth="1"/>
    <col min="14338" max="14338" width="11.125" style="2" customWidth="1"/>
    <col min="14339" max="14339" width="12.875" style="2" customWidth="1"/>
    <col min="14340" max="14340" width="11.125" style="2" customWidth="1"/>
    <col min="14341" max="14345" width="10.25" style="2" customWidth="1"/>
    <col min="14346" max="14346" width="12.875" style="2" customWidth="1"/>
    <col min="14347" max="14348" width="10.25" style="2" customWidth="1"/>
    <col min="14349" max="14351" width="0" style="2" hidden="1" customWidth="1"/>
    <col min="14352" max="14592" width="9" style="2"/>
    <col min="14593" max="14593" width="47.375" style="2" customWidth="1"/>
    <col min="14594" max="14594" width="11.125" style="2" customWidth="1"/>
    <col min="14595" max="14595" width="12.875" style="2" customWidth="1"/>
    <col min="14596" max="14596" width="11.125" style="2" customWidth="1"/>
    <col min="14597" max="14601" width="10.25" style="2" customWidth="1"/>
    <col min="14602" max="14602" width="12.875" style="2" customWidth="1"/>
    <col min="14603" max="14604" width="10.25" style="2" customWidth="1"/>
    <col min="14605" max="14607" width="0" style="2" hidden="1" customWidth="1"/>
    <col min="14608" max="14848" width="9" style="2"/>
    <col min="14849" max="14849" width="47.375" style="2" customWidth="1"/>
    <col min="14850" max="14850" width="11.125" style="2" customWidth="1"/>
    <col min="14851" max="14851" width="12.875" style="2" customWidth="1"/>
    <col min="14852" max="14852" width="11.125" style="2" customWidth="1"/>
    <col min="14853" max="14857" width="10.25" style="2" customWidth="1"/>
    <col min="14858" max="14858" width="12.875" style="2" customWidth="1"/>
    <col min="14859" max="14860" width="10.25" style="2" customWidth="1"/>
    <col min="14861" max="14863" width="0" style="2" hidden="1" customWidth="1"/>
    <col min="14864" max="15104" width="9" style="2"/>
    <col min="15105" max="15105" width="47.375" style="2" customWidth="1"/>
    <col min="15106" max="15106" width="11.125" style="2" customWidth="1"/>
    <col min="15107" max="15107" width="12.875" style="2" customWidth="1"/>
    <col min="15108" max="15108" width="11.125" style="2" customWidth="1"/>
    <col min="15109" max="15113" width="10.25" style="2" customWidth="1"/>
    <col min="15114" max="15114" width="12.875" style="2" customWidth="1"/>
    <col min="15115" max="15116" width="10.25" style="2" customWidth="1"/>
    <col min="15117" max="15119" width="0" style="2" hidden="1" customWidth="1"/>
    <col min="15120" max="15360" width="9" style="2"/>
    <col min="15361" max="15361" width="47.375" style="2" customWidth="1"/>
    <col min="15362" max="15362" width="11.125" style="2" customWidth="1"/>
    <col min="15363" max="15363" width="12.875" style="2" customWidth="1"/>
    <col min="15364" max="15364" width="11.125" style="2" customWidth="1"/>
    <col min="15365" max="15369" width="10.25" style="2" customWidth="1"/>
    <col min="15370" max="15370" width="12.875" style="2" customWidth="1"/>
    <col min="15371" max="15372" width="10.25" style="2" customWidth="1"/>
    <col min="15373" max="15375" width="0" style="2" hidden="1" customWidth="1"/>
    <col min="15376" max="15616" width="9" style="2"/>
    <col min="15617" max="15617" width="47.375" style="2" customWidth="1"/>
    <col min="15618" max="15618" width="11.125" style="2" customWidth="1"/>
    <col min="15619" max="15619" width="12.875" style="2" customWidth="1"/>
    <col min="15620" max="15620" width="11.125" style="2" customWidth="1"/>
    <col min="15621" max="15625" width="10.25" style="2" customWidth="1"/>
    <col min="15626" max="15626" width="12.875" style="2" customWidth="1"/>
    <col min="15627" max="15628" width="10.25" style="2" customWidth="1"/>
    <col min="15629" max="15631" width="0" style="2" hidden="1" customWidth="1"/>
    <col min="15632" max="15872" width="9" style="2"/>
    <col min="15873" max="15873" width="47.375" style="2" customWidth="1"/>
    <col min="15874" max="15874" width="11.125" style="2" customWidth="1"/>
    <col min="15875" max="15875" width="12.875" style="2" customWidth="1"/>
    <col min="15876" max="15876" width="11.125" style="2" customWidth="1"/>
    <col min="15877" max="15881" width="10.25" style="2" customWidth="1"/>
    <col min="15882" max="15882" width="12.875" style="2" customWidth="1"/>
    <col min="15883" max="15884" width="10.25" style="2" customWidth="1"/>
    <col min="15885" max="15887" width="0" style="2" hidden="1" customWidth="1"/>
    <col min="15888" max="16128" width="9" style="2"/>
    <col min="16129" max="16129" width="47.375" style="2" customWidth="1"/>
    <col min="16130" max="16130" width="11.125" style="2" customWidth="1"/>
    <col min="16131" max="16131" width="12.875" style="2" customWidth="1"/>
    <col min="16132" max="16132" width="11.125" style="2" customWidth="1"/>
    <col min="16133" max="16137" width="10.25" style="2" customWidth="1"/>
    <col min="16138" max="16138" width="12.875" style="2" customWidth="1"/>
    <col min="16139" max="16140" width="10.25" style="2" customWidth="1"/>
    <col min="16141" max="16143" width="0" style="2" hidden="1" customWidth="1"/>
    <col min="16144" max="16384" width="9" style="2"/>
  </cols>
  <sheetData>
    <row r="1" spans="1:18" x14ac:dyDescent="0.35">
      <c r="A1" s="266" t="s">
        <v>217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8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54.75" customHeight="1" x14ac:dyDescent="0.35">
      <c r="A3" s="263" t="s">
        <v>9</v>
      </c>
      <c r="B3" s="264"/>
      <c r="C3" s="264"/>
      <c r="D3" s="265"/>
      <c r="E3" s="263" t="s">
        <v>13</v>
      </c>
      <c r="F3" s="264"/>
      <c r="G3" s="264"/>
      <c r="H3" s="264"/>
      <c r="I3" s="264"/>
      <c r="J3" s="264"/>
      <c r="K3" s="264"/>
      <c r="L3" s="265"/>
    </row>
    <row r="4" spans="1:18" x14ac:dyDescent="0.35">
      <c r="A4" s="257" t="s">
        <v>10</v>
      </c>
      <c r="B4" s="258"/>
      <c r="C4" s="258"/>
      <c r="D4" s="259"/>
      <c r="E4" s="267" t="s">
        <v>11</v>
      </c>
      <c r="F4" s="268"/>
      <c r="G4" s="268"/>
      <c r="H4" s="268"/>
      <c r="I4" s="268"/>
      <c r="J4" s="268"/>
      <c r="K4" s="268"/>
      <c r="L4" s="269"/>
    </row>
    <row r="5" spans="1:18" ht="52.5" customHeight="1" x14ac:dyDescent="0.35">
      <c r="A5" s="251" t="s">
        <v>8</v>
      </c>
      <c r="B5" s="252"/>
      <c r="C5" s="252"/>
      <c r="D5" s="253"/>
      <c r="E5" s="251" t="s">
        <v>8</v>
      </c>
      <c r="F5" s="252"/>
      <c r="G5" s="252"/>
      <c r="H5" s="252"/>
      <c r="I5" s="252"/>
      <c r="J5" s="252"/>
      <c r="K5" s="252"/>
      <c r="L5" s="253"/>
    </row>
    <row r="6" spans="1:18" x14ac:dyDescent="0.35">
      <c r="A6" s="254" t="s">
        <v>16</v>
      </c>
      <c r="B6" s="255"/>
      <c r="C6" s="255"/>
      <c r="D6" s="256"/>
      <c r="E6" s="254" t="s">
        <v>15</v>
      </c>
      <c r="F6" s="255"/>
      <c r="G6" s="255"/>
      <c r="H6" s="255"/>
      <c r="I6" s="255"/>
      <c r="J6" s="255"/>
      <c r="K6" s="255"/>
      <c r="L6" s="256"/>
    </row>
    <row r="7" spans="1:18" x14ac:dyDescent="0.35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8" ht="54.75" customHeight="1" x14ac:dyDescent="0.35">
      <c r="A8" s="263" t="s">
        <v>12</v>
      </c>
      <c r="B8" s="264"/>
      <c r="C8" s="264"/>
      <c r="D8" s="265"/>
      <c r="E8" s="263" t="s">
        <v>14</v>
      </c>
      <c r="F8" s="264"/>
      <c r="G8" s="264"/>
      <c r="H8" s="264"/>
      <c r="I8" s="264"/>
      <c r="J8" s="264"/>
      <c r="K8" s="264"/>
      <c r="L8" s="265"/>
    </row>
    <row r="9" spans="1:18" x14ac:dyDescent="0.35">
      <c r="A9" s="257" t="s">
        <v>10</v>
      </c>
      <c r="B9" s="258"/>
      <c r="C9" s="258"/>
      <c r="D9" s="259"/>
      <c r="E9" s="260" t="s">
        <v>11</v>
      </c>
      <c r="F9" s="261"/>
      <c r="G9" s="261"/>
      <c r="H9" s="261"/>
      <c r="I9" s="261"/>
      <c r="J9" s="261"/>
      <c r="K9" s="261"/>
      <c r="L9" s="262"/>
    </row>
    <row r="10" spans="1:18" ht="52.5" customHeight="1" x14ac:dyDescent="0.35">
      <c r="A10" s="251" t="s">
        <v>8</v>
      </c>
      <c r="B10" s="252"/>
      <c r="C10" s="252"/>
      <c r="D10" s="253"/>
      <c r="E10" s="251" t="s">
        <v>8</v>
      </c>
      <c r="F10" s="252"/>
      <c r="G10" s="252"/>
      <c r="H10" s="252"/>
      <c r="I10" s="252"/>
      <c r="J10" s="252"/>
      <c r="K10" s="252"/>
      <c r="L10" s="253"/>
    </row>
    <row r="11" spans="1:18" x14ac:dyDescent="0.35">
      <c r="A11" s="254" t="s">
        <v>17</v>
      </c>
      <c r="B11" s="255"/>
      <c r="C11" s="255"/>
      <c r="D11" s="256"/>
      <c r="E11" s="254" t="s">
        <v>18</v>
      </c>
      <c r="F11" s="255"/>
      <c r="G11" s="255"/>
      <c r="H11" s="255"/>
      <c r="I11" s="255"/>
      <c r="J11" s="255"/>
      <c r="K11" s="255"/>
      <c r="L11" s="256"/>
      <c r="R11" s="2" t="s">
        <v>230</v>
      </c>
    </row>
  </sheetData>
  <mergeCells count="17">
    <mergeCell ref="A8:D8"/>
    <mergeCell ref="E8:L8"/>
    <mergeCell ref="A1:L1"/>
    <mergeCell ref="A3:D3"/>
    <mergeCell ref="E3:L3"/>
    <mergeCell ref="A4:D4"/>
    <mergeCell ref="E4:L4"/>
    <mergeCell ref="A5:D5"/>
    <mergeCell ref="E5:L5"/>
    <mergeCell ref="A6:D6"/>
    <mergeCell ref="E6:L6"/>
    <mergeCell ref="A10:D10"/>
    <mergeCell ref="E10:L10"/>
    <mergeCell ref="A11:D11"/>
    <mergeCell ref="E11:L11"/>
    <mergeCell ref="A9:D9"/>
    <mergeCell ref="E9:L9"/>
  </mergeCells>
  <pageMargins left="0.47244094488188981" right="0.47244094488188981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A513A-3639-4F60-BD1A-B7AE2A5512C8}">
  <dimension ref="A1:U92"/>
  <sheetViews>
    <sheetView view="pageLayout" topLeftCell="A8" zoomScale="80" zoomScaleNormal="80" zoomScalePageLayoutView="80" workbookViewId="0">
      <selection activeCell="H27" sqref="H27"/>
    </sheetView>
  </sheetViews>
  <sheetFormatPr defaultRowHeight="14.25" x14ac:dyDescent="0.2"/>
  <cols>
    <col min="1" max="1" width="42.875" style="14" customWidth="1"/>
    <col min="2" max="2" width="6.125" style="14" customWidth="1"/>
    <col min="3" max="3" width="13.125" style="20" hidden="1" customWidth="1"/>
    <col min="4" max="4" width="12.125" style="14" hidden="1" customWidth="1"/>
    <col min="5" max="6" width="10.25" style="14" hidden="1" customWidth="1"/>
    <col min="7" max="7" width="1.25" style="14" hidden="1" customWidth="1"/>
    <col min="8" max="8" width="27.125" style="20" customWidth="1"/>
    <col min="9" max="11" width="10.25" style="14" hidden="1" customWidth="1"/>
    <col min="12" max="12" width="2.25" style="14" hidden="1" customWidth="1"/>
    <col min="13" max="13" width="27.25" style="20" customWidth="1"/>
    <col min="14" max="16" width="10.25" style="14" hidden="1" customWidth="1"/>
    <col min="17" max="17" width="48.75" style="14" hidden="1" customWidth="1"/>
    <col min="18" max="18" width="28" style="20" customWidth="1"/>
    <col min="19" max="19" width="9.875" style="20" customWidth="1"/>
    <col min="20" max="20" width="14.875" style="20" customWidth="1"/>
    <col min="21" max="21" width="14" style="14" hidden="1" customWidth="1"/>
    <col min="22" max="16384" width="9" style="14"/>
  </cols>
  <sheetData>
    <row r="1" spans="1:21" ht="21" x14ac:dyDescent="0.2">
      <c r="A1" s="224" t="s">
        <v>162</v>
      </c>
      <c r="B1" s="224"/>
      <c r="C1" s="224"/>
      <c r="D1" s="224"/>
      <c r="E1" s="224"/>
      <c r="F1" s="224"/>
      <c r="G1" s="224"/>
      <c r="H1" s="224"/>
      <c r="I1" s="65"/>
      <c r="J1" s="65"/>
      <c r="K1" s="65"/>
      <c r="L1" s="65"/>
      <c r="M1" s="66"/>
      <c r="N1" s="65"/>
      <c r="O1" s="65"/>
      <c r="P1" s="65"/>
      <c r="Q1" s="65"/>
      <c r="R1" s="66"/>
      <c r="S1" s="15"/>
      <c r="T1" s="15"/>
    </row>
    <row r="2" spans="1:21" ht="21" x14ac:dyDescent="0.2">
      <c r="A2" s="67" t="s">
        <v>21</v>
      </c>
      <c r="B2" s="67"/>
      <c r="C2" s="68"/>
      <c r="D2" s="67"/>
      <c r="E2" s="67"/>
      <c r="F2" s="67"/>
      <c r="G2" s="65"/>
      <c r="H2" s="66"/>
      <c r="I2" s="65"/>
      <c r="J2" s="65"/>
      <c r="K2" s="65"/>
      <c r="L2" s="65"/>
      <c r="M2" s="66"/>
      <c r="N2" s="65"/>
      <c r="O2" s="65"/>
      <c r="P2" s="65"/>
      <c r="Q2" s="65"/>
      <c r="R2" s="66"/>
      <c r="S2" s="16"/>
      <c r="T2" s="16"/>
    </row>
    <row r="3" spans="1:21" ht="21" x14ac:dyDescent="0.2">
      <c r="A3" s="69"/>
      <c r="B3" s="69"/>
      <c r="C3" s="70"/>
      <c r="D3" s="71"/>
      <c r="E3" s="71"/>
      <c r="F3" s="71"/>
      <c r="G3" s="65"/>
      <c r="H3" s="66"/>
      <c r="I3" s="65"/>
      <c r="J3" s="65"/>
      <c r="K3" s="65"/>
      <c r="L3" s="65"/>
      <c r="M3" s="66"/>
      <c r="N3" s="65"/>
      <c r="O3" s="65"/>
      <c r="P3" s="65"/>
      <c r="Q3" s="65"/>
      <c r="R3" s="72" t="s">
        <v>20</v>
      </c>
      <c r="S3" s="18"/>
      <c r="T3" s="18"/>
    </row>
    <row r="4" spans="1:21" ht="21" x14ac:dyDescent="0.2">
      <c r="A4" s="69"/>
      <c r="B4" s="69"/>
      <c r="C4" s="70"/>
      <c r="D4" s="71"/>
      <c r="E4" s="71"/>
      <c r="F4" s="71"/>
      <c r="G4" s="65"/>
      <c r="H4" s="66"/>
      <c r="I4" s="65"/>
      <c r="J4" s="65"/>
      <c r="K4" s="65"/>
      <c r="L4" s="65"/>
      <c r="M4" s="66"/>
      <c r="N4" s="65"/>
      <c r="O4" s="65"/>
      <c r="P4" s="65"/>
      <c r="Q4" s="65"/>
      <c r="R4" s="66"/>
      <c r="S4" s="18"/>
      <c r="T4" s="18"/>
    </row>
    <row r="5" spans="1:21" ht="21" x14ac:dyDescent="0.2">
      <c r="A5" s="228" t="s">
        <v>19</v>
      </c>
      <c r="B5" s="179" t="s">
        <v>6</v>
      </c>
      <c r="C5" s="225" t="s">
        <v>0</v>
      </c>
      <c r="D5" s="185" t="s">
        <v>3</v>
      </c>
      <c r="E5" s="186"/>
      <c r="F5" s="186"/>
      <c r="G5" s="186"/>
      <c r="H5" s="230" t="s">
        <v>218</v>
      </c>
      <c r="I5" s="232" t="s">
        <v>219</v>
      </c>
      <c r="J5" s="233"/>
      <c r="K5" s="233"/>
      <c r="L5" s="233"/>
      <c r="M5" s="234"/>
      <c r="N5" s="232" t="s">
        <v>220</v>
      </c>
      <c r="O5" s="233"/>
      <c r="P5" s="233"/>
      <c r="Q5" s="233"/>
      <c r="R5" s="234"/>
      <c r="S5" s="225" t="s">
        <v>0</v>
      </c>
      <c r="T5" s="122"/>
    </row>
    <row r="6" spans="1:21" ht="21" x14ac:dyDescent="0.2">
      <c r="A6" s="229"/>
      <c r="B6" s="182" t="s">
        <v>2</v>
      </c>
      <c r="C6" s="226"/>
      <c r="D6" s="74" t="s">
        <v>132</v>
      </c>
      <c r="E6" s="74" t="s">
        <v>133</v>
      </c>
      <c r="F6" s="74" t="s">
        <v>134</v>
      </c>
      <c r="G6" s="74" t="s">
        <v>135</v>
      </c>
      <c r="H6" s="231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26"/>
      <c r="T6" s="122"/>
    </row>
    <row r="7" spans="1:21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22"/>
    </row>
    <row r="8" spans="1:21" s="20" customFormat="1" ht="21" x14ac:dyDescent="0.2">
      <c r="A8" s="77" t="s">
        <v>153</v>
      </c>
      <c r="B8" s="47" t="s">
        <v>1</v>
      </c>
      <c r="C8" s="73">
        <f>SUM(C10)</f>
        <v>4671200</v>
      </c>
      <c r="D8" s="73">
        <f>D10</f>
        <v>4671200</v>
      </c>
      <c r="E8" s="73">
        <v>0</v>
      </c>
      <c r="F8" s="73">
        <v>0</v>
      </c>
      <c r="G8" s="73">
        <v>0</v>
      </c>
      <c r="H8" s="73">
        <f>SUM(H10)</f>
        <v>4671200</v>
      </c>
      <c r="I8" s="73">
        <v>0</v>
      </c>
      <c r="J8" s="73">
        <v>0</v>
      </c>
      <c r="K8" s="73">
        <v>0</v>
      </c>
      <c r="L8" s="73">
        <v>0</v>
      </c>
      <c r="M8" s="73">
        <f>SUM(M10)</f>
        <v>0</v>
      </c>
      <c r="N8" s="73">
        <v>0</v>
      </c>
      <c r="O8" s="73">
        <v>0</v>
      </c>
      <c r="P8" s="73">
        <v>0</v>
      </c>
      <c r="Q8" s="73">
        <v>0</v>
      </c>
      <c r="R8" s="73">
        <f>SUM(R10)</f>
        <v>0</v>
      </c>
      <c r="S8" s="73">
        <f>SUM(H8+M8+R8)</f>
        <v>4671200</v>
      </c>
      <c r="T8" s="122"/>
      <c r="U8" s="33">
        <f>SUM(H8+M8+R8)</f>
        <v>4671200</v>
      </c>
    </row>
    <row r="9" spans="1:21" s="20" customFormat="1" ht="21" x14ac:dyDescent="0.2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73">
        <f t="shared" ref="S9:S21" si="0">SUM(H9+M9+R9)</f>
        <v>0</v>
      </c>
      <c r="T9" s="122"/>
      <c r="U9" s="20">
        <f t="shared" ref="U9:U19" si="1">SUM(H9+M9+R9)</f>
        <v>0</v>
      </c>
    </row>
    <row r="10" spans="1:21" s="20" customFormat="1" ht="21" x14ac:dyDescent="0.2">
      <c r="A10" s="77" t="s">
        <v>24</v>
      </c>
      <c r="B10" s="47" t="s">
        <v>1</v>
      </c>
      <c r="C10" s="47">
        <f t="shared" ref="C10:Q10" si="2">SUM(C14:C19)</f>
        <v>4671200</v>
      </c>
      <c r="D10" s="47">
        <f t="shared" si="2"/>
        <v>4671200</v>
      </c>
      <c r="E10" s="47">
        <f t="shared" si="2"/>
        <v>0</v>
      </c>
      <c r="F10" s="47">
        <f t="shared" si="2"/>
        <v>0</v>
      </c>
      <c r="G10" s="47">
        <f t="shared" si="2"/>
        <v>0</v>
      </c>
      <c r="H10" s="47">
        <f>SUM(H14:H19)</f>
        <v>4671200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>SUM(M14:M19)</f>
        <v>0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>SUM(R14:R19)</f>
        <v>0</v>
      </c>
      <c r="S10" s="73">
        <f t="shared" si="0"/>
        <v>4671200</v>
      </c>
      <c r="T10" s="122"/>
      <c r="U10" s="33">
        <f>SUM(H10+M10+R10)</f>
        <v>4671200</v>
      </c>
    </row>
    <row r="11" spans="1:21" s="20" customFormat="1" ht="21" x14ac:dyDescent="0.2">
      <c r="A11" s="51"/>
      <c r="B11" s="47" t="s">
        <v>2</v>
      </c>
      <c r="C11" s="47">
        <f>SUM(C12+C15)</f>
        <v>2005800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73">
        <f t="shared" si="0"/>
        <v>0</v>
      </c>
      <c r="T11" s="122"/>
      <c r="U11" s="20">
        <f t="shared" si="1"/>
        <v>0</v>
      </c>
    </row>
    <row r="12" spans="1:21" s="20" customFormat="1" ht="21" x14ac:dyDescent="0.2">
      <c r="A12" s="51" t="s">
        <v>199</v>
      </c>
      <c r="B12" s="52"/>
      <c r="C12" s="47">
        <f>SUM(C13:C14)</f>
        <v>26300</v>
      </c>
      <c r="D12" s="47">
        <f>SUM(D13:D14)</f>
        <v>26300</v>
      </c>
      <c r="E12" s="47">
        <f>SUM(E13:E14)</f>
        <v>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73">
        <f t="shared" si="0"/>
        <v>0</v>
      </c>
      <c r="T12" s="122"/>
    </row>
    <row r="13" spans="1:21" s="20" customFormat="1" ht="21" x14ac:dyDescent="0.2">
      <c r="A13" s="51" t="s">
        <v>103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73">
        <f t="shared" si="0"/>
        <v>0</v>
      </c>
      <c r="T13" s="122"/>
    </row>
    <row r="14" spans="1:21" ht="21" x14ac:dyDescent="0.2">
      <c r="A14" s="79" t="s">
        <v>158</v>
      </c>
      <c r="B14" s="80" t="s">
        <v>1</v>
      </c>
      <c r="C14" s="47">
        <v>26300</v>
      </c>
      <c r="D14" s="53">
        <v>26300</v>
      </c>
      <c r="E14" s="53"/>
      <c r="F14" s="53"/>
      <c r="G14" s="53"/>
      <c r="H14" s="47">
        <f>SUM(D14:G14)</f>
        <v>26300</v>
      </c>
      <c r="I14" s="53"/>
      <c r="J14" s="53"/>
      <c r="K14" s="53"/>
      <c r="L14" s="53"/>
      <c r="M14" s="47">
        <f t="shared" ref="M14:M18" si="3">SUM(I14:L14)</f>
        <v>0</v>
      </c>
      <c r="N14" s="53"/>
      <c r="O14" s="53"/>
      <c r="P14" s="53"/>
      <c r="Q14" s="53"/>
      <c r="R14" s="47">
        <f t="shared" ref="R14:R18" si="4">SUM(N14:Q14)</f>
        <v>0</v>
      </c>
      <c r="S14" s="73">
        <f t="shared" si="0"/>
        <v>26300</v>
      </c>
      <c r="T14" s="122"/>
      <c r="U14" s="20">
        <f t="shared" ref="U14:U18" si="5">SUM(H14+M14+R14)</f>
        <v>26300</v>
      </c>
    </row>
    <row r="15" spans="1:21" ht="21" x14ac:dyDescent="0.2">
      <c r="A15" s="81" t="s">
        <v>159</v>
      </c>
      <c r="B15" s="80" t="s">
        <v>1</v>
      </c>
      <c r="C15" s="47">
        <f>1387200+299800+10100+70600+191600+20200</f>
        <v>1979500</v>
      </c>
      <c r="D15" s="53">
        <v>1979500</v>
      </c>
      <c r="E15" s="53"/>
      <c r="F15" s="53"/>
      <c r="G15" s="53"/>
      <c r="H15" s="47">
        <f t="shared" ref="H15:H18" si="6">SUM(D15:G15)</f>
        <v>1979500</v>
      </c>
      <c r="I15" s="53"/>
      <c r="J15" s="53"/>
      <c r="K15" s="53"/>
      <c r="L15" s="53"/>
      <c r="M15" s="47">
        <f t="shared" si="3"/>
        <v>0</v>
      </c>
      <c r="N15" s="53"/>
      <c r="O15" s="53"/>
      <c r="P15" s="53"/>
      <c r="Q15" s="53"/>
      <c r="R15" s="47">
        <f t="shared" si="4"/>
        <v>0</v>
      </c>
      <c r="S15" s="73">
        <f t="shared" si="0"/>
        <v>1979500</v>
      </c>
      <c r="T15" s="122"/>
      <c r="U15" s="20">
        <f t="shared" si="5"/>
        <v>1979500</v>
      </c>
    </row>
    <row r="16" spans="1:21" ht="21" x14ac:dyDescent="0.2">
      <c r="A16" s="81" t="s">
        <v>200</v>
      </c>
      <c r="B16" s="80" t="s">
        <v>1</v>
      </c>
      <c r="C16" s="47">
        <v>133200</v>
      </c>
      <c r="D16" s="53">
        <v>133200</v>
      </c>
      <c r="E16" s="53"/>
      <c r="F16" s="53"/>
      <c r="G16" s="53"/>
      <c r="H16" s="47">
        <f>SUM(D16:G16)</f>
        <v>133200</v>
      </c>
      <c r="I16" s="53"/>
      <c r="J16" s="53"/>
      <c r="K16" s="53"/>
      <c r="L16" s="53"/>
      <c r="M16" s="47">
        <f t="shared" si="3"/>
        <v>0</v>
      </c>
      <c r="N16" s="53"/>
      <c r="O16" s="53"/>
      <c r="P16" s="53"/>
      <c r="Q16" s="53"/>
      <c r="R16" s="47">
        <f t="shared" si="4"/>
        <v>0</v>
      </c>
      <c r="S16" s="73">
        <f t="shared" si="0"/>
        <v>133200</v>
      </c>
      <c r="T16" s="122"/>
      <c r="U16" s="20">
        <f t="shared" si="5"/>
        <v>133200</v>
      </c>
    </row>
    <row r="17" spans="1:21" ht="21" x14ac:dyDescent="0.2">
      <c r="A17" s="81" t="s">
        <v>104</v>
      </c>
      <c r="B17" s="80"/>
      <c r="C17" s="47"/>
      <c r="D17" s="53"/>
      <c r="E17" s="53"/>
      <c r="F17" s="53"/>
      <c r="G17" s="53"/>
      <c r="H17" s="47"/>
      <c r="I17" s="53"/>
      <c r="J17" s="53"/>
      <c r="K17" s="53"/>
      <c r="L17" s="53"/>
      <c r="M17" s="47"/>
      <c r="N17" s="53"/>
      <c r="O17" s="53"/>
      <c r="P17" s="53"/>
      <c r="Q17" s="53"/>
      <c r="R17" s="47"/>
      <c r="S17" s="73">
        <f t="shared" si="0"/>
        <v>0</v>
      </c>
      <c r="T17" s="122"/>
      <c r="U17" s="20"/>
    </row>
    <row r="18" spans="1:21" ht="21" x14ac:dyDescent="0.2">
      <c r="A18" s="81" t="s">
        <v>160</v>
      </c>
      <c r="B18" s="80" t="s">
        <v>1</v>
      </c>
      <c r="C18" s="47">
        <f>28800+7200+1760400+86400+14400+108000+223200+172800</f>
        <v>2401200</v>
      </c>
      <c r="D18" s="53">
        <v>2401200</v>
      </c>
      <c r="E18" s="53"/>
      <c r="F18" s="53"/>
      <c r="G18" s="53"/>
      <c r="H18" s="47">
        <f t="shared" si="6"/>
        <v>2401200</v>
      </c>
      <c r="I18" s="53"/>
      <c r="J18" s="53"/>
      <c r="K18" s="53"/>
      <c r="L18" s="53"/>
      <c r="M18" s="47">
        <f t="shared" si="3"/>
        <v>0</v>
      </c>
      <c r="N18" s="53"/>
      <c r="O18" s="53"/>
      <c r="P18" s="53"/>
      <c r="Q18" s="53"/>
      <c r="R18" s="47">
        <f t="shared" si="4"/>
        <v>0</v>
      </c>
      <c r="S18" s="73">
        <f t="shared" si="0"/>
        <v>2401200</v>
      </c>
      <c r="T18" s="122"/>
      <c r="U18" s="20">
        <f t="shared" si="5"/>
        <v>2401200</v>
      </c>
    </row>
    <row r="19" spans="1:21" ht="21" x14ac:dyDescent="0.2">
      <c r="A19" s="82" t="s">
        <v>161</v>
      </c>
      <c r="B19" s="80" t="s">
        <v>1</v>
      </c>
      <c r="C19" s="47">
        <v>131000</v>
      </c>
      <c r="D19" s="53">
        <v>131000</v>
      </c>
      <c r="E19" s="53"/>
      <c r="F19" s="53"/>
      <c r="G19" s="53"/>
      <c r="H19" s="47">
        <f>SUM(D19:G19)</f>
        <v>131000</v>
      </c>
      <c r="I19" s="53"/>
      <c r="J19" s="53"/>
      <c r="K19" s="53"/>
      <c r="L19" s="53"/>
      <c r="M19" s="47">
        <f>SUM(I19:L19)</f>
        <v>0</v>
      </c>
      <c r="N19" s="53"/>
      <c r="O19" s="53"/>
      <c r="P19" s="53"/>
      <c r="Q19" s="53"/>
      <c r="R19" s="47">
        <f>SUM(N19:Q19)</f>
        <v>0</v>
      </c>
      <c r="S19" s="73">
        <f t="shared" si="0"/>
        <v>131000</v>
      </c>
      <c r="T19" s="122"/>
      <c r="U19" s="20">
        <f t="shared" si="1"/>
        <v>131000</v>
      </c>
    </row>
    <row r="20" spans="1:21" s="20" customFormat="1" ht="21" x14ac:dyDescent="0.2">
      <c r="A20" s="227" t="s">
        <v>0</v>
      </c>
      <c r="B20" s="47" t="s">
        <v>1</v>
      </c>
      <c r="C20" s="47">
        <f>SUM(C21:C22)</f>
        <v>0</v>
      </c>
      <c r="D20" s="47">
        <f>D8</f>
        <v>4671200</v>
      </c>
      <c r="E20" s="47">
        <v>0</v>
      </c>
      <c r="F20" s="47">
        <v>0</v>
      </c>
      <c r="G20" s="47">
        <v>0</v>
      </c>
      <c r="H20" s="47">
        <f>H8</f>
        <v>4671200</v>
      </c>
      <c r="I20" s="47">
        <v>0</v>
      </c>
      <c r="J20" s="47">
        <v>0</v>
      </c>
      <c r="K20" s="47">
        <v>0</v>
      </c>
      <c r="L20" s="47">
        <v>0</v>
      </c>
      <c r="M20" s="47">
        <f>M8</f>
        <v>0</v>
      </c>
      <c r="N20" s="47">
        <v>0</v>
      </c>
      <c r="O20" s="47">
        <v>0</v>
      </c>
      <c r="P20" s="47">
        <v>0</v>
      </c>
      <c r="Q20" s="47">
        <v>0</v>
      </c>
      <c r="R20" s="47">
        <f>R8</f>
        <v>0</v>
      </c>
      <c r="S20" s="73">
        <f t="shared" si="0"/>
        <v>4671200</v>
      </c>
      <c r="T20" s="122"/>
      <c r="U20" s="33">
        <f>SUM(H20+M20+R20)</f>
        <v>4671200</v>
      </c>
    </row>
    <row r="21" spans="1:21" s="20" customFormat="1" ht="21" x14ac:dyDescent="0.2">
      <c r="A21" s="226"/>
      <c r="B21" s="47" t="s">
        <v>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3">
        <f t="shared" si="0"/>
        <v>0</v>
      </c>
      <c r="T21" s="122"/>
    </row>
    <row r="22" spans="1:21" ht="21" x14ac:dyDescent="0.2">
      <c r="A22" s="83"/>
      <c r="B22" s="83"/>
      <c r="C22" s="84"/>
      <c r="D22" s="85"/>
      <c r="E22" s="85"/>
      <c r="F22" s="85"/>
      <c r="G22" s="65"/>
      <c r="H22" s="66"/>
      <c r="I22" s="65"/>
      <c r="J22" s="65"/>
      <c r="K22" s="65"/>
      <c r="L22" s="65"/>
      <c r="M22" s="66"/>
      <c r="N22" s="65"/>
      <c r="O22" s="65"/>
      <c r="P22" s="65"/>
      <c r="Q22" s="65"/>
      <c r="R22" s="66"/>
      <c r="S22" s="122"/>
      <c r="T22" s="122"/>
    </row>
    <row r="23" spans="1:21" ht="21" x14ac:dyDescent="0.2">
      <c r="A23" s="21"/>
      <c r="B23" s="21"/>
      <c r="C23" s="22"/>
      <c r="D23" s="23"/>
      <c r="E23" s="23"/>
      <c r="F23" s="23"/>
      <c r="S23" s="122"/>
      <c r="T23" s="122"/>
    </row>
    <row r="24" spans="1:21" ht="21" x14ac:dyDescent="0.2">
      <c r="A24" s="24" t="s">
        <v>7</v>
      </c>
      <c r="B24" s="21"/>
      <c r="C24" s="22"/>
      <c r="D24" s="23"/>
      <c r="E24" s="23"/>
      <c r="F24" s="23"/>
      <c r="S24" s="122"/>
      <c r="T24" s="122"/>
    </row>
    <row r="25" spans="1:21" ht="21" x14ac:dyDescent="0.2">
      <c r="A25" s="191"/>
      <c r="B25" s="191"/>
      <c r="S25" s="122"/>
      <c r="T25" s="122"/>
    </row>
    <row r="26" spans="1:21" ht="21" x14ac:dyDescent="0.2">
      <c r="S26" s="122"/>
      <c r="T26" s="122"/>
    </row>
    <row r="27" spans="1:21" ht="21" x14ac:dyDescent="0.2">
      <c r="S27" s="122"/>
      <c r="T27" s="122"/>
    </row>
    <row r="28" spans="1:21" ht="21" x14ac:dyDescent="0.2">
      <c r="S28" s="122"/>
      <c r="T28" s="122"/>
    </row>
    <row r="29" spans="1:21" ht="21" x14ac:dyDescent="0.2">
      <c r="S29" s="122"/>
      <c r="T29" s="122"/>
    </row>
    <row r="30" spans="1:21" ht="21" x14ac:dyDescent="0.2">
      <c r="S30" s="22"/>
      <c r="T30" s="22"/>
    </row>
    <row r="33" spans="3:20" x14ac:dyDescent="0.2">
      <c r="C33" s="20">
        <f>SUM(C34:C35)</f>
        <v>0</v>
      </c>
      <c r="S33" s="66">
        <f>SUM(S34:S35)</f>
        <v>0</v>
      </c>
      <c r="T33" s="66"/>
    </row>
    <row r="49" spans="3:19" x14ac:dyDescent="0.2">
      <c r="C49" s="20">
        <f>SUM(C50:C51)</f>
        <v>0</v>
      </c>
      <c r="S49" s="20">
        <f>SUM(S50:S51)</f>
        <v>0</v>
      </c>
    </row>
    <row r="60" spans="3:19" x14ac:dyDescent="0.2">
      <c r="C60" s="20">
        <f>SUM(C61)</f>
        <v>0</v>
      </c>
      <c r="S60" s="20">
        <f>SUM(S61)</f>
        <v>0</v>
      </c>
    </row>
    <row r="65" spans="3:19" x14ac:dyDescent="0.2">
      <c r="C65" s="20">
        <f>SUM(C66:C66)</f>
        <v>0</v>
      </c>
      <c r="S65" s="20">
        <f>SUM(S66:S66)</f>
        <v>0</v>
      </c>
    </row>
    <row r="67" spans="3:19" x14ac:dyDescent="0.2">
      <c r="C67" s="20">
        <f>SUM(C68:C69)</f>
        <v>0</v>
      </c>
      <c r="S67" s="20">
        <f>SUM(S68:S69)</f>
        <v>0</v>
      </c>
    </row>
    <row r="77" spans="3:19" x14ac:dyDescent="0.2">
      <c r="C77" s="20">
        <f>SUM(C78:C79)</f>
        <v>0</v>
      </c>
      <c r="S77" s="20">
        <f>SUM(S78:S79)</f>
        <v>0</v>
      </c>
    </row>
    <row r="83" spans="2:19" x14ac:dyDescent="0.2">
      <c r="C83" s="20">
        <f>SUM(C84:C85)</f>
        <v>0</v>
      </c>
      <c r="S83" s="20">
        <f>SUM(S84:S85)</f>
        <v>0</v>
      </c>
    </row>
    <row r="86" spans="2:19" x14ac:dyDescent="0.2">
      <c r="C86" s="20">
        <f>SUM(C87:C89)</f>
        <v>0</v>
      </c>
      <c r="S86" s="20">
        <f>SUM(S87:S89)</f>
        <v>0</v>
      </c>
    </row>
    <row r="92" spans="2:19" x14ac:dyDescent="0.2">
      <c r="B92" s="14">
        <f>SUM(C92:E92)</f>
        <v>0</v>
      </c>
    </row>
  </sheetData>
  <mergeCells count="8">
    <mergeCell ref="A1:H1"/>
    <mergeCell ref="S5:S6"/>
    <mergeCell ref="A20:A21"/>
    <mergeCell ref="A5:A6"/>
    <mergeCell ref="C5:C6"/>
    <mergeCell ref="H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0" orientation="landscape" r:id="rId1"/>
  <headerFooter>
    <oddHeader>&amp;R&amp;"TH SarabunPSK,ธรรมดา"&amp;16แบบ สงม.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2"/>
  <sheetViews>
    <sheetView zoomScale="60" zoomScaleNormal="60" zoomScaleSheetLayoutView="80" workbookViewId="0">
      <selection activeCell="V14" sqref="V14"/>
    </sheetView>
  </sheetViews>
  <sheetFormatPr defaultRowHeight="14.25" x14ac:dyDescent="0.2"/>
  <cols>
    <col min="1" max="1" width="52.125" style="14" customWidth="1"/>
    <col min="2" max="2" width="11.5" style="14" customWidth="1"/>
    <col min="3" max="3" width="17.875" style="20" hidden="1" customWidth="1"/>
    <col min="4" max="4" width="12.125" style="14" hidden="1" customWidth="1"/>
    <col min="5" max="6" width="10.25" style="14" hidden="1" customWidth="1"/>
    <col min="7" max="7" width="10.875" style="14" hidden="1" customWidth="1"/>
    <col min="8" max="8" width="28.875" style="20" customWidth="1"/>
    <col min="9" max="12" width="10.25" style="14" hidden="1" customWidth="1"/>
    <col min="13" max="13" width="27.25" style="20" customWidth="1"/>
    <col min="14" max="17" width="10.25" style="14" hidden="1" customWidth="1"/>
    <col min="18" max="18" width="26.75" style="20" customWidth="1"/>
    <col min="19" max="19" width="14.125" style="14" customWidth="1"/>
    <col min="20" max="20" width="12.875" style="14" customWidth="1"/>
    <col min="21" max="21" width="16.5" style="14" hidden="1" customWidth="1"/>
    <col min="22" max="16384" width="9" style="14"/>
  </cols>
  <sheetData>
    <row r="1" spans="1:21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1" ht="21" x14ac:dyDescent="0.2">
      <c r="A2" s="15" t="s">
        <v>21</v>
      </c>
      <c r="B2" s="15"/>
      <c r="C2" s="16"/>
      <c r="D2" s="15"/>
      <c r="E2" s="15"/>
      <c r="F2" s="15"/>
    </row>
    <row r="3" spans="1:21" ht="21" x14ac:dyDescent="0.2">
      <c r="A3" s="17" t="s">
        <v>22</v>
      </c>
      <c r="B3" s="17"/>
      <c r="C3" s="18"/>
      <c r="D3" s="19"/>
      <c r="E3" s="19"/>
      <c r="F3" s="19"/>
      <c r="M3" s="28"/>
      <c r="R3" s="28" t="s">
        <v>20</v>
      </c>
    </row>
    <row r="4" spans="1:21" ht="21" x14ac:dyDescent="0.2">
      <c r="A4" s="17"/>
      <c r="B4" s="17"/>
      <c r="C4" s="18"/>
      <c r="D4" s="19"/>
      <c r="E4" s="19"/>
      <c r="F4" s="19"/>
    </row>
    <row r="5" spans="1:21" ht="21" x14ac:dyDescent="0.2">
      <c r="A5" s="228" t="s">
        <v>19</v>
      </c>
      <c r="B5" s="179" t="s">
        <v>6</v>
      </c>
      <c r="C5" s="225" t="s">
        <v>0</v>
      </c>
      <c r="D5" s="232" t="s">
        <v>218</v>
      </c>
      <c r="E5" s="233"/>
      <c r="F5" s="233"/>
      <c r="G5" s="233"/>
      <c r="H5" s="234"/>
      <c r="I5" s="232" t="s">
        <v>221</v>
      </c>
      <c r="J5" s="233"/>
      <c r="K5" s="233"/>
      <c r="L5" s="233"/>
      <c r="M5" s="234"/>
      <c r="N5" s="232" t="s">
        <v>222</v>
      </c>
      <c r="O5" s="233"/>
      <c r="P5" s="233"/>
      <c r="Q5" s="233"/>
      <c r="R5" s="234"/>
      <c r="S5" s="225" t="s">
        <v>0</v>
      </c>
      <c r="T5" s="122"/>
    </row>
    <row r="6" spans="1:21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26"/>
      <c r="T6" s="122"/>
    </row>
    <row r="7" spans="1:21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22"/>
    </row>
    <row r="8" spans="1:21" s="20" customFormat="1" ht="21" x14ac:dyDescent="0.35">
      <c r="A8" s="77" t="s">
        <v>101</v>
      </c>
      <c r="B8" s="47" t="s">
        <v>1</v>
      </c>
      <c r="C8" s="73">
        <f>SUM(C10+C37)</f>
        <v>14509500</v>
      </c>
      <c r="D8" s="73">
        <f t="shared" ref="D8:R8" si="0">SUM(D10+D37)</f>
        <v>10498220</v>
      </c>
      <c r="E8" s="73">
        <f t="shared" si="0"/>
        <v>232460</v>
      </c>
      <c r="F8" s="73">
        <f t="shared" si="0"/>
        <v>61470</v>
      </c>
      <c r="G8" s="73">
        <f t="shared" si="0"/>
        <v>580870</v>
      </c>
      <c r="H8" s="73">
        <f>SUM(H10+H39)</f>
        <v>11373020</v>
      </c>
      <c r="I8" s="73">
        <f t="shared" si="0"/>
        <v>356460</v>
      </c>
      <c r="J8" s="73">
        <f t="shared" si="0"/>
        <v>32810</v>
      </c>
      <c r="K8" s="73">
        <f t="shared" si="0"/>
        <v>50600</v>
      </c>
      <c r="L8" s="73">
        <f t="shared" si="0"/>
        <v>42930</v>
      </c>
      <c r="M8" s="73">
        <f t="shared" si="0"/>
        <v>482800</v>
      </c>
      <c r="N8" s="73">
        <f t="shared" si="0"/>
        <v>306560</v>
      </c>
      <c r="O8" s="73">
        <f t="shared" si="0"/>
        <v>34040</v>
      </c>
      <c r="P8" s="73">
        <f t="shared" si="0"/>
        <v>55850</v>
      </c>
      <c r="Q8" s="73">
        <f t="shared" si="0"/>
        <v>26430</v>
      </c>
      <c r="R8" s="73">
        <f t="shared" si="0"/>
        <v>422880</v>
      </c>
      <c r="S8" s="173">
        <f>SUM(H8+M8+R8)</f>
        <v>12278700</v>
      </c>
      <c r="U8" s="33">
        <f>SUM(H8+M8+R8)</f>
        <v>12278700</v>
      </c>
    </row>
    <row r="9" spans="1:21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61" si="1">SUM(H9+M9+R9)</f>
        <v>0</v>
      </c>
      <c r="U9" s="20">
        <f t="shared" ref="U9:U61" si="2">SUM(H9+M9+R9)</f>
        <v>0</v>
      </c>
    </row>
    <row r="10" spans="1:21" s="20" customFormat="1" ht="21" x14ac:dyDescent="0.35">
      <c r="A10" s="77" t="s">
        <v>137</v>
      </c>
      <c r="B10" s="47" t="s">
        <v>1</v>
      </c>
      <c r="C10" s="47">
        <f t="shared" ref="C10:R10" si="3">SUM(C14:C36)</f>
        <v>14004100</v>
      </c>
      <c r="D10" s="47">
        <f t="shared" si="3"/>
        <v>10498220</v>
      </c>
      <c r="E10" s="47">
        <f t="shared" si="3"/>
        <v>232460</v>
      </c>
      <c r="F10" s="47">
        <f t="shared" si="3"/>
        <v>51470</v>
      </c>
      <c r="G10" s="47">
        <f t="shared" si="3"/>
        <v>85470</v>
      </c>
      <c r="H10" s="47">
        <f>SUM(H14:H36)</f>
        <v>10867620</v>
      </c>
      <c r="I10" s="47">
        <f t="shared" si="3"/>
        <v>356460</v>
      </c>
      <c r="J10" s="47">
        <f t="shared" si="3"/>
        <v>32810</v>
      </c>
      <c r="K10" s="47">
        <f t="shared" si="3"/>
        <v>50600</v>
      </c>
      <c r="L10" s="47">
        <f t="shared" si="3"/>
        <v>42930</v>
      </c>
      <c r="M10" s="47">
        <f t="shared" si="3"/>
        <v>482800</v>
      </c>
      <c r="N10" s="47">
        <f t="shared" si="3"/>
        <v>306560</v>
      </c>
      <c r="O10" s="47">
        <f t="shared" si="3"/>
        <v>34040</v>
      </c>
      <c r="P10" s="47">
        <f t="shared" si="3"/>
        <v>55850</v>
      </c>
      <c r="Q10" s="47">
        <f t="shared" si="3"/>
        <v>26430</v>
      </c>
      <c r="R10" s="47">
        <f t="shared" si="3"/>
        <v>422880</v>
      </c>
      <c r="S10" s="173">
        <f t="shared" si="1"/>
        <v>11773300</v>
      </c>
      <c r="U10" s="33">
        <f>SUM(H10+M10+R10)</f>
        <v>11773300</v>
      </c>
    </row>
    <row r="11" spans="1:21" s="20" customFormat="1" ht="21" x14ac:dyDescent="0.35">
      <c r="A11" s="51"/>
      <c r="B11" s="47" t="s">
        <v>2</v>
      </c>
      <c r="C11" s="47">
        <f>SUM(C12+C15)</f>
        <v>474700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  <c r="U11" s="20">
        <f t="shared" si="2"/>
        <v>0</v>
      </c>
    </row>
    <row r="12" spans="1:21" ht="22.5" customHeight="1" x14ac:dyDescent="0.35">
      <c r="A12" s="86" t="s">
        <v>102</v>
      </c>
      <c r="B12" s="80"/>
      <c r="C12" s="47">
        <f>SUM(C13:C14)</f>
        <v>384400</v>
      </c>
      <c r="D12" s="53">
        <f>SUM(D13:D14)</f>
        <v>36620</v>
      </c>
      <c r="E12" s="53">
        <f>SUM(E13:E14)</f>
        <v>29130</v>
      </c>
      <c r="F12" s="53"/>
      <c r="G12" s="53"/>
      <c r="H12" s="47"/>
      <c r="I12" s="53"/>
      <c r="J12" s="53"/>
      <c r="K12" s="53"/>
      <c r="L12" s="53"/>
      <c r="M12" s="47"/>
      <c r="N12" s="53"/>
      <c r="O12" s="53"/>
      <c r="P12" s="53"/>
      <c r="Q12" s="53"/>
      <c r="R12" s="47"/>
      <c r="S12" s="173">
        <f t="shared" si="1"/>
        <v>0</v>
      </c>
      <c r="U12" s="20"/>
    </row>
    <row r="13" spans="1:21" ht="22.5" customHeight="1" x14ac:dyDescent="0.35">
      <c r="A13" s="87" t="s">
        <v>103</v>
      </c>
      <c r="B13" s="80"/>
      <c r="C13" s="47"/>
      <c r="D13" s="53"/>
      <c r="E13" s="53"/>
      <c r="F13" s="53"/>
      <c r="G13" s="53"/>
      <c r="H13" s="47"/>
      <c r="I13" s="53"/>
      <c r="J13" s="53"/>
      <c r="K13" s="53"/>
      <c r="L13" s="53"/>
      <c r="M13" s="47"/>
      <c r="N13" s="53"/>
      <c r="O13" s="53"/>
      <c r="P13" s="53"/>
      <c r="Q13" s="53"/>
      <c r="R13" s="47"/>
      <c r="S13" s="173">
        <f t="shared" si="1"/>
        <v>0</v>
      </c>
      <c r="U13" s="20"/>
    </row>
    <row r="14" spans="1:21" ht="22.5" customHeight="1" x14ac:dyDescent="0.35">
      <c r="A14" s="88" t="s">
        <v>25</v>
      </c>
      <c r="B14" s="89" t="s">
        <v>1</v>
      </c>
      <c r="C14" s="47">
        <v>384400</v>
      </c>
      <c r="D14" s="90">
        <v>36620</v>
      </c>
      <c r="E14" s="90">
        <v>29130</v>
      </c>
      <c r="F14" s="90">
        <v>34470</v>
      </c>
      <c r="G14" s="90">
        <v>30270</v>
      </c>
      <c r="H14" s="47">
        <f>SUM(D14:G14)</f>
        <v>130490</v>
      </c>
      <c r="I14" s="90">
        <v>32230</v>
      </c>
      <c r="J14" s="90">
        <v>30810</v>
      </c>
      <c r="K14" s="90">
        <v>33600</v>
      </c>
      <c r="L14" s="90">
        <v>30930</v>
      </c>
      <c r="M14" s="47">
        <f>SUM(I14:L14)</f>
        <v>127570</v>
      </c>
      <c r="N14" s="90">
        <v>31020</v>
      </c>
      <c r="O14" s="90">
        <v>32040</v>
      </c>
      <c r="P14" s="90">
        <v>38850</v>
      </c>
      <c r="Q14" s="90">
        <v>24430</v>
      </c>
      <c r="R14" s="47">
        <f>SUM(N14:Q14)</f>
        <v>126340</v>
      </c>
      <c r="S14" s="173">
        <f t="shared" si="1"/>
        <v>384400</v>
      </c>
      <c r="U14" s="20">
        <f>SUM(H14+M14+R14)</f>
        <v>384400</v>
      </c>
    </row>
    <row r="15" spans="1:21" ht="22.5" customHeight="1" x14ac:dyDescent="0.35">
      <c r="A15" s="91" t="s">
        <v>58</v>
      </c>
      <c r="B15" s="89" t="s">
        <v>1</v>
      </c>
      <c r="C15" s="47">
        <v>90300</v>
      </c>
      <c r="D15" s="90">
        <v>15300</v>
      </c>
      <c r="E15" s="90"/>
      <c r="F15" s="90">
        <v>15000</v>
      </c>
      <c r="G15" s="90"/>
      <c r="H15" s="47">
        <f>SUM(D15:G15)</f>
        <v>30300</v>
      </c>
      <c r="I15" s="90">
        <v>15000</v>
      </c>
      <c r="J15" s="90"/>
      <c r="K15" s="90">
        <v>15000</v>
      </c>
      <c r="L15" s="90"/>
      <c r="M15" s="47">
        <f>SUM(I15:L15)</f>
        <v>30000</v>
      </c>
      <c r="N15" s="90">
        <v>15000</v>
      </c>
      <c r="O15" s="90"/>
      <c r="P15" s="90">
        <v>15000</v>
      </c>
      <c r="Q15" s="90"/>
      <c r="R15" s="47">
        <f>SUM(N15:Q15)</f>
        <v>30000</v>
      </c>
      <c r="S15" s="173">
        <f t="shared" si="1"/>
        <v>90300</v>
      </c>
      <c r="U15" s="20">
        <f>SUM(H15+M15+R15)</f>
        <v>90300</v>
      </c>
    </row>
    <row r="16" spans="1:21" ht="22.5" customHeight="1" x14ac:dyDescent="0.35">
      <c r="A16" s="87" t="s">
        <v>104</v>
      </c>
      <c r="B16" s="80"/>
      <c r="C16" s="47"/>
      <c r="D16" s="92"/>
      <c r="E16" s="92"/>
      <c r="F16" s="92"/>
      <c r="G16" s="92"/>
      <c r="H16" s="47"/>
      <c r="I16" s="92"/>
      <c r="J16" s="92"/>
      <c r="K16" s="92"/>
      <c r="L16" s="92"/>
      <c r="M16" s="47"/>
      <c r="N16" s="92"/>
      <c r="O16" s="92"/>
      <c r="P16" s="92"/>
      <c r="Q16" s="92"/>
      <c r="R16" s="47"/>
      <c r="S16" s="173">
        <f t="shared" si="1"/>
        <v>0</v>
      </c>
      <c r="U16" s="20"/>
    </row>
    <row r="17" spans="1:21" ht="22.5" customHeight="1" x14ac:dyDescent="0.35">
      <c r="A17" s="88" t="s">
        <v>26</v>
      </c>
      <c r="B17" s="89" t="s">
        <v>1</v>
      </c>
      <c r="C17" s="47">
        <v>321700</v>
      </c>
      <c r="D17" s="90"/>
      <c r="E17" s="90">
        <v>107230</v>
      </c>
      <c r="F17" s="90"/>
      <c r="G17" s="90"/>
      <c r="H17" s="47">
        <f>SUM(D17:G17)</f>
        <v>107230</v>
      </c>
      <c r="I17" s="90">
        <v>107230</v>
      </c>
      <c r="J17" s="90"/>
      <c r="K17" s="90"/>
      <c r="L17" s="90"/>
      <c r="M17" s="47">
        <f>SUM(I17:L17)</f>
        <v>107230</v>
      </c>
      <c r="N17" s="90">
        <v>107240</v>
      </c>
      <c r="O17" s="90"/>
      <c r="P17" s="90"/>
      <c r="Q17" s="90"/>
      <c r="R17" s="47">
        <f>SUM(N17:Q17)</f>
        <v>107240</v>
      </c>
      <c r="S17" s="173">
        <f t="shared" si="1"/>
        <v>321700</v>
      </c>
      <c r="U17" s="20">
        <f t="shared" si="2"/>
        <v>321700</v>
      </c>
    </row>
    <row r="18" spans="1:21" ht="22.5" customHeight="1" x14ac:dyDescent="0.35">
      <c r="A18" s="93" t="s">
        <v>139</v>
      </c>
      <c r="B18" s="89" t="s">
        <v>1</v>
      </c>
      <c r="C18" s="47">
        <v>10000</v>
      </c>
      <c r="D18" s="90">
        <v>10000</v>
      </c>
      <c r="E18" s="90"/>
      <c r="F18" s="90"/>
      <c r="G18" s="90"/>
      <c r="H18" s="47">
        <f>SUM(D18:G18)</f>
        <v>10000</v>
      </c>
      <c r="I18" s="90"/>
      <c r="J18" s="90"/>
      <c r="K18" s="90"/>
      <c r="L18" s="90"/>
      <c r="M18" s="47">
        <f>SUM(I18:L18)</f>
        <v>0</v>
      </c>
      <c r="N18" s="90"/>
      <c r="O18" s="90"/>
      <c r="P18" s="90"/>
      <c r="Q18" s="90"/>
      <c r="R18" s="47">
        <f>SUM(N18:Q18)</f>
        <v>0</v>
      </c>
      <c r="S18" s="173">
        <f t="shared" si="1"/>
        <v>10000</v>
      </c>
      <c r="U18" s="20">
        <f>SUM(H18+M18+R18)</f>
        <v>10000</v>
      </c>
    </row>
    <row r="19" spans="1:21" ht="22.5" customHeight="1" x14ac:dyDescent="0.35">
      <c r="A19" s="88" t="s">
        <v>27</v>
      </c>
      <c r="B19" s="89" t="s">
        <v>1</v>
      </c>
      <c r="C19" s="47">
        <v>49300</v>
      </c>
      <c r="D19" s="90"/>
      <c r="E19" s="90">
        <v>49300</v>
      </c>
      <c r="F19" s="90"/>
      <c r="G19" s="90"/>
      <c r="H19" s="47">
        <f t="shared" ref="H19:H27" si="4">SUM(D19:G19)</f>
        <v>49300</v>
      </c>
      <c r="I19" s="90"/>
      <c r="J19" s="90"/>
      <c r="K19" s="90"/>
      <c r="L19" s="90"/>
      <c r="M19" s="47">
        <f t="shared" ref="M19:M27" si="5">SUM(I19:L19)</f>
        <v>0</v>
      </c>
      <c r="N19" s="90"/>
      <c r="O19" s="90"/>
      <c r="P19" s="90"/>
      <c r="Q19" s="90"/>
      <c r="R19" s="47">
        <f t="shared" ref="R19:R27" si="6">SUM(N19:Q19)</f>
        <v>0</v>
      </c>
      <c r="S19" s="173">
        <f t="shared" si="1"/>
        <v>49300</v>
      </c>
      <c r="U19" s="20">
        <f t="shared" si="2"/>
        <v>49300</v>
      </c>
    </row>
    <row r="20" spans="1:21" ht="22.5" customHeight="1" x14ac:dyDescent="0.35">
      <c r="A20" s="88" t="s">
        <v>34</v>
      </c>
      <c r="B20" s="89" t="s">
        <v>1</v>
      </c>
      <c r="C20" s="47">
        <f>SUM(C21:C22)</f>
        <v>2082000</v>
      </c>
      <c r="D20" s="90">
        <v>4800</v>
      </c>
      <c r="E20" s="90"/>
      <c r="F20" s="90"/>
      <c r="G20" s="90"/>
      <c r="H20" s="47">
        <f t="shared" si="4"/>
        <v>4800</v>
      </c>
      <c r="I20" s="90"/>
      <c r="J20" s="90"/>
      <c r="K20" s="90"/>
      <c r="L20" s="90"/>
      <c r="M20" s="47">
        <f t="shared" si="5"/>
        <v>0</v>
      </c>
      <c r="N20" s="90"/>
      <c r="O20" s="90"/>
      <c r="P20" s="90"/>
      <c r="Q20" s="90"/>
      <c r="R20" s="47">
        <f t="shared" si="6"/>
        <v>0</v>
      </c>
      <c r="S20" s="173">
        <f t="shared" si="1"/>
        <v>4800</v>
      </c>
      <c r="U20" s="20">
        <f t="shared" si="2"/>
        <v>4800</v>
      </c>
    </row>
    <row r="21" spans="1:21" ht="22.5" customHeight="1" x14ac:dyDescent="0.35">
      <c r="A21" s="88" t="s">
        <v>28</v>
      </c>
      <c r="B21" s="89" t="s">
        <v>1</v>
      </c>
      <c r="C21" s="47">
        <v>12000</v>
      </c>
      <c r="D21" s="90"/>
      <c r="E21" s="90">
        <v>12000</v>
      </c>
      <c r="F21" s="90"/>
      <c r="G21" s="90"/>
      <c r="H21" s="47">
        <f t="shared" si="4"/>
        <v>12000</v>
      </c>
      <c r="I21" s="90"/>
      <c r="J21" s="90"/>
      <c r="K21" s="90"/>
      <c r="L21" s="90"/>
      <c r="M21" s="47">
        <f t="shared" si="5"/>
        <v>0</v>
      </c>
      <c r="N21" s="90"/>
      <c r="O21" s="90"/>
      <c r="P21" s="90"/>
      <c r="Q21" s="90"/>
      <c r="R21" s="47">
        <f t="shared" si="6"/>
        <v>0</v>
      </c>
      <c r="S21" s="173">
        <f t="shared" si="1"/>
        <v>12000</v>
      </c>
      <c r="U21" s="20">
        <f t="shared" si="2"/>
        <v>12000</v>
      </c>
    </row>
    <row r="22" spans="1:21" ht="22.5" customHeight="1" x14ac:dyDescent="0.35">
      <c r="A22" s="88" t="s">
        <v>35</v>
      </c>
      <c r="B22" s="89" t="s">
        <v>1</v>
      </c>
      <c r="C22" s="47">
        <v>2070000</v>
      </c>
      <c r="D22" s="90">
        <v>2070000</v>
      </c>
      <c r="E22" s="90"/>
      <c r="F22" s="90"/>
      <c r="G22" s="90"/>
      <c r="H22" s="47">
        <f t="shared" si="4"/>
        <v>2070000</v>
      </c>
      <c r="I22" s="90"/>
      <c r="J22" s="90"/>
      <c r="K22" s="90"/>
      <c r="L22" s="90"/>
      <c r="M22" s="47">
        <f t="shared" si="5"/>
        <v>0</v>
      </c>
      <c r="N22" s="90"/>
      <c r="O22" s="90"/>
      <c r="P22" s="90"/>
      <c r="Q22" s="90"/>
      <c r="R22" s="47">
        <f t="shared" si="6"/>
        <v>0</v>
      </c>
      <c r="S22" s="173">
        <f t="shared" si="1"/>
        <v>2070000</v>
      </c>
      <c r="U22" s="20">
        <f t="shared" si="2"/>
        <v>2070000</v>
      </c>
    </row>
    <row r="23" spans="1:21" ht="22.5" customHeight="1" x14ac:dyDescent="0.35">
      <c r="A23" s="97" t="s">
        <v>36</v>
      </c>
      <c r="B23" s="89" t="s">
        <v>1</v>
      </c>
      <c r="C23" s="47">
        <v>6240300</v>
      </c>
      <c r="D23" s="90">
        <v>6240300</v>
      </c>
      <c r="E23" s="90"/>
      <c r="F23" s="90"/>
      <c r="G23" s="90"/>
      <c r="H23" s="47">
        <f t="shared" si="4"/>
        <v>6240300</v>
      </c>
      <c r="I23" s="90"/>
      <c r="J23" s="90"/>
      <c r="K23" s="90"/>
      <c r="L23" s="90"/>
      <c r="M23" s="47">
        <f t="shared" si="5"/>
        <v>0</v>
      </c>
      <c r="N23" s="90"/>
      <c r="O23" s="90"/>
      <c r="P23" s="90"/>
      <c r="Q23" s="90"/>
      <c r="R23" s="47">
        <f t="shared" si="6"/>
        <v>0</v>
      </c>
      <c r="S23" s="173">
        <f t="shared" si="1"/>
        <v>6240300</v>
      </c>
      <c r="U23" s="20">
        <f t="shared" si="2"/>
        <v>6240300</v>
      </c>
    </row>
    <row r="24" spans="1:21" ht="22.5" customHeight="1" x14ac:dyDescent="0.35">
      <c r="A24" s="88" t="s">
        <v>37</v>
      </c>
      <c r="B24" s="202" t="s">
        <v>1</v>
      </c>
      <c r="C24" s="73">
        <v>1705000</v>
      </c>
      <c r="D24" s="203">
        <v>1705000</v>
      </c>
      <c r="E24" s="203"/>
      <c r="F24" s="203"/>
      <c r="G24" s="203"/>
      <c r="H24" s="73">
        <f t="shared" si="4"/>
        <v>1705000</v>
      </c>
      <c r="I24" s="203"/>
      <c r="J24" s="203"/>
      <c r="K24" s="203"/>
      <c r="L24" s="203"/>
      <c r="M24" s="73">
        <f t="shared" si="5"/>
        <v>0</v>
      </c>
      <c r="N24" s="90"/>
      <c r="O24" s="90"/>
      <c r="P24" s="90"/>
      <c r="Q24" s="90"/>
      <c r="R24" s="47">
        <f t="shared" si="6"/>
        <v>0</v>
      </c>
      <c r="S24" s="173">
        <f t="shared" si="1"/>
        <v>1705000</v>
      </c>
      <c r="U24" s="20">
        <f t="shared" si="2"/>
        <v>1705000</v>
      </c>
    </row>
    <row r="25" spans="1:21" ht="22.5" customHeight="1" x14ac:dyDescent="0.35">
      <c r="A25" s="88" t="s">
        <v>38</v>
      </c>
      <c r="B25" s="48" t="s">
        <v>1</v>
      </c>
      <c r="C25" s="47">
        <v>216000</v>
      </c>
      <c r="D25" s="90">
        <v>216000</v>
      </c>
      <c r="E25" s="90"/>
      <c r="F25" s="90"/>
      <c r="G25" s="90"/>
      <c r="H25" s="47">
        <f t="shared" si="4"/>
        <v>216000</v>
      </c>
      <c r="I25" s="90"/>
      <c r="J25" s="90"/>
      <c r="K25" s="90"/>
      <c r="L25" s="90"/>
      <c r="M25" s="47">
        <f t="shared" si="5"/>
        <v>0</v>
      </c>
      <c r="N25" s="90"/>
      <c r="O25" s="90"/>
      <c r="P25" s="90"/>
      <c r="Q25" s="90"/>
      <c r="R25" s="47">
        <f t="shared" si="6"/>
        <v>0</v>
      </c>
      <c r="S25" s="173">
        <f t="shared" si="1"/>
        <v>216000</v>
      </c>
      <c r="U25" s="20">
        <f t="shared" si="2"/>
        <v>216000</v>
      </c>
    </row>
    <row r="26" spans="1:21" ht="22.5" customHeight="1" x14ac:dyDescent="0.35">
      <c r="A26" s="88" t="s">
        <v>39</v>
      </c>
      <c r="B26" s="89" t="s">
        <v>1</v>
      </c>
      <c r="C26" s="47">
        <v>64000</v>
      </c>
      <c r="D26" s="90">
        <v>64000</v>
      </c>
      <c r="E26" s="90"/>
      <c r="F26" s="90"/>
      <c r="G26" s="90"/>
      <c r="H26" s="47">
        <f t="shared" si="4"/>
        <v>64000</v>
      </c>
      <c r="I26" s="90"/>
      <c r="J26" s="90"/>
      <c r="K26" s="90"/>
      <c r="L26" s="90"/>
      <c r="M26" s="47">
        <f t="shared" si="5"/>
        <v>0</v>
      </c>
      <c r="N26" s="90"/>
      <c r="O26" s="90"/>
      <c r="P26" s="90"/>
      <c r="Q26" s="90"/>
      <c r="R26" s="47">
        <f t="shared" si="6"/>
        <v>0</v>
      </c>
      <c r="S26" s="173">
        <f t="shared" si="1"/>
        <v>64000</v>
      </c>
      <c r="U26" s="20">
        <f t="shared" si="2"/>
        <v>64000</v>
      </c>
    </row>
    <row r="27" spans="1:21" ht="22.5" customHeight="1" x14ac:dyDescent="0.35">
      <c r="A27" s="88" t="s">
        <v>40</v>
      </c>
      <c r="B27" s="89" t="s">
        <v>1</v>
      </c>
      <c r="C27" s="47">
        <v>4000</v>
      </c>
      <c r="D27" s="90">
        <v>4000</v>
      </c>
      <c r="E27" s="90"/>
      <c r="F27" s="90"/>
      <c r="G27" s="90"/>
      <c r="H27" s="47">
        <f t="shared" si="4"/>
        <v>4000</v>
      </c>
      <c r="I27" s="90"/>
      <c r="J27" s="90"/>
      <c r="K27" s="90"/>
      <c r="L27" s="90"/>
      <c r="M27" s="47">
        <f t="shared" si="5"/>
        <v>0</v>
      </c>
      <c r="N27" s="90"/>
      <c r="O27" s="90"/>
      <c r="P27" s="90"/>
      <c r="Q27" s="90"/>
      <c r="R27" s="47">
        <f t="shared" si="6"/>
        <v>0</v>
      </c>
      <c r="S27" s="173">
        <f t="shared" si="1"/>
        <v>4000</v>
      </c>
      <c r="U27" s="20">
        <f t="shared" si="2"/>
        <v>4000</v>
      </c>
    </row>
    <row r="28" spans="1:21" ht="22.5" customHeight="1" x14ac:dyDescent="0.35">
      <c r="A28" s="87" t="s">
        <v>105</v>
      </c>
      <c r="B28" s="80"/>
      <c r="C28" s="47"/>
      <c r="D28" s="92"/>
      <c r="E28" s="92"/>
      <c r="F28" s="92"/>
      <c r="G28" s="92"/>
      <c r="H28" s="47"/>
      <c r="I28" s="92"/>
      <c r="J28" s="92"/>
      <c r="K28" s="92"/>
      <c r="L28" s="92"/>
      <c r="M28" s="47"/>
      <c r="N28" s="92"/>
      <c r="O28" s="92"/>
      <c r="P28" s="92"/>
      <c r="Q28" s="92"/>
      <c r="R28" s="47"/>
      <c r="S28" s="173">
        <f t="shared" si="1"/>
        <v>0</v>
      </c>
      <c r="U28" s="20"/>
    </row>
    <row r="29" spans="1:21" ht="22.5" customHeight="1" x14ac:dyDescent="0.35">
      <c r="A29" s="88" t="s">
        <v>29</v>
      </c>
      <c r="B29" s="89" t="s">
        <v>1</v>
      </c>
      <c r="C29" s="47">
        <v>130200</v>
      </c>
      <c r="D29" s="90">
        <v>130200</v>
      </c>
      <c r="E29" s="90"/>
      <c r="F29" s="90"/>
      <c r="G29" s="90"/>
      <c r="H29" s="47">
        <f>SUM(D29:G29)</f>
        <v>130200</v>
      </c>
      <c r="I29" s="90"/>
      <c r="J29" s="90"/>
      <c r="K29" s="90"/>
      <c r="L29" s="90"/>
      <c r="M29" s="47">
        <f>SUM(I29:L29)</f>
        <v>0</v>
      </c>
      <c r="N29" s="90"/>
      <c r="O29" s="90"/>
      <c r="P29" s="90"/>
      <c r="Q29" s="90"/>
      <c r="R29" s="47">
        <f>SUM(N29:Q29)</f>
        <v>0</v>
      </c>
      <c r="S29" s="173">
        <f t="shared" si="1"/>
        <v>130200</v>
      </c>
      <c r="U29" s="20">
        <f t="shared" si="2"/>
        <v>130200</v>
      </c>
    </row>
    <row r="30" spans="1:21" ht="22.5" customHeight="1" x14ac:dyDescent="0.35">
      <c r="A30" s="88" t="s">
        <v>30</v>
      </c>
      <c r="B30" s="89" t="s">
        <v>1</v>
      </c>
      <c r="C30" s="47">
        <v>177500</v>
      </c>
      <c r="D30" s="90"/>
      <c r="E30" s="90"/>
      <c r="F30" s="90"/>
      <c r="G30" s="90"/>
      <c r="H30" s="47">
        <f t="shared" ref="H30:H35" si="7">SUM(D30:G30)</f>
        <v>0</v>
      </c>
      <c r="I30" s="90">
        <v>100000</v>
      </c>
      <c r="J30" s="90"/>
      <c r="K30" s="90"/>
      <c r="L30" s="90"/>
      <c r="M30" s="47">
        <f t="shared" ref="M30:M36" si="8">SUM(I30:L30)</f>
        <v>100000</v>
      </c>
      <c r="N30" s="90">
        <v>77500</v>
      </c>
      <c r="O30" s="90"/>
      <c r="P30" s="90"/>
      <c r="Q30" s="90"/>
      <c r="R30" s="47">
        <f t="shared" ref="R30:R36" si="9">SUM(N30:Q30)</f>
        <v>77500</v>
      </c>
      <c r="S30" s="173">
        <f t="shared" si="1"/>
        <v>177500</v>
      </c>
      <c r="U30" s="20">
        <f t="shared" si="2"/>
        <v>177500</v>
      </c>
    </row>
    <row r="31" spans="1:21" ht="22.5" customHeight="1" x14ac:dyDescent="0.35">
      <c r="A31" s="88" t="s">
        <v>31</v>
      </c>
      <c r="B31" s="89" t="s">
        <v>1</v>
      </c>
      <c r="C31" s="47">
        <v>71000</v>
      </c>
      <c r="D31" s="90"/>
      <c r="E31" s="90"/>
      <c r="F31" s="90"/>
      <c r="G31" s="90">
        <v>40000</v>
      </c>
      <c r="H31" s="47">
        <f t="shared" si="7"/>
        <v>40000</v>
      </c>
      <c r="I31" s="90"/>
      <c r="J31" s="90"/>
      <c r="K31" s="90"/>
      <c r="L31" s="90"/>
      <c r="M31" s="47">
        <f t="shared" si="8"/>
        <v>0</v>
      </c>
      <c r="N31" s="90">
        <v>31000</v>
      </c>
      <c r="O31" s="90"/>
      <c r="P31" s="90"/>
      <c r="Q31" s="90"/>
      <c r="R31" s="47">
        <f t="shared" si="9"/>
        <v>31000</v>
      </c>
      <c r="S31" s="173">
        <f t="shared" si="1"/>
        <v>71000</v>
      </c>
      <c r="U31" s="20">
        <f t="shared" si="2"/>
        <v>71000</v>
      </c>
    </row>
    <row r="32" spans="1:21" ht="22.5" customHeight="1" x14ac:dyDescent="0.35">
      <c r="A32" s="88" t="s">
        <v>32</v>
      </c>
      <c r="B32" s="89" t="s">
        <v>1</v>
      </c>
      <c r="C32" s="47">
        <v>32800</v>
      </c>
      <c r="D32" s="90"/>
      <c r="E32" s="90">
        <v>32800</v>
      </c>
      <c r="F32" s="90"/>
      <c r="G32" s="90"/>
      <c r="H32" s="47">
        <f t="shared" si="7"/>
        <v>32800</v>
      </c>
      <c r="I32" s="90"/>
      <c r="J32" s="90"/>
      <c r="K32" s="90"/>
      <c r="L32" s="90"/>
      <c r="M32" s="47">
        <f t="shared" si="8"/>
        <v>0</v>
      </c>
      <c r="N32" s="90"/>
      <c r="O32" s="90"/>
      <c r="P32" s="90"/>
      <c r="Q32" s="90"/>
      <c r="R32" s="47">
        <f t="shared" si="9"/>
        <v>0</v>
      </c>
      <c r="S32" s="173">
        <f t="shared" si="1"/>
        <v>32800</v>
      </c>
      <c r="U32" s="20">
        <f t="shared" si="2"/>
        <v>32800</v>
      </c>
    </row>
    <row r="33" spans="1:21" ht="22.5" customHeight="1" x14ac:dyDescent="0.35">
      <c r="A33" s="94" t="s">
        <v>23</v>
      </c>
      <c r="B33" s="80" t="s">
        <v>1</v>
      </c>
      <c r="C33" s="47">
        <f>SUM(C34:C35)</f>
        <v>166800</v>
      </c>
      <c r="D33" s="92"/>
      <c r="E33" s="92"/>
      <c r="F33" s="92"/>
      <c r="G33" s="92">
        <v>13200</v>
      </c>
      <c r="H33" s="47">
        <f>SUM(D33:G33)</f>
        <v>13200</v>
      </c>
      <c r="I33" s="92"/>
      <c r="J33" s="92"/>
      <c r="K33" s="92"/>
      <c r="L33" s="92"/>
      <c r="M33" s="47">
        <f>SUM(I33:L33)</f>
        <v>0</v>
      </c>
      <c r="N33" s="92"/>
      <c r="O33" s="92"/>
      <c r="P33" s="92"/>
      <c r="Q33" s="92"/>
      <c r="R33" s="47">
        <f>SUM(N33:Q33)</f>
        <v>0</v>
      </c>
      <c r="S33" s="173">
        <f t="shared" si="1"/>
        <v>13200</v>
      </c>
      <c r="U33" s="20">
        <f>SUM(H33+M33+R33)</f>
        <v>13200</v>
      </c>
    </row>
    <row r="34" spans="1:21" ht="22.5" customHeight="1" x14ac:dyDescent="0.35">
      <c r="A34" s="95" t="s">
        <v>154</v>
      </c>
      <c r="B34" s="89" t="s">
        <v>1</v>
      </c>
      <c r="C34" s="47">
        <v>142800</v>
      </c>
      <c r="D34" s="90"/>
      <c r="E34" s="90"/>
      <c r="F34" s="90"/>
      <c r="G34" s="90"/>
      <c r="H34" s="47">
        <f t="shared" si="7"/>
        <v>0</v>
      </c>
      <c r="I34" s="90">
        <v>100000</v>
      </c>
      <c r="J34" s="90"/>
      <c r="K34" s="90"/>
      <c r="L34" s="90"/>
      <c r="M34" s="47">
        <f t="shared" si="8"/>
        <v>100000</v>
      </c>
      <c r="N34" s="90">
        <v>42800</v>
      </c>
      <c r="O34" s="90"/>
      <c r="P34" s="90"/>
      <c r="Q34" s="90"/>
      <c r="R34" s="47">
        <f t="shared" si="9"/>
        <v>42800</v>
      </c>
      <c r="S34" s="173">
        <f t="shared" si="1"/>
        <v>142800</v>
      </c>
      <c r="U34" s="20">
        <f t="shared" si="2"/>
        <v>142800</v>
      </c>
    </row>
    <row r="35" spans="1:21" ht="22.5" customHeight="1" x14ac:dyDescent="0.35">
      <c r="A35" s="88" t="s">
        <v>41</v>
      </c>
      <c r="B35" s="89" t="s">
        <v>1</v>
      </c>
      <c r="C35" s="96">
        <v>24000</v>
      </c>
      <c r="D35" s="90">
        <v>2000</v>
      </c>
      <c r="E35" s="90">
        <v>2000</v>
      </c>
      <c r="F35" s="90">
        <v>2000</v>
      </c>
      <c r="G35" s="90">
        <v>2000</v>
      </c>
      <c r="H35" s="47">
        <f t="shared" si="7"/>
        <v>8000</v>
      </c>
      <c r="I35" s="90">
        <v>2000</v>
      </c>
      <c r="J35" s="90">
        <v>2000</v>
      </c>
      <c r="K35" s="90">
        <v>2000</v>
      </c>
      <c r="L35" s="90">
        <v>2000</v>
      </c>
      <c r="M35" s="47">
        <f t="shared" si="8"/>
        <v>8000</v>
      </c>
      <c r="N35" s="90">
        <v>2000</v>
      </c>
      <c r="O35" s="90">
        <v>2000</v>
      </c>
      <c r="P35" s="90">
        <v>2000</v>
      </c>
      <c r="Q35" s="90">
        <v>2000</v>
      </c>
      <c r="R35" s="47">
        <f t="shared" si="9"/>
        <v>8000</v>
      </c>
      <c r="S35" s="173">
        <f t="shared" si="1"/>
        <v>24000</v>
      </c>
      <c r="U35" s="20">
        <f t="shared" si="2"/>
        <v>24000</v>
      </c>
    </row>
    <row r="36" spans="1:21" ht="22.5" customHeight="1" x14ac:dyDescent="0.35">
      <c r="A36" s="88" t="s">
        <v>42</v>
      </c>
      <c r="B36" s="48" t="s">
        <v>1</v>
      </c>
      <c r="C36" s="47">
        <v>10000</v>
      </c>
      <c r="D36" s="90"/>
      <c r="E36" s="90"/>
      <c r="F36" s="90"/>
      <c r="G36" s="90"/>
      <c r="H36" s="47">
        <f>SUM(D36:G36)</f>
        <v>0</v>
      </c>
      <c r="I36" s="90"/>
      <c r="J36" s="90"/>
      <c r="K36" s="90"/>
      <c r="L36" s="90">
        <v>10000</v>
      </c>
      <c r="M36" s="47">
        <f t="shared" si="8"/>
        <v>10000</v>
      </c>
      <c r="N36" s="90"/>
      <c r="O36" s="90"/>
      <c r="P36" s="90"/>
      <c r="Q36" s="90"/>
      <c r="R36" s="47">
        <f t="shared" si="9"/>
        <v>0</v>
      </c>
      <c r="S36" s="173">
        <f t="shared" si="1"/>
        <v>10000</v>
      </c>
      <c r="U36" s="20">
        <f t="shared" si="2"/>
        <v>10000</v>
      </c>
    </row>
    <row r="37" spans="1:21" s="20" customFormat="1" ht="22.5" customHeight="1" x14ac:dyDescent="0.35">
      <c r="A37" s="161" t="s">
        <v>145</v>
      </c>
      <c r="B37" s="47" t="s">
        <v>1</v>
      </c>
      <c r="C37" s="47">
        <f>SUM(C39)</f>
        <v>505400</v>
      </c>
      <c r="D37" s="47">
        <f t="shared" ref="D37:R37" si="10">SUM(D39)</f>
        <v>0</v>
      </c>
      <c r="E37" s="47">
        <f t="shared" si="10"/>
        <v>0</v>
      </c>
      <c r="F37" s="47">
        <f t="shared" si="10"/>
        <v>10000</v>
      </c>
      <c r="G37" s="47">
        <f t="shared" si="10"/>
        <v>495400</v>
      </c>
      <c r="H37" s="47">
        <f>SUM(D37:G37)</f>
        <v>505400</v>
      </c>
      <c r="I37" s="47">
        <f>SUM(I39)</f>
        <v>0</v>
      </c>
      <c r="J37" s="47">
        <f t="shared" si="10"/>
        <v>0</v>
      </c>
      <c r="K37" s="47">
        <f t="shared" si="10"/>
        <v>0</v>
      </c>
      <c r="L37" s="47">
        <f t="shared" si="10"/>
        <v>0</v>
      </c>
      <c r="M37" s="47">
        <f t="shared" si="10"/>
        <v>0</v>
      </c>
      <c r="N37" s="47">
        <f t="shared" si="10"/>
        <v>0</v>
      </c>
      <c r="O37" s="47">
        <f t="shared" si="10"/>
        <v>0</v>
      </c>
      <c r="P37" s="47">
        <f t="shared" si="10"/>
        <v>0</v>
      </c>
      <c r="Q37" s="47">
        <f t="shared" si="10"/>
        <v>0</v>
      </c>
      <c r="R37" s="47">
        <f t="shared" si="10"/>
        <v>0</v>
      </c>
      <c r="S37" s="173">
        <f t="shared" si="1"/>
        <v>505400</v>
      </c>
      <c r="U37" s="33">
        <f>SUM(H37+M37+R37)</f>
        <v>505400</v>
      </c>
    </row>
    <row r="38" spans="1:21" s="20" customFormat="1" ht="22.5" customHeight="1" x14ac:dyDescent="0.35">
      <c r="A38" s="75"/>
      <c r="B38" s="47" t="s">
        <v>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47"/>
      <c r="O38" s="47"/>
      <c r="P38" s="47"/>
      <c r="Q38" s="47"/>
      <c r="R38" s="47"/>
      <c r="S38" s="173">
        <f t="shared" si="1"/>
        <v>0</v>
      </c>
      <c r="U38" s="20">
        <f t="shared" ref="U38:U40" si="11">SUM(H38+M38+R38)</f>
        <v>0</v>
      </c>
    </row>
    <row r="39" spans="1:21" ht="45" customHeight="1" x14ac:dyDescent="0.35">
      <c r="A39" s="208" t="s">
        <v>163</v>
      </c>
      <c r="B39" s="48" t="s">
        <v>1</v>
      </c>
      <c r="C39" s="47">
        <v>505400</v>
      </c>
      <c r="D39" s="90"/>
      <c r="E39" s="90"/>
      <c r="F39" s="90">
        <v>10000</v>
      </c>
      <c r="G39" s="90">
        <v>495400</v>
      </c>
      <c r="H39" s="47">
        <f>SUM(D39:G39)</f>
        <v>505400</v>
      </c>
      <c r="I39" s="100"/>
      <c r="J39" s="100"/>
      <c r="K39" s="100"/>
      <c r="L39" s="100"/>
      <c r="M39" s="47">
        <f>SUM(I39:L39)</f>
        <v>0</v>
      </c>
      <c r="N39" s="90"/>
      <c r="O39" s="90"/>
      <c r="P39" s="90"/>
      <c r="Q39" s="90"/>
      <c r="R39" s="47">
        <f>SUM(N39:Q39)</f>
        <v>0</v>
      </c>
      <c r="S39" s="173">
        <f t="shared" si="1"/>
        <v>505400</v>
      </c>
      <c r="U39" s="20">
        <f t="shared" si="11"/>
        <v>505400</v>
      </c>
    </row>
    <row r="40" spans="1:21" ht="22.5" customHeight="1" x14ac:dyDescent="0.35">
      <c r="A40" s="101"/>
      <c r="B40" s="202" t="s">
        <v>2</v>
      </c>
      <c r="C40" s="73"/>
      <c r="D40" s="204"/>
      <c r="E40" s="204"/>
      <c r="F40" s="204"/>
      <c r="G40" s="204"/>
      <c r="H40" s="73"/>
      <c r="I40" s="204"/>
      <c r="J40" s="204"/>
      <c r="K40" s="204"/>
      <c r="L40" s="204"/>
      <c r="M40" s="73"/>
      <c r="N40" s="100"/>
      <c r="O40" s="100"/>
      <c r="P40" s="100"/>
      <c r="Q40" s="100"/>
      <c r="R40" s="47"/>
      <c r="S40" s="173">
        <f t="shared" si="1"/>
        <v>0</v>
      </c>
      <c r="U40" s="20">
        <f t="shared" si="11"/>
        <v>0</v>
      </c>
    </row>
    <row r="41" spans="1:21" s="20" customFormat="1" ht="22.5" customHeight="1" x14ac:dyDescent="0.35">
      <c r="A41" s="77" t="s">
        <v>106</v>
      </c>
      <c r="B41" s="52" t="s">
        <v>1</v>
      </c>
      <c r="C41" s="47">
        <f>SUM(C43+C56)</f>
        <v>679900</v>
      </c>
      <c r="D41" s="47">
        <f t="shared" ref="D41:R41" si="12">SUM(D43+D56)</f>
        <v>83900</v>
      </c>
      <c r="E41" s="47">
        <f t="shared" si="12"/>
        <v>89200</v>
      </c>
      <c r="F41" s="47">
        <f t="shared" si="12"/>
        <v>29800</v>
      </c>
      <c r="G41" s="47">
        <f t="shared" si="12"/>
        <v>29800</v>
      </c>
      <c r="H41" s="47">
        <f t="shared" si="12"/>
        <v>232700</v>
      </c>
      <c r="I41" s="47">
        <f t="shared" si="12"/>
        <v>103470</v>
      </c>
      <c r="J41" s="47">
        <f t="shared" si="12"/>
        <v>93600</v>
      </c>
      <c r="K41" s="47">
        <f t="shared" si="12"/>
        <v>29000</v>
      </c>
      <c r="L41" s="47">
        <f t="shared" si="12"/>
        <v>61630</v>
      </c>
      <c r="M41" s="47">
        <f t="shared" si="12"/>
        <v>287700</v>
      </c>
      <c r="N41" s="47">
        <f t="shared" si="12"/>
        <v>53000</v>
      </c>
      <c r="O41" s="47">
        <f t="shared" si="12"/>
        <v>29800</v>
      </c>
      <c r="P41" s="47">
        <f t="shared" si="12"/>
        <v>29800</v>
      </c>
      <c r="Q41" s="47">
        <f t="shared" si="12"/>
        <v>29000</v>
      </c>
      <c r="R41" s="47">
        <f t="shared" si="12"/>
        <v>141600</v>
      </c>
      <c r="S41" s="173">
        <f t="shared" si="1"/>
        <v>662000</v>
      </c>
      <c r="U41" s="33">
        <f t="shared" si="2"/>
        <v>662000</v>
      </c>
    </row>
    <row r="42" spans="1:21" s="20" customFormat="1" ht="22.5" customHeight="1" x14ac:dyDescent="0.35">
      <c r="A42" s="78"/>
      <c r="B42" s="52" t="s">
        <v>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73">
        <f t="shared" si="1"/>
        <v>0</v>
      </c>
      <c r="U42" s="20">
        <f t="shared" si="2"/>
        <v>0</v>
      </c>
    </row>
    <row r="43" spans="1:21" s="20" customFormat="1" ht="22.5" customHeight="1" x14ac:dyDescent="0.35">
      <c r="A43" s="75" t="s">
        <v>137</v>
      </c>
      <c r="B43" s="47" t="s">
        <v>1</v>
      </c>
      <c r="C43" s="47">
        <f>SUM(C47:C55)</f>
        <v>575000</v>
      </c>
      <c r="D43" s="47">
        <f t="shared" ref="D43:R43" si="13">SUM(D47:D55)</f>
        <v>83900</v>
      </c>
      <c r="E43" s="47">
        <f t="shared" si="13"/>
        <v>89200</v>
      </c>
      <c r="F43" s="47">
        <f t="shared" si="13"/>
        <v>29800</v>
      </c>
      <c r="G43" s="47">
        <f t="shared" si="13"/>
        <v>29800</v>
      </c>
      <c r="H43" s="47">
        <f>SUM(H47:H55)</f>
        <v>232700</v>
      </c>
      <c r="I43" s="47">
        <f t="shared" si="13"/>
        <v>94200</v>
      </c>
      <c r="J43" s="47">
        <f t="shared" si="13"/>
        <v>29800</v>
      </c>
      <c r="K43" s="47">
        <f t="shared" si="13"/>
        <v>29000</v>
      </c>
      <c r="L43" s="47">
        <f t="shared" si="13"/>
        <v>29800</v>
      </c>
      <c r="M43" s="47">
        <f t="shared" si="13"/>
        <v>182800</v>
      </c>
      <c r="N43" s="47">
        <f t="shared" si="13"/>
        <v>53000</v>
      </c>
      <c r="O43" s="47">
        <f t="shared" si="13"/>
        <v>29800</v>
      </c>
      <c r="P43" s="47">
        <f t="shared" si="13"/>
        <v>29800</v>
      </c>
      <c r="Q43" s="47">
        <f t="shared" si="13"/>
        <v>29000</v>
      </c>
      <c r="R43" s="47">
        <f t="shared" si="13"/>
        <v>141600</v>
      </c>
      <c r="S43" s="173">
        <f t="shared" si="1"/>
        <v>557100</v>
      </c>
      <c r="U43" s="33">
        <f t="shared" si="2"/>
        <v>557100</v>
      </c>
    </row>
    <row r="44" spans="1:21" s="20" customFormat="1" ht="22.5" customHeight="1" x14ac:dyDescent="0.35">
      <c r="A44" s="75"/>
      <c r="B44" s="47" t="s">
        <v>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173">
        <f t="shared" si="1"/>
        <v>0</v>
      </c>
      <c r="U44" s="20">
        <f t="shared" si="2"/>
        <v>0</v>
      </c>
    </row>
    <row r="45" spans="1:21" ht="22.5" customHeight="1" x14ac:dyDescent="0.35">
      <c r="A45" s="102" t="s">
        <v>102</v>
      </c>
      <c r="B45" s="80"/>
      <c r="C45" s="47"/>
      <c r="D45" s="53"/>
      <c r="E45" s="53"/>
      <c r="F45" s="53"/>
      <c r="G45" s="53"/>
      <c r="H45" s="47"/>
      <c r="I45" s="53"/>
      <c r="J45" s="53"/>
      <c r="K45" s="53"/>
      <c r="L45" s="53"/>
      <c r="M45" s="47"/>
      <c r="N45" s="53"/>
      <c r="O45" s="53"/>
      <c r="P45" s="53"/>
      <c r="Q45" s="53"/>
      <c r="R45" s="47"/>
      <c r="S45" s="173">
        <f t="shared" si="1"/>
        <v>0</v>
      </c>
      <c r="U45" s="20">
        <f t="shared" si="2"/>
        <v>0</v>
      </c>
    </row>
    <row r="46" spans="1:21" ht="22.5" customHeight="1" x14ac:dyDescent="0.35">
      <c r="A46" s="87" t="s">
        <v>103</v>
      </c>
      <c r="B46" s="80"/>
      <c r="C46" s="47"/>
      <c r="D46" s="53"/>
      <c r="E46" s="53"/>
      <c r="F46" s="53"/>
      <c r="G46" s="53"/>
      <c r="H46" s="47"/>
      <c r="I46" s="53"/>
      <c r="J46" s="53"/>
      <c r="K46" s="53"/>
      <c r="L46" s="53"/>
      <c r="M46" s="47"/>
      <c r="N46" s="53"/>
      <c r="O46" s="53"/>
      <c r="P46" s="53"/>
      <c r="Q46" s="53"/>
      <c r="R46" s="47"/>
      <c r="S46" s="173">
        <f t="shared" si="1"/>
        <v>0</v>
      </c>
      <c r="U46" s="20"/>
    </row>
    <row r="47" spans="1:21" ht="22.5" customHeight="1" x14ac:dyDescent="0.35">
      <c r="A47" s="91" t="s">
        <v>164</v>
      </c>
      <c r="B47" s="89" t="s">
        <v>1</v>
      </c>
      <c r="C47" s="47">
        <v>292000</v>
      </c>
      <c r="D47" s="90">
        <v>24800</v>
      </c>
      <c r="E47" s="90">
        <v>24000</v>
      </c>
      <c r="F47" s="90">
        <v>24800</v>
      </c>
      <c r="G47" s="90">
        <v>24800</v>
      </c>
      <c r="H47" s="47">
        <f>SUM(D47:G47)</f>
        <v>98400</v>
      </c>
      <c r="I47" s="90">
        <v>22400</v>
      </c>
      <c r="J47" s="90">
        <v>24800</v>
      </c>
      <c r="K47" s="90">
        <v>24000</v>
      </c>
      <c r="L47" s="90">
        <v>24800</v>
      </c>
      <c r="M47" s="47">
        <f>SUM(I47:L47)</f>
        <v>96000</v>
      </c>
      <c r="N47" s="90">
        <v>24000</v>
      </c>
      <c r="O47" s="90">
        <v>24800</v>
      </c>
      <c r="P47" s="90">
        <v>24800</v>
      </c>
      <c r="Q47" s="90">
        <v>24000</v>
      </c>
      <c r="R47" s="47">
        <f>SUM(N47:Q47)</f>
        <v>97600</v>
      </c>
      <c r="S47" s="173">
        <f t="shared" si="1"/>
        <v>292000</v>
      </c>
      <c r="U47" s="20">
        <f>SUM(H47+M47+R47)</f>
        <v>292000</v>
      </c>
    </row>
    <row r="48" spans="1:21" ht="22.5" customHeight="1" x14ac:dyDescent="0.35">
      <c r="A48" s="103" t="s">
        <v>104</v>
      </c>
      <c r="B48" s="80"/>
      <c r="C48" s="47"/>
      <c r="D48" s="53"/>
      <c r="E48" s="53"/>
      <c r="F48" s="53"/>
      <c r="G48" s="53"/>
      <c r="H48" s="47"/>
      <c r="I48" s="53"/>
      <c r="J48" s="53"/>
      <c r="K48" s="53"/>
      <c r="L48" s="53"/>
      <c r="M48" s="47"/>
      <c r="N48" s="53"/>
      <c r="O48" s="53"/>
      <c r="P48" s="53"/>
      <c r="Q48" s="53"/>
      <c r="R48" s="47"/>
      <c r="S48" s="173">
        <f t="shared" si="1"/>
        <v>0</v>
      </c>
      <c r="U48" s="20">
        <f t="shared" si="2"/>
        <v>0</v>
      </c>
    </row>
    <row r="49" spans="1:21" ht="22.5" customHeight="1" x14ac:dyDescent="0.35">
      <c r="A49" s="104" t="s">
        <v>27</v>
      </c>
      <c r="B49" s="89" t="s">
        <v>1</v>
      </c>
      <c r="C49" s="47">
        <f>SUM(C50:C51)</f>
        <v>54100</v>
      </c>
      <c r="D49" s="90"/>
      <c r="E49" s="90">
        <v>36200</v>
      </c>
      <c r="F49" s="90"/>
      <c r="G49" s="90"/>
      <c r="H49" s="47">
        <f t="shared" ref="H49" si="14">SUM(D49:G49)</f>
        <v>36200</v>
      </c>
      <c r="I49" s="90"/>
      <c r="J49" s="90"/>
      <c r="K49" s="90"/>
      <c r="L49" s="90"/>
      <c r="M49" s="47">
        <f t="shared" ref="M49" si="15">SUM(I49:L49)</f>
        <v>0</v>
      </c>
      <c r="N49" s="105"/>
      <c r="O49" s="105"/>
      <c r="P49" s="105"/>
      <c r="Q49" s="105"/>
      <c r="R49" s="47">
        <f t="shared" ref="R49" si="16">SUM(N49:Q49)</f>
        <v>0</v>
      </c>
      <c r="S49" s="173">
        <f t="shared" si="1"/>
        <v>36200</v>
      </c>
      <c r="U49" s="20">
        <f t="shared" si="2"/>
        <v>36200</v>
      </c>
    </row>
    <row r="50" spans="1:21" ht="22.5" customHeight="1" x14ac:dyDescent="0.35">
      <c r="A50" s="103" t="s">
        <v>105</v>
      </c>
      <c r="B50" s="80"/>
      <c r="C50" s="47"/>
      <c r="D50" s="92"/>
      <c r="E50" s="92"/>
      <c r="F50" s="92"/>
      <c r="G50" s="92"/>
      <c r="H50" s="47"/>
      <c r="I50" s="92"/>
      <c r="J50" s="92"/>
      <c r="K50" s="92"/>
      <c r="L50" s="92"/>
      <c r="M50" s="47"/>
      <c r="N50" s="53"/>
      <c r="O50" s="53"/>
      <c r="P50" s="53"/>
      <c r="Q50" s="53"/>
      <c r="R50" s="47"/>
      <c r="S50" s="173">
        <f t="shared" si="1"/>
        <v>0</v>
      </c>
      <c r="U50" s="20">
        <f t="shared" si="2"/>
        <v>0</v>
      </c>
    </row>
    <row r="51" spans="1:21" ht="22.5" customHeight="1" x14ac:dyDescent="0.35">
      <c r="A51" s="104" t="s">
        <v>29</v>
      </c>
      <c r="B51" s="89" t="s">
        <v>1</v>
      </c>
      <c r="C51" s="47">
        <v>54100</v>
      </c>
      <c r="D51" s="90">
        <v>54100</v>
      </c>
      <c r="E51" s="90"/>
      <c r="F51" s="90"/>
      <c r="G51" s="90"/>
      <c r="H51" s="47">
        <f>SUM(D51:G51)</f>
        <v>54100</v>
      </c>
      <c r="I51" s="90"/>
      <c r="J51" s="90"/>
      <c r="K51" s="90"/>
      <c r="L51" s="90"/>
      <c r="M51" s="47">
        <f>SUM(I51:L51)</f>
        <v>0</v>
      </c>
      <c r="N51" s="105"/>
      <c r="O51" s="105"/>
      <c r="P51" s="105"/>
      <c r="Q51" s="105"/>
      <c r="R51" s="47">
        <f>SUM(N51:Q51)</f>
        <v>0</v>
      </c>
      <c r="S51" s="173">
        <f t="shared" si="1"/>
        <v>54100</v>
      </c>
      <c r="U51" s="20">
        <f t="shared" si="2"/>
        <v>54100</v>
      </c>
    </row>
    <row r="52" spans="1:21" ht="22.5" customHeight="1" x14ac:dyDescent="0.35">
      <c r="A52" s="104" t="s">
        <v>30</v>
      </c>
      <c r="B52" s="89" t="s">
        <v>1</v>
      </c>
      <c r="C52" s="47">
        <v>54000</v>
      </c>
      <c r="D52" s="90"/>
      <c r="E52" s="90"/>
      <c r="F52" s="90"/>
      <c r="G52" s="90"/>
      <c r="H52" s="47">
        <f t="shared" ref="H52:H54" si="17">SUM(D52:G52)</f>
        <v>0</v>
      </c>
      <c r="I52" s="90">
        <v>30000</v>
      </c>
      <c r="J52" s="90"/>
      <c r="K52" s="90"/>
      <c r="L52" s="90"/>
      <c r="M52" s="47">
        <f t="shared" ref="M52:M54" si="18">SUM(I52:L52)</f>
        <v>30000</v>
      </c>
      <c r="N52" s="105">
        <v>24000</v>
      </c>
      <c r="O52" s="105"/>
      <c r="P52" s="105"/>
      <c r="Q52" s="105"/>
      <c r="R52" s="47">
        <f t="shared" ref="R52:R54" si="19">SUM(N52:Q52)</f>
        <v>24000</v>
      </c>
      <c r="S52" s="173">
        <f t="shared" si="1"/>
        <v>54000</v>
      </c>
      <c r="U52" s="20">
        <f t="shared" si="2"/>
        <v>54000</v>
      </c>
    </row>
    <row r="53" spans="1:21" ht="22.5" customHeight="1" x14ac:dyDescent="0.35">
      <c r="A53" s="104" t="s">
        <v>31</v>
      </c>
      <c r="B53" s="89" t="s">
        <v>1</v>
      </c>
      <c r="C53" s="47">
        <v>36800</v>
      </c>
      <c r="D53" s="90"/>
      <c r="E53" s="90"/>
      <c r="F53" s="90"/>
      <c r="G53" s="90"/>
      <c r="H53" s="47">
        <f t="shared" si="17"/>
        <v>0</v>
      </c>
      <c r="I53" s="90">
        <v>36800</v>
      </c>
      <c r="J53" s="90"/>
      <c r="K53" s="90"/>
      <c r="L53" s="90"/>
      <c r="M53" s="47">
        <f t="shared" si="18"/>
        <v>36800</v>
      </c>
      <c r="N53" s="105"/>
      <c r="O53" s="105"/>
      <c r="P53" s="105"/>
      <c r="Q53" s="105"/>
      <c r="R53" s="47">
        <f t="shared" si="19"/>
        <v>0</v>
      </c>
      <c r="S53" s="173">
        <f t="shared" si="1"/>
        <v>36800</v>
      </c>
      <c r="U53" s="20">
        <f t="shared" si="2"/>
        <v>36800</v>
      </c>
    </row>
    <row r="54" spans="1:21" ht="22.5" customHeight="1" x14ac:dyDescent="0.35">
      <c r="A54" s="104" t="s">
        <v>32</v>
      </c>
      <c r="B54" s="89" t="s">
        <v>1</v>
      </c>
      <c r="C54" s="47">
        <v>24000</v>
      </c>
      <c r="D54" s="90"/>
      <c r="E54" s="90">
        <v>24000</v>
      </c>
      <c r="F54" s="90"/>
      <c r="G54" s="90"/>
      <c r="H54" s="47">
        <f t="shared" si="17"/>
        <v>24000</v>
      </c>
      <c r="I54" s="90"/>
      <c r="J54" s="90"/>
      <c r="K54" s="90"/>
      <c r="L54" s="90"/>
      <c r="M54" s="47">
        <f t="shared" si="18"/>
        <v>0</v>
      </c>
      <c r="N54" s="105"/>
      <c r="O54" s="105"/>
      <c r="P54" s="105"/>
      <c r="Q54" s="105"/>
      <c r="R54" s="47">
        <f t="shared" si="19"/>
        <v>0</v>
      </c>
      <c r="S54" s="173">
        <f t="shared" si="1"/>
        <v>24000</v>
      </c>
      <c r="U54" s="20">
        <f t="shared" si="2"/>
        <v>24000</v>
      </c>
    </row>
    <row r="55" spans="1:21" ht="22.5" customHeight="1" x14ac:dyDescent="0.35">
      <c r="A55" s="106" t="s">
        <v>165</v>
      </c>
      <c r="B55" s="80" t="s">
        <v>1</v>
      </c>
      <c r="C55" s="47">
        <v>60000</v>
      </c>
      <c r="D55" s="92">
        <v>5000</v>
      </c>
      <c r="E55" s="92">
        <v>5000</v>
      </c>
      <c r="F55" s="92">
        <v>5000</v>
      </c>
      <c r="G55" s="92">
        <v>5000</v>
      </c>
      <c r="H55" s="47">
        <f>SUM(D55:G55)</f>
        <v>20000</v>
      </c>
      <c r="I55" s="92">
        <v>5000</v>
      </c>
      <c r="J55" s="92">
        <v>5000</v>
      </c>
      <c r="K55" s="92">
        <v>5000</v>
      </c>
      <c r="L55" s="92">
        <v>5000</v>
      </c>
      <c r="M55" s="47">
        <f>SUM(I55:L55)</f>
        <v>20000</v>
      </c>
      <c r="N55" s="53">
        <v>5000</v>
      </c>
      <c r="O55" s="53">
        <v>5000</v>
      </c>
      <c r="P55" s="53">
        <v>5000</v>
      </c>
      <c r="Q55" s="53">
        <v>5000</v>
      </c>
      <c r="R55" s="47">
        <f>SUM(N55:Q55)</f>
        <v>20000</v>
      </c>
      <c r="S55" s="173">
        <f t="shared" si="1"/>
        <v>60000</v>
      </c>
      <c r="U55" s="20">
        <f>SUM(H55+M55+R55)</f>
        <v>60000</v>
      </c>
    </row>
    <row r="56" spans="1:21" s="20" customFormat="1" ht="22.5" customHeight="1" x14ac:dyDescent="0.35">
      <c r="A56" s="161" t="s">
        <v>145</v>
      </c>
      <c r="B56" s="47" t="s">
        <v>1</v>
      </c>
      <c r="C56" s="47">
        <f>SUM(C58)</f>
        <v>104900</v>
      </c>
      <c r="D56" s="47">
        <f t="shared" ref="D56:R56" si="20">SUM(D58)</f>
        <v>0</v>
      </c>
      <c r="E56" s="47">
        <f t="shared" si="20"/>
        <v>0</v>
      </c>
      <c r="F56" s="47">
        <f t="shared" si="20"/>
        <v>0</v>
      </c>
      <c r="G56" s="47">
        <f t="shared" si="20"/>
        <v>0</v>
      </c>
      <c r="H56" s="47">
        <f>SUM(H58)</f>
        <v>0</v>
      </c>
      <c r="I56" s="47">
        <f t="shared" si="20"/>
        <v>9270</v>
      </c>
      <c r="J56" s="47">
        <f t="shared" si="20"/>
        <v>63800</v>
      </c>
      <c r="K56" s="47">
        <f t="shared" si="20"/>
        <v>0</v>
      </c>
      <c r="L56" s="47">
        <f t="shared" si="20"/>
        <v>31830</v>
      </c>
      <c r="M56" s="47">
        <f t="shared" si="20"/>
        <v>104900</v>
      </c>
      <c r="N56" s="47">
        <f t="shared" si="20"/>
        <v>0</v>
      </c>
      <c r="O56" s="47">
        <f t="shared" si="20"/>
        <v>0</v>
      </c>
      <c r="P56" s="47">
        <f t="shared" si="20"/>
        <v>0</v>
      </c>
      <c r="Q56" s="47">
        <f t="shared" si="20"/>
        <v>0</v>
      </c>
      <c r="R56" s="47">
        <f t="shared" si="20"/>
        <v>0</v>
      </c>
      <c r="S56" s="173">
        <f t="shared" si="1"/>
        <v>104900</v>
      </c>
      <c r="U56" s="33">
        <f t="shared" si="2"/>
        <v>104900</v>
      </c>
    </row>
    <row r="57" spans="1:21" s="20" customFormat="1" ht="22.5" customHeight="1" x14ac:dyDescent="0.35">
      <c r="A57" s="75"/>
      <c r="B57" s="47" t="s">
        <v>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73">
        <f t="shared" si="1"/>
        <v>0</v>
      </c>
      <c r="U57" s="20">
        <f t="shared" si="2"/>
        <v>0</v>
      </c>
    </row>
    <row r="58" spans="1:21" ht="45.75" customHeight="1" x14ac:dyDescent="0.35">
      <c r="A58" s="205" t="s">
        <v>107</v>
      </c>
      <c r="B58" s="48" t="s">
        <v>1</v>
      </c>
      <c r="C58" s="47">
        <v>104900</v>
      </c>
      <c r="D58" s="100"/>
      <c r="E58" s="100"/>
      <c r="F58" s="100"/>
      <c r="G58" s="100"/>
      <c r="H58" s="47">
        <f>SUM(D58:G58)</f>
        <v>0</v>
      </c>
      <c r="I58" s="90">
        <v>9270</v>
      </c>
      <c r="J58" s="90">
        <v>63800</v>
      </c>
      <c r="K58" s="90"/>
      <c r="L58" s="90">
        <v>31830</v>
      </c>
      <c r="M58" s="47">
        <f>SUM(I58:L58)</f>
        <v>104900</v>
      </c>
      <c r="N58" s="100"/>
      <c r="O58" s="100"/>
      <c r="P58" s="100"/>
      <c r="Q58" s="100"/>
      <c r="R58" s="47">
        <f>SUM(N58:Q58)</f>
        <v>0</v>
      </c>
      <c r="S58" s="173">
        <f t="shared" si="1"/>
        <v>104900</v>
      </c>
      <c r="U58" s="20">
        <f t="shared" si="2"/>
        <v>104900</v>
      </c>
    </row>
    <row r="59" spans="1:21" ht="22.5" customHeight="1" x14ac:dyDescent="0.35">
      <c r="A59" s="101"/>
      <c r="B59" s="48" t="s">
        <v>2</v>
      </c>
      <c r="C59" s="47"/>
      <c r="D59" s="100"/>
      <c r="E59" s="100"/>
      <c r="F59" s="100"/>
      <c r="G59" s="100"/>
      <c r="H59" s="47"/>
      <c r="I59" s="100"/>
      <c r="J59" s="100"/>
      <c r="K59" s="100"/>
      <c r="L59" s="100"/>
      <c r="M59" s="47"/>
      <c r="N59" s="100"/>
      <c r="O59" s="100"/>
      <c r="P59" s="100"/>
      <c r="Q59" s="100"/>
      <c r="R59" s="47"/>
      <c r="S59" s="173">
        <f t="shared" si="1"/>
        <v>0</v>
      </c>
      <c r="U59" s="20">
        <f t="shared" si="2"/>
        <v>0</v>
      </c>
    </row>
    <row r="60" spans="1:21" s="20" customFormat="1" ht="21" x14ac:dyDescent="0.35">
      <c r="A60" s="225" t="s">
        <v>0</v>
      </c>
      <c r="B60" s="47" t="s">
        <v>1</v>
      </c>
      <c r="C60" s="47">
        <f>SUM(C61)</f>
        <v>0</v>
      </c>
      <c r="D60" s="47">
        <f t="shared" ref="D60:R60" si="21">SUM(D8+D41)</f>
        <v>10582120</v>
      </c>
      <c r="E60" s="47">
        <f t="shared" si="21"/>
        <v>321660</v>
      </c>
      <c r="F60" s="47">
        <f t="shared" si="21"/>
        <v>91270</v>
      </c>
      <c r="G60" s="47">
        <f t="shared" si="21"/>
        <v>610670</v>
      </c>
      <c r="H60" s="47">
        <f t="shared" si="21"/>
        <v>11605720</v>
      </c>
      <c r="I60" s="47">
        <f t="shared" si="21"/>
        <v>459930</v>
      </c>
      <c r="J60" s="47">
        <f t="shared" si="21"/>
        <v>126410</v>
      </c>
      <c r="K60" s="47">
        <f t="shared" si="21"/>
        <v>79600</v>
      </c>
      <c r="L60" s="47">
        <f t="shared" si="21"/>
        <v>104560</v>
      </c>
      <c r="M60" s="47">
        <f t="shared" si="21"/>
        <v>770500</v>
      </c>
      <c r="N60" s="47">
        <f t="shared" si="21"/>
        <v>359560</v>
      </c>
      <c r="O60" s="47">
        <f t="shared" si="21"/>
        <v>63840</v>
      </c>
      <c r="P60" s="47">
        <f t="shared" si="21"/>
        <v>85650</v>
      </c>
      <c r="Q60" s="47">
        <f t="shared" si="21"/>
        <v>55430</v>
      </c>
      <c r="R60" s="47">
        <f t="shared" si="21"/>
        <v>564480</v>
      </c>
      <c r="S60" s="173">
        <f t="shared" si="1"/>
        <v>12940700</v>
      </c>
      <c r="U60" s="33">
        <f t="shared" si="2"/>
        <v>12940700</v>
      </c>
    </row>
    <row r="61" spans="1:21" s="20" customFormat="1" ht="21" x14ac:dyDescent="0.35">
      <c r="A61" s="226"/>
      <c r="B61" s="47" t="s">
        <v>2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173">
        <f t="shared" si="1"/>
        <v>0</v>
      </c>
      <c r="U61" s="20">
        <f t="shared" si="2"/>
        <v>0</v>
      </c>
    </row>
    <row r="62" spans="1:21" s="20" customFormat="1" ht="21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21" s="20" customFormat="1" ht="21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21" s="20" customFormat="1" ht="21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8" ht="21" x14ac:dyDescent="0.2">
      <c r="A65" s="24" t="s">
        <v>7</v>
      </c>
      <c r="B65" s="21"/>
      <c r="C65" s="22">
        <f>SUM(C66:C66)</f>
        <v>0</v>
      </c>
      <c r="D65" s="23"/>
      <c r="E65" s="23"/>
      <c r="F65" s="23"/>
    </row>
    <row r="66" spans="1:8" x14ac:dyDescent="0.2">
      <c r="A66" s="191"/>
    </row>
    <row r="67" spans="1:8" x14ac:dyDescent="0.2">
      <c r="A67" s="191"/>
      <c r="C67" s="20">
        <f>SUM(C68:C69)</f>
        <v>8710600</v>
      </c>
    </row>
    <row r="68" spans="1:8" ht="22.5" customHeight="1" x14ac:dyDescent="0.2">
      <c r="A68" s="191"/>
      <c r="C68" s="55">
        <f>C22+C23+C25+C29+C51</f>
        <v>8710600</v>
      </c>
    </row>
    <row r="69" spans="1:8" ht="22.5" customHeight="1" x14ac:dyDescent="0.2"/>
    <row r="70" spans="1:8" ht="22.5" customHeight="1" x14ac:dyDescent="0.2">
      <c r="H70" s="107"/>
    </row>
    <row r="74" spans="1:8" x14ac:dyDescent="0.2">
      <c r="A74" s="191"/>
    </row>
    <row r="77" spans="1:8" x14ac:dyDescent="0.2">
      <c r="C77" s="20">
        <f>SUM(C78:C79)</f>
        <v>0</v>
      </c>
    </row>
    <row r="83" spans="2:3" x14ac:dyDescent="0.2">
      <c r="C83" s="20">
        <f>SUM(C84:C85)</f>
        <v>0</v>
      </c>
    </row>
    <row r="86" spans="2:3" x14ac:dyDescent="0.2">
      <c r="C86" s="20">
        <f>SUM(C87:C89)</f>
        <v>0</v>
      </c>
    </row>
    <row r="92" spans="2:3" x14ac:dyDescent="0.2">
      <c r="B92" s="14">
        <f>SUM(C92:E92)</f>
        <v>0</v>
      </c>
    </row>
  </sheetData>
  <mergeCells count="8">
    <mergeCell ref="A1:M1"/>
    <mergeCell ref="S5:S6"/>
    <mergeCell ref="A60:A61"/>
    <mergeCell ref="A5:A6"/>
    <mergeCell ref="C5:C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0" orientation="landscape" r:id="rId1"/>
  <headerFooter>
    <oddHeader>&amp;R&amp;"TH SarabunPSK,ธรรมดา"&amp;14แบบ สงม. 2</oddHeader>
  </headerFooter>
  <rowBreaks count="3" manualBreakCount="3">
    <brk id="23" max="12" man="1"/>
    <brk id="40" max="12" man="1"/>
    <brk id="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7A59-D398-4230-92BD-A4F892A8469C}">
  <dimension ref="A1:U92"/>
  <sheetViews>
    <sheetView zoomScale="50" zoomScaleNormal="50" workbookViewId="0">
      <selection activeCell="W9" sqref="W9"/>
    </sheetView>
  </sheetViews>
  <sheetFormatPr defaultRowHeight="21" x14ac:dyDescent="0.35"/>
  <cols>
    <col min="1" max="1" width="51.125" style="14" customWidth="1"/>
    <col min="2" max="2" width="11.375" style="14" customWidth="1"/>
    <col min="3" max="3" width="16.875" style="20" hidden="1" customWidth="1"/>
    <col min="4" max="7" width="10.375" style="14" hidden="1" customWidth="1"/>
    <col min="8" max="8" width="27" style="14" customWidth="1"/>
    <col min="9" max="12" width="10.375" style="14" hidden="1" customWidth="1"/>
    <col min="13" max="13" width="32.5" style="14" customWidth="1"/>
    <col min="14" max="17" width="10.375" style="14" hidden="1" customWidth="1"/>
    <col min="18" max="18" width="26" style="14" customWidth="1"/>
    <col min="19" max="19" width="13.875" style="174" customWidth="1"/>
    <col min="20" max="20" width="13.875" style="14" customWidth="1"/>
    <col min="21" max="21" width="14.75" style="14" hidden="1" customWidth="1"/>
    <col min="22" max="16384" width="9" style="14"/>
  </cols>
  <sheetData>
    <row r="1" spans="1:21" x14ac:dyDescent="0.35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1" x14ac:dyDescent="0.35">
      <c r="A2" s="15" t="s">
        <v>21</v>
      </c>
      <c r="B2" s="15"/>
      <c r="C2" s="16"/>
      <c r="D2" s="15"/>
      <c r="E2" s="15"/>
      <c r="F2" s="15"/>
    </row>
    <row r="3" spans="1:21" x14ac:dyDescent="0.35">
      <c r="A3" s="17" t="s">
        <v>43</v>
      </c>
      <c r="B3" s="17"/>
      <c r="C3" s="18"/>
      <c r="D3" s="19"/>
      <c r="E3" s="19"/>
      <c r="F3" s="19"/>
      <c r="M3" s="28"/>
      <c r="R3" s="19" t="s">
        <v>20</v>
      </c>
    </row>
    <row r="4" spans="1:21" x14ac:dyDescent="0.35">
      <c r="A4" s="17"/>
      <c r="B4" s="17"/>
      <c r="C4" s="18"/>
      <c r="D4" s="19"/>
      <c r="E4" s="19"/>
      <c r="F4" s="19"/>
    </row>
    <row r="5" spans="1:21" x14ac:dyDescent="0.2">
      <c r="A5" s="241" t="s">
        <v>19</v>
      </c>
      <c r="B5" s="180" t="s">
        <v>6</v>
      </c>
      <c r="C5" s="239" t="s">
        <v>0</v>
      </c>
      <c r="D5" s="232" t="s">
        <v>223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28" t="s">
        <v>0</v>
      </c>
      <c r="T5" s="122"/>
    </row>
    <row r="6" spans="1:21" x14ac:dyDescent="0.2">
      <c r="A6" s="242"/>
      <c r="B6" s="183" t="s">
        <v>2</v>
      </c>
      <c r="C6" s="240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29"/>
      <c r="T6" s="122"/>
    </row>
    <row r="7" spans="1:21" s="20" customFormat="1" x14ac:dyDescent="0.35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3"/>
    </row>
    <row r="8" spans="1:21" s="20" customFormat="1" x14ac:dyDescent="0.35">
      <c r="A8" s="77" t="s">
        <v>109</v>
      </c>
      <c r="B8" s="47" t="s">
        <v>1</v>
      </c>
      <c r="C8" s="73">
        <f>SUM(C10+C25)</f>
        <v>1588805</v>
      </c>
      <c r="D8" s="73">
        <f>SUM(D10+D25)</f>
        <v>465380</v>
      </c>
      <c r="E8" s="73">
        <f>SUM(E10+E25)</f>
        <v>40600</v>
      </c>
      <c r="F8" s="73">
        <f t="shared" ref="F8:Q8" si="0">SUM(F10+F25)</f>
        <v>72360</v>
      </c>
      <c r="G8" s="73">
        <f t="shared" si="0"/>
        <v>348645</v>
      </c>
      <c r="H8" s="73">
        <f>SUM(H10+H25)</f>
        <v>926985</v>
      </c>
      <c r="I8" s="73">
        <f t="shared" si="0"/>
        <v>70980</v>
      </c>
      <c r="J8" s="73">
        <f t="shared" si="0"/>
        <v>46200</v>
      </c>
      <c r="K8" s="73">
        <f t="shared" si="0"/>
        <v>184540</v>
      </c>
      <c r="L8" s="73">
        <f t="shared" si="0"/>
        <v>43260</v>
      </c>
      <c r="M8" s="73">
        <f>SUM(M10+M25)</f>
        <v>344980</v>
      </c>
      <c r="N8" s="73">
        <f t="shared" si="0"/>
        <v>187480</v>
      </c>
      <c r="O8" s="73">
        <f t="shared" si="0"/>
        <v>41580</v>
      </c>
      <c r="P8" s="73">
        <f t="shared" si="0"/>
        <v>46200</v>
      </c>
      <c r="Q8" s="73">
        <f t="shared" si="0"/>
        <v>41580</v>
      </c>
      <c r="R8" s="73">
        <f>SUM(R10+R25)</f>
        <v>316840</v>
      </c>
      <c r="S8" s="173">
        <f>SUM(H8+M8+R8)</f>
        <v>1588805</v>
      </c>
      <c r="U8" s="33">
        <f>SUM(R8,M8,H8)</f>
        <v>1588805</v>
      </c>
    </row>
    <row r="9" spans="1:21" s="20" customFormat="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30" si="1">SUM(H9+M9+R9)</f>
        <v>0</v>
      </c>
      <c r="U9" s="20">
        <f t="shared" ref="U9:U29" si="2">SUM(R9,M9,H9)</f>
        <v>0</v>
      </c>
    </row>
    <row r="10" spans="1:21" s="20" customFormat="1" x14ac:dyDescent="0.35">
      <c r="A10" s="51" t="s">
        <v>137</v>
      </c>
      <c r="B10" s="47" t="s">
        <v>1</v>
      </c>
      <c r="C10" s="47">
        <f>SUM(C14:C24)</f>
        <v>1366440</v>
      </c>
      <c r="D10" s="47">
        <f t="shared" ref="D10:R10" si="3">SUM(D14:D24)</f>
        <v>465380</v>
      </c>
      <c r="E10" s="47">
        <f t="shared" si="3"/>
        <v>40600</v>
      </c>
      <c r="F10" s="47">
        <f t="shared" si="3"/>
        <v>72360</v>
      </c>
      <c r="G10" s="47">
        <f>SUM(G14:G24)</f>
        <v>126280</v>
      </c>
      <c r="H10" s="47">
        <f>SUM(H14:H24)</f>
        <v>704620</v>
      </c>
      <c r="I10" s="47">
        <f t="shared" si="3"/>
        <v>70980</v>
      </c>
      <c r="J10" s="47">
        <f t="shared" si="3"/>
        <v>46200</v>
      </c>
      <c r="K10" s="47">
        <f t="shared" si="3"/>
        <v>184540</v>
      </c>
      <c r="L10" s="47">
        <f t="shared" si="3"/>
        <v>43260</v>
      </c>
      <c r="M10" s="47">
        <f t="shared" si="3"/>
        <v>344980</v>
      </c>
      <c r="N10" s="47">
        <f t="shared" si="3"/>
        <v>187480</v>
      </c>
      <c r="O10" s="47">
        <f t="shared" si="3"/>
        <v>41580</v>
      </c>
      <c r="P10" s="47">
        <f t="shared" si="3"/>
        <v>46200</v>
      </c>
      <c r="Q10" s="47">
        <f t="shared" si="3"/>
        <v>41580</v>
      </c>
      <c r="R10" s="47">
        <f t="shared" si="3"/>
        <v>316840</v>
      </c>
      <c r="S10" s="173">
        <f t="shared" si="1"/>
        <v>1366440</v>
      </c>
      <c r="U10" s="33">
        <f>SUM(R10,M10,H10)</f>
        <v>1366440</v>
      </c>
    </row>
    <row r="11" spans="1:21" s="20" customFormat="1" x14ac:dyDescent="0.35">
      <c r="A11" s="51"/>
      <c r="B11" s="47" t="s">
        <v>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  <c r="U11" s="20">
        <f t="shared" si="2"/>
        <v>0</v>
      </c>
    </row>
    <row r="12" spans="1:21" x14ac:dyDescent="0.35">
      <c r="A12" s="86" t="s">
        <v>102</v>
      </c>
      <c r="B12" s="80"/>
      <c r="C12" s="47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/>
      <c r="U12" s="20">
        <f t="shared" si="2"/>
        <v>0</v>
      </c>
    </row>
    <row r="13" spans="1: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/>
      <c r="U13" s="20">
        <f t="shared" si="2"/>
        <v>0</v>
      </c>
    </row>
    <row r="14" spans="1:21" x14ac:dyDescent="0.35">
      <c r="A14" s="88" t="s">
        <v>25</v>
      </c>
      <c r="B14" s="89" t="s">
        <v>1</v>
      </c>
      <c r="C14" s="47">
        <v>525000</v>
      </c>
      <c r="D14" s="90">
        <v>44240</v>
      </c>
      <c r="E14" s="90">
        <v>40600</v>
      </c>
      <c r="F14" s="90">
        <v>48160</v>
      </c>
      <c r="G14" s="90">
        <v>42280</v>
      </c>
      <c r="H14" s="48">
        <f>SUM(D14:G14)</f>
        <v>175280</v>
      </c>
      <c r="I14" s="90">
        <v>40880</v>
      </c>
      <c r="J14" s="90">
        <v>46200</v>
      </c>
      <c r="K14" s="90">
        <v>43540</v>
      </c>
      <c r="L14" s="90">
        <v>43260</v>
      </c>
      <c r="M14" s="48">
        <f>SUM(I14:L14)</f>
        <v>173880</v>
      </c>
      <c r="N14" s="90">
        <v>46480</v>
      </c>
      <c r="O14" s="90">
        <v>41580</v>
      </c>
      <c r="P14" s="90">
        <v>46200</v>
      </c>
      <c r="Q14" s="90">
        <v>41580</v>
      </c>
      <c r="R14" s="48">
        <f>SUM(N14:Q14)</f>
        <v>175840</v>
      </c>
      <c r="S14" s="173">
        <f t="shared" si="1"/>
        <v>525000</v>
      </c>
      <c r="T14" s="20"/>
      <c r="U14" s="20">
        <f t="shared" si="2"/>
        <v>525000</v>
      </c>
    </row>
    <row r="15" spans="1:21" x14ac:dyDescent="0.35">
      <c r="A15" s="87" t="s">
        <v>104</v>
      </c>
      <c r="B15" s="80"/>
      <c r="C15" s="47"/>
      <c r="D15" s="92"/>
      <c r="E15" s="92"/>
      <c r="F15" s="92"/>
      <c r="G15" s="92"/>
      <c r="H15" s="53"/>
      <c r="I15" s="92"/>
      <c r="J15" s="92"/>
      <c r="K15" s="92"/>
      <c r="L15" s="92"/>
      <c r="M15" s="53"/>
      <c r="N15" s="92"/>
      <c r="O15" s="92"/>
      <c r="P15" s="92"/>
      <c r="Q15" s="92"/>
      <c r="R15" s="53"/>
      <c r="S15" s="173">
        <f t="shared" si="1"/>
        <v>0</v>
      </c>
      <c r="T15" s="20"/>
      <c r="U15" s="20">
        <f t="shared" si="2"/>
        <v>0</v>
      </c>
    </row>
    <row r="16" spans="1:21" x14ac:dyDescent="0.35">
      <c r="A16" s="88" t="s">
        <v>27</v>
      </c>
      <c r="B16" s="89" t="s">
        <v>1</v>
      </c>
      <c r="C16" s="47">
        <v>18100</v>
      </c>
      <c r="D16" s="90"/>
      <c r="E16" s="90"/>
      <c r="F16" s="90"/>
      <c r="G16" s="90"/>
      <c r="H16" s="48">
        <f>SUM(D16:G16)</f>
        <v>0</v>
      </c>
      <c r="I16" s="90">
        <v>18100</v>
      </c>
      <c r="J16" s="90"/>
      <c r="K16" s="90"/>
      <c r="L16" s="90"/>
      <c r="M16" s="48">
        <f>SUM(I16:L16)</f>
        <v>18100</v>
      </c>
      <c r="N16" s="90"/>
      <c r="O16" s="90"/>
      <c r="P16" s="90"/>
      <c r="Q16" s="90"/>
      <c r="R16" s="48">
        <f>SUM(N16:Q16)</f>
        <v>0</v>
      </c>
      <c r="S16" s="173">
        <f t="shared" si="1"/>
        <v>18100</v>
      </c>
      <c r="T16" s="20"/>
      <c r="U16" s="20">
        <f t="shared" si="2"/>
        <v>18100</v>
      </c>
    </row>
    <row r="17" spans="1:21" x14ac:dyDescent="0.35">
      <c r="A17" s="88" t="s">
        <v>28</v>
      </c>
      <c r="B17" s="89" t="s">
        <v>1</v>
      </c>
      <c r="C17" s="47">
        <v>22000</v>
      </c>
      <c r="D17" s="90"/>
      <c r="E17" s="90"/>
      <c r="F17" s="90">
        <v>22000</v>
      </c>
      <c r="G17" s="90"/>
      <c r="H17" s="48">
        <f t="shared" ref="H17:H18" si="4">SUM(D17:G17)</f>
        <v>22000</v>
      </c>
      <c r="I17" s="90"/>
      <c r="J17" s="90"/>
      <c r="K17" s="90"/>
      <c r="L17" s="90"/>
      <c r="M17" s="48">
        <f t="shared" ref="M17:M18" si="5">SUM(I17:L17)</f>
        <v>0</v>
      </c>
      <c r="N17" s="90"/>
      <c r="O17" s="90"/>
      <c r="P17" s="90"/>
      <c r="Q17" s="90"/>
      <c r="R17" s="48">
        <f t="shared" ref="R17:R18" si="6">SUM(N17:Q17)</f>
        <v>0</v>
      </c>
      <c r="S17" s="173">
        <f t="shared" si="1"/>
        <v>22000</v>
      </c>
      <c r="T17" s="20"/>
      <c r="U17" s="20">
        <f t="shared" si="2"/>
        <v>22000</v>
      </c>
    </row>
    <row r="18" spans="1:21" x14ac:dyDescent="0.35">
      <c r="A18" s="88" t="s">
        <v>38</v>
      </c>
      <c r="B18" s="89" t="s">
        <v>1</v>
      </c>
      <c r="C18" s="47">
        <v>388800</v>
      </c>
      <c r="D18" s="90">
        <v>388800</v>
      </c>
      <c r="E18" s="90"/>
      <c r="F18" s="90"/>
      <c r="G18" s="90"/>
      <c r="H18" s="48">
        <f t="shared" si="4"/>
        <v>388800</v>
      </c>
      <c r="I18" s="90"/>
      <c r="J18" s="90"/>
      <c r="K18" s="90"/>
      <c r="L18" s="90"/>
      <c r="M18" s="48">
        <f t="shared" si="5"/>
        <v>0</v>
      </c>
      <c r="N18" s="90"/>
      <c r="O18" s="90"/>
      <c r="P18" s="90"/>
      <c r="Q18" s="90"/>
      <c r="R18" s="48">
        <f t="shared" si="6"/>
        <v>0</v>
      </c>
      <c r="S18" s="173">
        <f>SUM(H18+M18+R18)</f>
        <v>388800</v>
      </c>
      <c r="T18" s="20"/>
      <c r="U18" s="20">
        <f t="shared" si="2"/>
        <v>388800</v>
      </c>
    </row>
    <row r="19" spans="1:21" x14ac:dyDescent="0.35">
      <c r="A19" s="87" t="s">
        <v>105</v>
      </c>
      <c r="B19" s="80"/>
      <c r="C19" s="47"/>
      <c r="D19" s="92"/>
      <c r="E19" s="92"/>
      <c r="F19" s="92"/>
      <c r="G19" s="92"/>
      <c r="H19" s="53"/>
      <c r="I19" s="92"/>
      <c r="J19" s="92"/>
      <c r="K19" s="92"/>
      <c r="L19" s="92"/>
      <c r="M19" s="53"/>
      <c r="N19" s="92"/>
      <c r="O19" s="92"/>
      <c r="P19" s="92"/>
      <c r="Q19" s="92"/>
      <c r="R19" s="53"/>
      <c r="S19" s="173"/>
      <c r="T19" s="20"/>
      <c r="U19" s="20">
        <f t="shared" si="2"/>
        <v>0</v>
      </c>
    </row>
    <row r="20" spans="1:21" x14ac:dyDescent="0.35">
      <c r="A20" s="88" t="s">
        <v>29</v>
      </c>
      <c r="B20" s="89" t="s">
        <v>1</v>
      </c>
      <c r="C20" s="47">
        <v>32340</v>
      </c>
      <c r="D20" s="90">
        <v>32340</v>
      </c>
      <c r="E20" s="90"/>
      <c r="F20" s="90"/>
      <c r="G20" s="90"/>
      <c r="H20" s="48">
        <f>SUM(D20:G20)</f>
        <v>32340</v>
      </c>
      <c r="I20" s="90"/>
      <c r="J20" s="90"/>
      <c r="K20" s="90"/>
      <c r="L20" s="90"/>
      <c r="M20" s="48">
        <f>SUM(I20:L20)</f>
        <v>0</v>
      </c>
      <c r="N20" s="90"/>
      <c r="O20" s="90"/>
      <c r="P20" s="90"/>
      <c r="Q20" s="90"/>
      <c r="R20" s="48">
        <f>SUM(N20:Q20)</f>
        <v>0</v>
      </c>
      <c r="S20" s="173">
        <f t="shared" si="1"/>
        <v>32340</v>
      </c>
      <c r="T20" s="20"/>
      <c r="U20" s="20">
        <f t="shared" si="2"/>
        <v>32340</v>
      </c>
    </row>
    <row r="21" spans="1:21" x14ac:dyDescent="0.35">
      <c r="A21" s="88" t="s">
        <v>30</v>
      </c>
      <c r="B21" s="89" t="s">
        <v>1</v>
      </c>
      <c r="C21" s="47">
        <v>332000</v>
      </c>
      <c r="D21" s="90"/>
      <c r="E21" s="90"/>
      <c r="F21" s="90"/>
      <c r="G21" s="90">
        <v>50000</v>
      </c>
      <c r="H21" s="48">
        <f t="shared" ref="H21:H23" si="7">SUM(D21:G21)</f>
        <v>50000</v>
      </c>
      <c r="I21" s="90"/>
      <c r="J21" s="90"/>
      <c r="K21" s="90">
        <v>141000</v>
      </c>
      <c r="L21" s="90"/>
      <c r="M21" s="48">
        <f t="shared" ref="M21:M23" si="8">SUM(I21:L21)</f>
        <v>141000</v>
      </c>
      <c r="N21" s="90">
        <v>141000</v>
      </c>
      <c r="O21" s="90"/>
      <c r="P21" s="90"/>
      <c r="Q21" s="90"/>
      <c r="R21" s="48">
        <f t="shared" ref="R21:R23" si="9">SUM(N21:Q21)</f>
        <v>141000</v>
      </c>
      <c r="S21" s="173">
        <f t="shared" si="1"/>
        <v>332000</v>
      </c>
      <c r="T21" s="20"/>
      <c r="U21" s="20">
        <f t="shared" si="2"/>
        <v>332000</v>
      </c>
    </row>
    <row r="22" spans="1:21" x14ac:dyDescent="0.35">
      <c r="A22" s="88" t="s">
        <v>31</v>
      </c>
      <c r="B22" s="89" t="s">
        <v>1</v>
      </c>
      <c r="C22" s="47">
        <v>34000</v>
      </c>
      <c r="D22" s="90"/>
      <c r="E22" s="90"/>
      <c r="F22" s="90"/>
      <c r="G22" s="90">
        <v>34000</v>
      </c>
      <c r="H22" s="48">
        <f t="shared" si="7"/>
        <v>34000</v>
      </c>
      <c r="I22" s="90"/>
      <c r="J22" s="90"/>
      <c r="K22" s="90"/>
      <c r="L22" s="90"/>
      <c r="M22" s="48">
        <f t="shared" si="8"/>
        <v>0</v>
      </c>
      <c r="N22" s="90"/>
      <c r="O22" s="90"/>
      <c r="P22" s="90"/>
      <c r="Q22" s="90"/>
      <c r="R22" s="48">
        <f t="shared" si="9"/>
        <v>0</v>
      </c>
      <c r="S22" s="173">
        <f t="shared" si="1"/>
        <v>34000</v>
      </c>
      <c r="T22" s="20"/>
      <c r="U22" s="20">
        <f t="shared" si="2"/>
        <v>34000</v>
      </c>
    </row>
    <row r="23" spans="1:21" x14ac:dyDescent="0.35">
      <c r="A23" s="88" t="s">
        <v>32</v>
      </c>
      <c r="B23" s="89" t="s">
        <v>1</v>
      </c>
      <c r="C23" s="47">
        <v>12000</v>
      </c>
      <c r="D23" s="90"/>
      <c r="E23" s="90"/>
      <c r="F23" s="90"/>
      <c r="G23" s="90"/>
      <c r="H23" s="48">
        <f t="shared" si="7"/>
        <v>0</v>
      </c>
      <c r="I23" s="90">
        <v>12000</v>
      </c>
      <c r="J23" s="90"/>
      <c r="K23" s="90"/>
      <c r="L23" s="90"/>
      <c r="M23" s="48">
        <f t="shared" si="8"/>
        <v>12000</v>
      </c>
      <c r="N23" s="90"/>
      <c r="O23" s="90"/>
      <c r="P23" s="90"/>
      <c r="Q23" s="90"/>
      <c r="R23" s="48">
        <f t="shared" si="9"/>
        <v>0</v>
      </c>
      <c r="S23" s="173">
        <f t="shared" si="1"/>
        <v>12000</v>
      </c>
      <c r="T23" s="20"/>
      <c r="U23" s="20">
        <f t="shared" si="2"/>
        <v>12000</v>
      </c>
    </row>
    <row r="24" spans="1:21" x14ac:dyDescent="0.35">
      <c r="A24" s="97" t="s">
        <v>23</v>
      </c>
      <c r="B24" s="89" t="s">
        <v>1</v>
      </c>
      <c r="C24" s="47">
        <v>2200</v>
      </c>
      <c r="D24" s="90"/>
      <c r="E24" s="90"/>
      <c r="F24" s="90">
        <v>2200</v>
      </c>
      <c r="G24" s="90"/>
      <c r="H24" s="48">
        <f>SUM(D24:G24)</f>
        <v>2200</v>
      </c>
      <c r="I24" s="90"/>
      <c r="J24" s="90"/>
      <c r="K24" s="90"/>
      <c r="L24" s="90"/>
      <c r="M24" s="48">
        <f>SUM(I24:L24)</f>
        <v>0</v>
      </c>
      <c r="N24" s="90"/>
      <c r="O24" s="90"/>
      <c r="P24" s="90"/>
      <c r="Q24" s="90"/>
      <c r="R24" s="48">
        <f>SUM(N24:Q24)</f>
        <v>0</v>
      </c>
      <c r="S24" s="173">
        <f t="shared" si="1"/>
        <v>2200</v>
      </c>
      <c r="T24" s="20"/>
      <c r="U24" s="20">
        <f>SUM(R24,M24,H24)</f>
        <v>2200</v>
      </c>
    </row>
    <row r="25" spans="1:21" s="20" customFormat="1" x14ac:dyDescent="0.35">
      <c r="A25" s="161" t="s">
        <v>145</v>
      </c>
      <c r="B25" s="47" t="s">
        <v>1</v>
      </c>
      <c r="C25" s="47">
        <f>SUM(C27)</f>
        <v>222365</v>
      </c>
      <c r="D25" s="47">
        <f t="shared" ref="D25:R25" si="10">SUM(D27)</f>
        <v>0</v>
      </c>
      <c r="E25" s="47">
        <f t="shared" si="10"/>
        <v>0</v>
      </c>
      <c r="F25" s="47">
        <f t="shared" si="10"/>
        <v>0</v>
      </c>
      <c r="G25" s="47">
        <f t="shared" si="10"/>
        <v>222365</v>
      </c>
      <c r="H25" s="47">
        <f t="shared" si="10"/>
        <v>222365</v>
      </c>
      <c r="I25" s="47">
        <f t="shared" si="10"/>
        <v>0</v>
      </c>
      <c r="J25" s="47">
        <f t="shared" si="10"/>
        <v>0</v>
      </c>
      <c r="K25" s="47">
        <f t="shared" si="10"/>
        <v>0</v>
      </c>
      <c r="L25" s="47">
        <f t="shared" si="10"/>
        <v>0</v>
      </c>
      <c r="M25" s="47">
        <f t="shared" si="10"/>
        <v>0</v>
      </c>
      <c r="N25" s="47">
        <f t="shared" si="10"/>
        <v>0</v>
      </c>
      <c r="O25" s="47">
        <f t="shared" si="10"/>
        <v>0</v>
      </c>
      <c r="P25" s="47">
        <f t="shared" si="10"/>
        <v>0</v>
      </c>
      <c r="Q25" s="47">
        <f t="shared" si="10"/>
        <v>0</v>
      </c>
      <c r="R25" s="47">
        <f t="shared" si="10"/>
        <v>0</v>
      </c>
      <c r="S25" s="173">
        <f t="shared" si="1"/>
        <v>222365</v>
      </c>
      <c r="U25" s="33">
        <f t="shared" ref="U25:U28" si="11">SUM(H25+M25+R25)</f>
        <v>222365</v>
      </c>
    </row>
    <row r="26" spans="1:21" s="20" customFormat="1" x14ac:dyDescent="0.35">
      <c r="A26" s="98"/>
      <c r="B26" s="47" t="s">
        <v>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73">
        <f t="shared" si="1"/>
        <v>0</v>
      </c>
      <c r="U26" s="20">
        <f t="shared" si="11"/>
        <v>0</v>
      </c>
    </row>
    <row r="27" spans="1:21" x14ac:dyDescent="0.35">
      <c r="A27" s="99" t="s">
        <v>166</v>
      </c>
      <c r="B27" s="48" t="s">
        <v>1</v>
      </c>
      <c r="C27" s="47">
        <v>222365</v>
      </c>
      <c r="D27" s="90"/>
      <c r="E27" s="90"/>
      <c r="F27" s="90"/>
      <c r="G27" s="90">
        <v>222365</v>
      </c>
      <c r="H27" s="47">
        <f>SUM(D27:G27)</f>
        <v>222365</v>
      </c>
      <c r="I27" s="100"/>
      <c r="J27" s="100"/>
      <c r="K27" s="100"/>
      <c r="L27" s="100"/>
      <c r="M27" s="47">
        <f>SUM(I27:L27)</f>
        <v>0</v>
      </c>
      <c r="N27" s="100"/>
      <c r="O27" s="100"/>
      <c r="P27" s="100"/>
      <c r="Q27" s="100"/>
      <c r="R27" s="47">
        <f>SUM(N27:Q27)</f>
        <v>0</v>
      </c>
      <c r="S27" s="173">
        <f t="shared" si="1"/>
        <v>222365</v>
      </c>
      <c r="T27" s="20"/>
      <c r="U27" s="20">
        <f t="shared" si="11"/>
        <v>222365</v>
      </c>
    </row>
    <row r="28" spans="1:21" x14ac:dyDescent="0.35">
      <c r="A28" s="101"/>
      <c r="B28" s="48" t="s">
        <v>2</v>
      </c>
      <c r="C28" s="47"/>
      <c r="D28" s="100"/>
      <c r="E28" s="100"/>
      <c r="F28" s="100"/>
      <c r="G28" s="100"/>
      <c r="H28" s="47"/>
      <c r="I28" s="100"/>
      <c r="J28" s="100"/>
      <c r="K28" s="100"/>
      <c r="L28" s="100"/>
      <c r="M28" s="47"/>
      <c r="N28" s="100"/>
      <c r="O28" s="100"/>
      <c r="P28" s="100"/>
      <c r="Q28" s="100"/>
      <c r="R28" s="47"/>
      <c r="S28" s="173">
        <f t="shared" si="1"/>
        <v>0</v>
      </c>
      <c r="T28" s="20"/>
      <c r="U28" s="20">
        <f t="shared" si="11"/>
        <v>0</v>
      </c>
    </row>
    <row r="29" spans="1:21" s="20" customFormat="1" x14ac:dyDescent="0.35">
      <c r="A29" s="227" t="s">
        <v>0</v>
      </c>
      <c r="B29" s="47" t="s">
        <v>1</v>
      </c>
      <c r="C29" s="47">
        <f>SUM(C8)</f>
        <v>1588805</v>
      </c>
      <c r="D29" s="47">
        <f t="shared" ref="D29:R29" si="12">SUM(D8)</f>
        <v>465380</v>
      </c>
      <c r="E29" s="47">
        <f t="shared" si="12"/>
        <v>40600</v>
      </c>
      <c r="F29" s="47">
        <f t="shared" si="12"/>
        <v>72360</v>
      </c>
      <c r="G29" s="47">
        <f t="shared" si="12"/>
        <v>348645</v>
      </c>
      <c r="H29" s="47">
        <f t="shared" si="12"/>
        <v>926985</v>
      </c>
      <c r="I29" s="47">
        <f t="shared" si="12"/>
        <v>70980</v>
      </c>
      <c r="J29" s="47">
        <f t="shared" si="12"/>
        <v>46200</v>
      </c>
      <c r="K29" s="47">
        <f t="shared" si="12"/>
        <v>184540</v>
      </c>
      <c r="L29" s="47">
        <f t="shared" si="12"/>
        <v>43260</v>
      </c>
      <c r="M29" s="47">
        <f t="shared" si="12"/>
        <v>344980</v>
      </c>
      <c r="N29" s="47">
        <f t="shared" si="12"/>
        <v>187480</v>
      </c>
      <c r="O29" s="47">
        <f t="shared" si="12"/>
        <v>41580</v>
      </c>
      <c r="P29" s="47">
        <f t="shared" si="12"/>
        <v>46200</v>
      </c>
      <c r="Q29" s="47">
        <f t="shared" si="12"/>
        <v>41580</v>
      </c>
      <c r="R29" s="47">
        <f t="shared" si="12"/>
        <v>316840</v>
      </c>
      <c r="S29" s="173">
        <f t="shared" si="1"/>
        <v>1588805</v>
      </c>
      <c r="U29" s="33">
        <f t="shared" si="2"/>
        <v>1588805</v>
      </c>
    </row>
    <row r="30" spans="1:21" s="20" customFormat="1" x14ac:dyDescent="0.35">
      <c r="A30" s="226"/>
      <c r="B30" s="47" t="s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73">
        <f t="shared" si="1"/>
        <v>0</v>
      </c>
    </row>
    <row r="31" spans="1:21" s="20" customFormat="1" x14ac:dyDescent="0.3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30"/>
    </row>
    <row r="32" spans="1:21" s="20" customFormat="1" x14ac:dyDescent="0.3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30"/>
    </row>
    <row r="33" spans="1:13" x14ac:dyDescent="0.35">
      <c r="A33" s="21"/>
      <c r="B33" s="21"/>
      <c r="C33" s="22"/>
      <c r="D33" s="23"/>
      <c r="E33" s="23"/>
      <c r="F33" s="23"/>
    </row>
    <row r="34" spans="1:13" x14ac:dyDescent="0.35">
      <c r="A34" s="24" t="s">
        <v>7</v>
      </c>
      <c r="B34" s="21"/>
      <c r="C34" s="22"/>
      <c r="D34" s="23"/>
      <c r="E34" s="23"/>
      <c r="F34" s="23"/>
    </row>
    <row r="35" spans="1:13" x14ac:dyDescent="0.35">
      <c r="A35" s="24"/>
      <c r="B35" s="21"/>
      <c r="C35" s="22"/>
      <c r="D35" s="23"/>
      <c r="E35" s="23"/>
      <c r="F35" s="23"/>
    </row>
    <row r="36" spans="1:13" ht="27.75" customHeight="1" x14ac:dyDescent="0.35">
      <c r="A36" s="24"/>
      <c r="B36" s="21"/>
      <c r="C36" s="84"/>
      <c r="D36" s="23"/>
      <c r="E36" s="23"/>
      <c r="F36" s="23"/>
    </row>
    <row r="37" spans="1:13" ht="27.75" customHeight="1" x14ac:dyDescent="0.35">
      <c r="A37" s="191"/>
    </row>
    <row r="38" spans="1:13" ht="27.75" customHeight="1" x14ac:dyDescent="0.35">
      <c r="A38" s="191"/>
      <c r="B38" s="191"/>
      <c r="C38" s="22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1:13" x14ac:dyDescent="0.35">
      <c r="A39" s="191"/>
      <c r="B39" s="191"/>
      <c r="C39" s="22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1:13" x14ac:dyDescent="0.35">
      <c r="A40" s="191"/>
    </row>
    <row r="49" spans="1:3" x14ac:dyDescent="0.35">
      <c r="C49" s="20">
        <f>SUM(C50:C51)</f>
        <v>0</v>
      </c>
    </row>
    <row r="57" spans="1:3" x14ac:dyDescent="0.35">
      <c r="A57" s="209"/>
    </row>
    <row r="58" spans="1:3" x14ac:dyDescent="0.35">
      <c r="A58" s="209"/>
    </row>
    <row r="60" spans="1:3" x14ac:dyDescent="0.35">
      <c r="C60" s="20">
        <f>SUM(C61)</f>
        <v>0</v>
      </c>
    </row>
    <row r="65" spans="1:3" x14ac:dyDescent="0.35">
      <c r="C65" s="20">
        <f>SUM(C66:C66)</f>
        <v>0</v>
      </c>
    </row>
    <row r="66" spans="1:3" x14ac:dyDescent="0.35">
      <c r="A66" s="219"/>
    </row>
    <row r="67" spans="1:3" x14ac:dyDescent="0.35">
      <c r="A67" s="220"/>
      <c r="C67" s="20">
        <f>SUM(C68:C69)</f>
        <v>0</v>
      </c>
    </row>
    <row r="68" spans="1:3" x14ac:dyDescent="0.35">
      <c r="A68" s="191"/>
    </row>
    <row r="74" spans="1:3" x14ac:dyDescent="0.35">
      <c r="A74" s="191"/>
    </row>
    <row r="77" spans="1:3" x14ac:dyDescent="0.35">
      <c r="C77" s="20">
        <f>SUM(C78:C79)</f>
        <v>0</v>
      </c>
    </row>
    <row r="83" spans="2:3" x14ac:dyDescent="0.35">
      <c r="C83" s="20">
        <f>SUM(C84:C85)</f>
        <v>0</v>
      </c>
    </row>
    <row r="86" spans="2:3" x14ac:dyDescent="0.35">
      <c r="C86" s="20">
        <f>SUM(C87:C89)</f>
        <v>0</v>
      </c>
    </row>
    <row r="92" spans="2:3" x14ac:dyDescent="0.35">
      <c r="B92" s="14">
        <f>SUM(C92:E92)</f>
        <v>0</v>
      </c>
    </row>
  </sheetData>
  <mergeCells count="8">
    <mergeCell ref="A1:M1"/>
    <mergeCell ref="A29:A30"/>
    <mergeCell ref="C5:C6"/>
    <mergeCell ref="S5:S6"/>
    <mergeCell ref="A5:A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5" orientation="landscape" r:id="rId1"/>
  <headerFooter>
    <oddHeader>&amp;R&amp;"TH SarabunPSK,ธรรมดา"&amp;14แบบ สงม. 2</oddHeader>
  </headerFooter>
  <rowBreaks count="1" manualBreakCount="1">
    <brk id="2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56739-8007-4299-999E-4A247B735E43}">
  <dimension ref="A1:T92"/>
  <sheetViews>
    <sheetView zoomScale="60" zoomScaleNormal="60" workbookViewId="0">
      <selection activeCell="W8" sqref="W8"/>
    </sheetView>
  </sheetViews>
  <sheetFormatPr defaultRowHeight="14.25" x14ac:dyDescent="0.2"/>
  <cols>
    <col min="1" max="1" width="53.375" style="14" customWidth="1"/>
    <col min="2" max="2" width="14.875" style="14" customWidth="1"/>
    <col min="3" max="3" width="14.875" style="20" hidden="1" customWidth="1"/>
    <col min="4" max="4" width="9.25" style="14" hidden="1" customWidth="1"/>
    <col min="5" max="5" width="8.75" style="14" hidden="1" customWidth="1"/>
    <col min="6" max="6" width="9.625" style="14" hidden="1" customWidth="1"/>
    <col min="7" max="7" width="9.25" style="14" hidden="1" customWidth="1"/>
    <col min="8" max="8" width="26.75" style="14" customWidth="1"/>
    <col min="9" max="9" width="9.25" style="14" hidden="1" customWidth="1"/>
    <col min="10" max="10" width="8.25" style="14" hidden="1" customWidth="1"/>
    <col min="11" max="11" width="7.875" style="14" hidden="1" customWidth="1"/>
    <col min="12" max="12" width="9.25" style="14" hidden="1" customWidth="1"/>
    <col min="13" max="13" width="29.125" style="14" customWidth="1"/>
    <col min="14" max="14" width="7.875" style="14" hidden="1" customWidth="1"/>
    <col min="15" max="15" width="9.625" style="14" hidden="1" customWidth="1"/>
    <col min="16" max="16" width="9.25" style="14" hidden="1" customWidth="1"/>
    <col min="17" max="17" width="7.875" style="14" hidden="1" customWidth="1"/>
    <col min="18" max="18" width="26.375" style="14" customWidth="1"/>
    <col min="19" max="19" width="15.625" style="14" customWidth="1"/>
    <col min="20" max="20" width="12.375" style="14" hidden="1" customWidth="1"/>
    <col min="21" max="16384" width="9" style="14"/>
  </cols>
  <sheetData>
    <row r="1" spans="1:20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</row>
    <row r="2" spans="1:20" ht="21" x14ac:dyDescent="0.2">
      <c r="A2" s="15" t="s">
        <v>21</v>
      </c>
      <c r="B2" s="15"/>
      <c r="C2" s="16"/>
      <c r="D2" s="15"/>
      <c r="E2" s="15"/>
      <c r="F2" s="15"/>
    </row>
    <row r="3" spans="1:20" ht="21" x14ac:dyDescent="0.2">
      <c r="A3" s="17" t="s">
        <v>44</v>
      </c>
      <c r="B3" s="17"/>
      <c r="C3" s="18"/>
      <c r="D3" s="19"/>
      <c r="E3" s="19"/>
      <c r="F3" s="19"/>
      <c r="H3" s="28"/>
      <c r="M3" s="28"/>
      <c r="R3" s="19" t="s">
        <v>20</v>
      </c>
    </row>
    <row r="4" spans="1:20" ht="21" x14ac:dyDescent="0.2">
      <c r="A4" s="17"/>
      <c r="B4" s="17"/>
      <c r="C4" s="18"/>
      <c r="D4" s="19"/>
      <c r="E4" s="19"/>
      <c r="F4" s="19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28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29"/>
    </row>
    <row r="7" spans="1:20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</row>
    <row r="8" spans="1:20" s="20" customFormat="1" ht="21" x14ac:dyDescent="0.35">
      <c r="A8" s="77" t="s">
        <v>110</v>
      </c>
      <c r="B8" s="47" t="s">
        <v>1</v>
      </c>
      <c r="C8" s="73">
        <f>SUM(C10)</f>
        <v>980200</v>
      </c>
      <c r="D8" s="73">
        <f t="shared" ref="D8:R8" si="0">SUM(D10)</f>
        <v>282800</v>
      </c>
      <c r="E8" s="73">
        <f t="shared" si="0"/>
        <v>22000</v>
      </c>
      <c r="F8" s="73">
        <f t="shared" si="0"/>
        <v>100100</v>
      </c>
      <c r="G8" s="73">
        <f t="shared" si="0"/>
        <v>17600</v>
      </c>
      <c r="H8" s="73">
        <f>SUM(H10)</f>
        <v>422500</v>
      </c>
      <c r="I8" s="73">
        <f t="shared" si="0"/>
        <v>16000</v>
      </c>
      <c r="J8" s="73">
        <f t="shared" si="0"/>
        <v>95650</v>
      </c>
      <c r="K8" s="73">
        <f t="shared" si="0"/>
        <v>15200</v>
      </c>
      <c r="L8" s="73">
        <f t="shared" si="0"/>
        <v>16800</v>
      </c>
      <c r="M8" s="73">
        <f t="shared" si="0"/>
        <v>143650</v>
      </c>
      <c r="N8" s="73">
        <f t="shared" si="0"/>
        <v>8400</v>
      </c>
      <c r="O8" s="73">
        <f t="shared" si="0"/>
        <v>109850</v>
      </c>
      <c r="P8" s="73">
        <f t="shared" si="0"/>
        <v>47200</v>
      </c>
      <c r="Q8" s="73">
        <f t="shared" si="0"/>
        <v>50400</v>
      </c>
      <c r="R8" s="73">
        <f t="shared" si="0"/>
        <v>215850</v>
      </c>
      <c r="S8" s="173">
        <f>SUM(H8+M8+R8)</f>
        <v>782000</v>
      </c>
      <c r="T8" s="33">
        <f>SUM(H8+M8+R8)</f>
        <v>782000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26" si="1">SUM(H9+M9+R9)</f>
        <v>0</v>
      </c>
      <c r="T9" s="20">
        <f t="shared" ref="T9:T25" si="2">SUM(H9+M9+R9)</f>
        <v>0</v>
      </c>
    </row>
    <row r="10" spans="1:20" s="20" customFormat="1" ht="21" x14ac:dyDescent="0.35">
      <c r="A10" s="77" t="s">
        <v>137</v>
      </c>
      <c r="B10" s="47" t="s">
        <v>1</v>
      </c>
      <c r="C10" s="47">
        <f>SUM(C14:C24)</f>
        <v>980200</v>
      </c>
      <c r="D10" s="47">
        <f t="shared" ref="D10:R10" si="3">SUM(D14:D24)</f>
        <v>282800</v>
      </c>
      <c r="E10" s="47">
        <f t="shared" si="3"/>
        <v>22000</v>
      </c>
      <c r="F10" s="47">
        <f t="shared" si="3"/>
        <v>100100</v>
      </c>
      <c r="G10" s="47">
        <f t="shared" si="3"/>
        <v>17600</v>
      </c>
      <c r="H10" s="47">
        <f t="shared" si="3"/>
        <v>422500</v>
      </c>
      <c r="I10" s="47">
        <f t="shared" si="3"/>
        <v>16000</v>
      </c>
      <c r="J10" s="47">
        <f t="shared" si="3"/>
        <v>95650</v>
      </c>
      <c r="K10" s="47">
        <f t="shared" si="3"/>
        <v>15200</v>
      </c>
      <c r="L10" s="47">
        <f t="shared" si="3"/>
        <v>16800</v>
      </c>
      <c r="M10" s="47">
        <f t="shared" si="3"/>
        <v>143650</v>
      </c>
      <c r="N10" s="47">
        <f t="shared" si="3"/>
        <v>8400</v>
      </c>
      <c r="O10" s="47">
        <f t="shared" si="3"/>
        <v>109850</v>
      </c>
      <c r="P10" s="47">
        <f t="shared" si="3"/>
        <v>47200</v>
      </c>
      <c r="Q10" s="47">
        <f t="shared" si="3"/>
        <v>50400</v>
      </c>
      <c r="R10" s="47">
        <f t="shared" si="3"/>
        <v>215850</v>
      </c>
      <c r="S10" s="173">
        <f t="shared" si="1"/>
        <v>782000</v>
      </c>
      <c r="T10" s="33">
        <f t="shared" si="2"/>
        <v>782000</v>
      </c>
    </row>
    <row r="11" spans="1:20" s="20" customFormat="1" ht="21" x14ac:dyDescent="0.35">
      <c r="A11" s="51"/>
      <c r="B11" s="47" t="s">
        <v>2</v>
      </c>
      <c r="C11" s="47">
        <f>SUM(C12+C15)</f>
        <v>280900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  <c r="T11" s="20">
        <f t="shared" si="2"/>
        <v>0</v>
      </c>
    </row>
    <row r="12" spans="1:20" ht="21" x14ac:dyDescent="0.35">
      <c r="A12" s="86" t="s">
        <v>102</v>
      </c>
      <c r="B12" s="80"/>
      <c r="C12" s="47">
        <f>SUM(C13:C14)</f>
        <v>280900</v>
      </c>
      <c r="D12" s="53">
        <f>SUM(D13:D14)</f>
        <v>20000</v>
      </c>
      <c r="E12" s="53">
        <f>SUM(E13:E14)</f>
        <v>22000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>
        <f t="shared" si="2"/>
        <v>0</v>
      </c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>
        <f t="shared" si="2"/>
        <v>0</v>
      </c>
    </row>
    <row r="14" spans="1:20" ht="21" x14ac:dyDescent="0.35">
      <c r="A14" s="88" t="s">
        <v>25</v>
      </c>
      <c r="B14" s="89" t="s">
        <v>1</v>
      </c>
      <c r="C14" s="47">
        <v>280900</v>
      </c>
      <c r="D14" s="105">
        <v>20000</v>
      </c>
      <c r="E14" s="105">
        <v>22000</v>
      </c>
      <c r="F14" s="105">
        <v>19000</v>
      </c>
      <c r="G14" s="105">
        <v>17600</v>
      </c>
      <c r="H14" s="48">
        <f>SUM(D14:G14)</f>
        <v>78600</v>
      </c>
      <c r="I14" s="105">
        <v>16000</v>
      </c>
      <c r="J14" s="105">
        <v>16800</v>
      </c>
      <c r="K14" s="105">
        <v>15200</v>
      </c>
      <c r="L14" s="105">
        <v>16800</v>
      </c>
      <c r="M14" s="48">
        <f>SUM(I14:L14)</f>
        <v>64800</v>
      </c>
      <c r="N14" s="105">
        <v>8400</v>
      </c>
      <c r="O14" s="105">
        <v>31500</v>
      </c>
      <c r="P14" s="105">
        <v>47200</v>
      </c>
      <c r="Q14" s="105">
        <v>50400</v>
      </c>
      <c r="R14" s="48">
        <f>SUM(N14:Q14)</f>
        <v>137500</v>
      </c>
      <c r="S14" s="173">
        <f t="shared" si="1"/>
        <v>280900</v>
      </c>
      <c r="T14" s="20">
        <f t="shared" si="2"/>
        <v>280900</v>
      </c>
    </row>
    <row r="15" spans="1:20" ht="21" x14ac:dyDescent="0.35">
      <c r="A15" s="87" t="s">
        <v>104</v>
      </c>
      <c r="B15" s="80"/>
      <c r="C15" s="47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173">
        <f t="shared" si="1"/>
        <v>0</v>
      </c>
      <c r="T15" s="20">
        <f t="shared" si="2"/>
        <v>0</v>
      </c>
    </row>
    <row r="16" spans="1:20" ht="21" x14ac:dyDescent="0.35">
      <c r="A16" s="88" t="s">
        <v>27</v>
      </c>
      <c r="B16" s="89" t="s">
        <v>1</v>
      </c>
      <c r="C16" s="47">
        <v>18100</v>
      </c>
      <c r="D16" s="105">
        <v>18100</v>
      </c>
      <c r="E16" s="105"/>
      <c r="F16" s="105"/>
      <c r="G16" s="105"/>
      <c r="H16" s="48">
        <f>SUM(D16:G16)</f>
        <v>18100</v>
      </c>
      <c r="I16" s="105"/>
      <c r="J16" s="105"/>
      <c r="K16" s="105"/>
      <c r="L16" s="105"/>
      <c r="M16" s="48">
        <f>SUM(I16:L16)</f>
        <v>0</v>
      </c>
      <c r="N16" s="105"/>
      <c r="O16" s="105"/>
      <c r="P16" s="105"/>
      <c r="Q16" s="105"/>
      <c r="R16" s="48">
        <f>SUM(N16:Q16)</f>
        <v>0</v>
      </c>
      <c r="S16" s="173">
        <f t="shared" si="1"/>
        <v>18100</v>
      </c>
      <c r="T16" s="20">
        <f t="shared" si="2"/>
        <v>18100</v>
      </c>
    </row>
    <row r="17" spans="1:20" ht="21" x14ac:dyDescent="0.35">
      <c r="A17" s="88" t="s">
        <v>28</v>
      </c>
      <c r="B17" s="89" t="s">
        <v>1</v>
      </c>
      <c r="C17" s="47">
        <v>24400</v>
      </c>
      <c r="D17" s="105">
        <v>24400</v>
      </c>
      <c r="E17" s="105"/>
      <c r="F17" s="105"/>
      <c r="G17" s="105"/>
      <c r="H17" s="48">
        <f t="shared" ref="H17:H18" si="4">SUM(D17:G17)</f>
        <v>24400</v>
      </c>
      <c r="I17" s="105"/>
      <c r="J17" s="105"/>
      <c r="K17" s="105"/>
      <c r="L17" s="105"/>
      <c r="M17" s="48">
        <f t="shared" ref="M17:M18" si="5">SUM(I17:L17)</f>
        <v>0</v>
      </c>
      <c r="N17" s="105"/>
      <c r="O17" s="105"/>
      <c r="P17" s="105"/>
      <c r="Q17" s="105"/>
      <c r="R17" s="48">
        <f t="shared" ref="R17:R18" si="6">SUM(N17:Q17)</f>
        <v>0</v>
      </c>
      <c r="S17" s="173">
        <f t="shared" si="1"/>
        <v>24400</v>
      </c>
      <c r="T17" s="20">
        <f t="shared" si="2"/>
        <v>24400</v>
      </c>
    </row>
    <row r="18" spans="1:20" ht="21" x14ac:dyDescent="0.35">
      <c r="A18" s="88" t="s">
        <v>38</v>
      </c>
      <c r="B18" s="89" t="s">
        <v>1</v>
      </c>
      <c r="C18" s="47">
        <v>194400</v>
      </c>
      <c r="D18" s="105">
        <v>194400</v>
      </c>
      <c r="E18" s="105"/>
      <c r="F18" s="105"/>
      <c r="G18" s="105"/>
      <c r="H18" s="48">
        <f t="shared" si="4"/>
        <v>194400</v>
      </c>
      <c r="I18" s="105"/>
      <c r="J18" s="105"/>
      <c r="K18" s="105"/>
      <c r="L18" s="105"/>
      <c r="M18" s="48">
        <f t="shared" si="5"/>
        <v>0</v>
      </c>
      <c r="N18" s="105"/>
      <c r="O18" s="105"/>
      <c r="P18" s="105"/>
      <c r="Q18" s="105"/>
      <c r="R18" s="48">
        <f t="shared" si="6"/>
        <v>0</v>
      </c>
      <c r="S18" s="173">
        <f t="shared" si="1"/>
        <v>194400</v>
      </c>
      <c r="T18" s="20">
        <f t="shared" si="2"/>
        <v>194400</v>
      </c>
    </row>
    <row r="19" spans="1:20" ht="21" x14ac:dyDescent="0.35">
      <c r="A19" s="87" t="s">
        <v>105</v>
      </c>
      <c r="B19" s="80"/>
      <c r="C19" s="47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173">
        <f t="shared" si="1"/>
        <v>0</v>
      </c>
      <c r="T19" s="20">
        <f t="shared" si="2"/>
        <v>0</v>
      </c>
    </row>
    <row r="20" spans="1:20" ht="21" x14ac:dyDescent="0.35">
      <c r="A20" s="88" t="s">
        <v>29</v>
      </c>
      <c r="B20" s="89" t="s">
        <v>1</v>
      </c>
      <c r="C20" s="47">
        <f>SUM(C21:C22)</f>
        <v>224100</v>
      </c>
      <c r="D20" s="105">
        <v>25900</v>
      </c>
      <c r="E20" s="105"/>
      <c r="F20" s="105"/>
      <c r="G20" s="105"/>
      <c r="H20" s="48">
        <f>SUM(D20:G20)</f>
        <v>25900</v>
      </c>
      <c r="I20" s="105"/>
      <c r="J20" s="105"/>
      <c r="K20" s="105"/>
      <c r="L20" s="105"/>
      <c r="M20" s="48">
        <f>SUM(I20:L20)</f>
        <v>0</v>
      </c>
      <c r="N20" s="105"/>
      <c r="O20" s="105"/>
      <c r="P20" s="105"/>
      <c r="Q20" s="105"/>
      <c r="R20" s="48">
        <f>SUM(N20:Q20)</f>
        <v>0</v>
      </c>
      <c r="S20" s="173">
        <f t="shared" si="1"/>
        <v>25900</v>
      </c>
      <c r="T20" s="20">
        <f t="shared" si="2"/>
        <v>25900</v>
      </c>
    </row>
    <row r="21" spans="1:20" ht="21" x14ac:dyDescent="0.35">
      <c r="A21" s="88" t="s">
        <v>30</v>
      </c>
      <c r="B21" s="89" t="s">
        <v>1</v>
      </c>
      <c r="C21" s="47">
        <v>151100</v>
      </c>
      <c r="D21" s="105"/>
      <c r="E21" s="105"/>
      <c r="F21" s="105">
        <v>50400</v>
      </c>
      <c r="G21" s="105"/>
      <c r="H21" s="48">
        <f t="shared" ref="H21:H23" si="7">SUM(D21:G21)</f>
        <v>50400</v>
      </c>
      <c r="I21" s="105"/>
      <c r="J21" s="105">
        <v>50350</v>
      </c>
      <c r="K21" s="105"/>
      <c r="L21" s="105"/>
      <c r="M21" s="48">
        <f t="shared" ref="M21:M23" si="8">SUM(I21:L21)</f>
        <v>50350</v>
      </c>
      <c r="N21" s="105"/>
      <c r="O21" s="105">
        <v>50350</v>
      </c>
      <c r="P21" s="105"/>
      <c r="Q21" s="105"/>
      <c r="R21" s="48">
        <f t="shared" ref="R21:R23" si="9">SUM(N21:Q21)</f>
        <v>50350</v>
      </c>
      <c r="S21" s="173">
        <f t="shared" si="1"/>
        <v>151100</v>
      </c>
      <c r="T21" s="20">
        <f t="shared" si="2"/>
        <v>151100</v>
      </c>
    </row>
    <row r="22" spans="1:20" ht="21" x14ac:dyDescent="0.35">
      <c r="A22" s="88" t="s">
        <v>31</v>
      </c>
      <c r="B22" s="89" t="s">
        <v>1</v>
      </c>
      <c r="C22" s="47">
        <v>73000</v>
      </c>
      <c r="D22" s="105"/>
      <c r="E22" s="105"/>
      <c r="F22" s="105">
        <v>24500</v>
      </c>
      <c r="G22" s="105"/>
      <c r="H22" s="48">
        <f t="shared" si="7"/>
        <v>24500</v>
      </c>
      <c r="I22" s="105"/>
      <c r="J22" s="105">
        <v>24500</v>
      </c>
      <c r="K22" s="105"/>
      <c r="L22" s="105"/>
      <c r="M22" s="48">
        <f t="shared" si="8"/>
        <v>24500</v>
      </c>
      <c r="N22" s="105"/>
      <c r="O22" s="105">
        <v>24000</v>
      </c>
      <c r="P22" s="105"/>
      <c r="Q22" s="105"/>
      <c r="R22" s="48">
        <f t="shared" si="9"/>
        <v>24000</v>
      </c>
      <c r="S22" s="173">
        <f t="shared" si="1"/>
        <v>73000</v>
      </c>
      <c r="T22" s="20">
        <f t="shared" si="2"/>
        <v>73000</v>
      </c>
    </row>
    <row r="23" spans="1:20" ht="21" x14ac:dyDescent="0.35">
      <c r="A23" s="88" t="s">
        <v>32</v>
      </c>
      <c r="B23" s="89" t="s">
        <v>1</v>
      </c>
      <c r="C23" s="47">
        <v>12000</v>
      </c>
      <c r="D23" s="105"/>
      <c r="E23" s="105"/>
      <c r="F23" s="105">
        <v>4000</v>
      </c>
      <c r="G23" s="105"/>
      <c r="H23" s="48">
        <f t="shared" si="7"/>
        <v>4000</v>
      </c>
      <c r="I23" s="105"/>
      <c r="J23" s="105">
        <v>4000</v>
      </c>
      <c r="K23" s="105"/>
      <c r="L23" s="105"/>
      <c r="M23" s="48">
        <f t="shared" si="8"/>
        <v>4000</v>
      </c>
      <c r="N23" s="105"/>
      <c r="O23" s="105">
        <v>4000</v>
      </c>
      <c r="P23" s="105"/>
      <c r="Q23" s="105"/>
      <c r="R23" s="48">
        <f t="shared" si="9"/>
        <v>4000</v>
      </c>
      <c r="S23" s="173">
        <f t="shared" si="1"/>
        <v>12000</v>
      </c>
      <c r="T23" s="20">
        <f t="shared" si="2"/>
        <v>12000</v>
      </c>
    </row>
    <row r="24" spans="1:20" ht="21" x14ac:dyDescent="0.35">
      <c r="A24" s="88" t="s">
        <v>23</v>
      </c>
      <c r="B24" s="170" t="s">
        <v>1</v>
      </c>
      <c r="C24" s="47">
        <v>2200</v>
      </c>
      <c r="D24" s="105"/>
      <c r="E24" s="105"/>
      <c r="F24" s="105">
        <v>2200</v>
      </c>
      <c r="G24" s="105"/>
      <c r="H24" s="48">
        <f>SUM(D24:G24)</f>
        <v>2200</v>
      </c>
      <c r="I24" s="105"/>
      <c r="J24" s="105"/>
      <c r="K24" s="105"/>
      <c r="L24" s="105"/>
      <c r="M24" s="48">
        <f>SUM(I24:L24)</f>
        <v>0</v>
      </c>
      <c r="N24" s="105"/>
      <c r="O24" s="105"/>
      <c r="P24" s="105"/>
      <c r="Q24" s="105"/>
      <c r="R24" s="48">
        <f>SUM(N24:Q24)</f>
        <v>0</v>
      </c>
      <c r="S24" s="173">
        <f t="shared" si="1"/>
        <v>2200</v>
      </c>
      <c r="T24" s="20">
        <f>SUM(H24+M24+R24)</f>
        <v>2200</v>
      </c>
    </row>
    <row r="25" spans="1:20" ht="21" x14ac:dyDescent="0.35">
      <c r="A25" s="228" t="s">
        <v>0</v>
      </c>
      <c r="B25" s="74" t="s">
        <v>1</v>
      </c>
      <c r="C25" s="47">
        <f>SUM(C8)</f>
        <v>980200</v>
      </c>
      <c r="D25" s="47">
        <f t="shared" ref="D25:R25" si="10">SUM(D8)</f>
        <v>282800</v>
      </c>
      <c r="E25" s="47">
        <f t="shared" si="10"/>
        <v>22000</v>
      </c>
      <c r="F25" s="47">
        <f t="shared" si="10"/>
        <v>100100</v>
      </c>
      <c r="G25" s="47">
        <f t="shared" si="10"/>
        <v>17600</v>
      </c>
      <c r="H25" s="47">
        <f t="shared" si="10"/>
        <v>422500</v>
      </c>
      <c r="I25" s="47">
        <f t="shared" si="10"/>
        <v>16000</v>
      </c>
      <c r="J25" s="47">
        <f t="shared" si="10"/>
        <v>95650</v>
      </c>
      <c r="K25" s="47">
        <f t="shared" si="10"/>
        <v>15200</v>
      </c>
      <c r="L25" s="47">
        <f t="shared" si="10"/>
        <v>16800</v>
      </c>
      <c r="M25" s="47">
        <f t="shared" si="10"/>
        <v>143650</v>
      </c>
      <c r="N25" s="47">
        <f t="shared" si="10"/>
        <v>8400</v>
      </c>
      <c r="O25" s="47">
        <f t="shared" si="10"/>
        <v>109850</v>
      </c>
      <c r="P25" s="47">
        <f t="shared" si="10"/>
        <v>47200</v>
      </c>
      <c r="Q25" s="47">
        <f t="shared" si="10"/>
        <v>50400</v>
      </c>
      <c r="R25" s="47">
        <f t="shared" si="10"/>
        <v>215850</v>
      </c>
      <c r="S25" s="173">
        <f t="shared" si="1"/>
        <v>782000</v>
      </c>
      <c r="T25" s="33">
        <f t="shared" si="2"/>
        <v>782000</v>
      </c>
    </row>
    <row r="26" spans="1:20" ht="21" x14ac:dyDescent="0.35">
      <c r="A26" s="229"/>
      <c r="B26" s="74" t="s">
        <v>2</v>
      </c>
      <c r="C26" s="47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173">
        <f t="shared" si="1"/>
        <v>0</v>
      </c>
    </row>
    <row r="27" spans="1:20" ht="21" x14ac:dyDescent="0.2">
      <c r="A27" s="169"/>
      <c r="B27" s="169"/>
      <c r="C27" s="12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20" ht="21" x14ac:dyDescent="0.2">
      <c r="A28" s="169"/>
      <c r="B28" s="169"/>
      <c r="C28" s="12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20" ht="21" x14ac:dyDescent="0.2">
      <c r="A29" s="169"/>
      <c r="B29" s="169"/>
      <c r="C29" s="12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20" ht="21" x14ac:dyDescent="0.2">
      <c r="A30" s="24" t="s">
        <v>7</v>
      </c>
      <c r="B30" s="21"/>
      <c r="C30" s="22"/>
      <c r="D30" s="23"/>
      <c r="E30" s="23"/>
      <c r="F30" s="23"/>
    </row>
    <row r="32" spans="1:20" ht="22.5" customHeight="1" x14ac:dyDescent="0.2"/>
    <row r="33" spans="1:13" ht="22.5" customHeight="1" x14ac:dyDescent="0.2">
      <c r="C33" s="55">
        <f>SUM(C34:C35)</f>
        <v>0</v>
      </c>
    </row>
    <row r="34" spans="1:13" ht="22.5" customHeight="1" x14ac:dyDescent="0.2"/>
    <row r="35" spans="1:13" ht="22.5" customHeight="1" x14ac:dyDescent="0.2"/>
    <row r="36" spans="1:13" ht="22.5" customHeight="1" x14ac:dyDescent="0.2">
      <c r="A36" s="191"/>
    </row>
    <row r="37" spans="1:13" x14ac:dyDescent="0.2">
      <c r="A37" s="191"/>
    </row>
    <row r="38" spans="1:13" x14ac:dyDescent="0.2">
      <c r="B38" s="210"/>
    </row>
    <row r="39" spans="1:13" x14ac:dyDescent="0.2">
      <c r="A39" s="172"/>
      <c r="B39" s="172"/>
      <c r="C39" s="218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x14ac:dyDescent="0.2">
      <c r="A40" s="191"/>
    </row>
    <row r="49" spans="1:3" x14ac:dyDescent="0.2">
      <c r="C49" s="20">
        <f>SUM(C50:C51)</f>
        <v>0</v>
      </c>
    </row>
    <row r="57" spans="1:3" x14ac:dyDescent="0.2">
      <c r="A57" s="209"/>
    </row>
    <row r="58" spans="1:3" x14ac:dyDescent="0.2">
      <c r="A58" s="209"/>
    </row>
    <row r="60" spans="1:3" x14ac:dyDescent="0.2">
      <c r="C60" s="20">
        <f>SUM(C61)</f>
        <v>0</v>
      </c>
    </row>
    <row r="65" spans="1:3" x14ac:dyDescent="0.2">
      <c r="C65" s="20">
        <f>SUM(C66:C66)</f>
        <v>0</v>
      </c>
    </row>
    <row r="66" spans="1:3" x14ac:dyDescent="0.2">
      <c r="A66" s="219"/>
    </row>
    <row r="67" spans="1:3" x14ac:dyDescent="0.2">
      <c r="A67" s="220"/>
      <c r="C67" s="20">
        <f>SUM(C68:C69)</f>
        <v>0</v>
      </c>
    </row>
    <row r="68" spans="1:3" x14ac:dyDescent="0.2">
      <c r="A68" s="191"/>
    </row>
    <row r="74" spans="1:3" x14ac:dyDescent="0.2">
      <c r="A74" s="191"/>
    </row>
    <row r="77" spans="1:3" x14ac:dyDescent="0.2">
      <c r="C77" s="20">
        <f>SUM(C78:C79)</f>
        <v>0</v>
      </c>
    </row>
    <row r="83" spans="2:3" x14ac:dyDescent="0.2">
      <c r="C83" s="20">
        <f>SUM(C84:C85)</f>
        <v>0</v>
      </c>
    </row>
    <row r="86" spans="2:3" x14ac:dyDescent="0.2">
      <c r="C86" s="20">
        <f>SUM(C87:C89)</f>
        <v>0</v>
      </c>
    </row>
    <row r="92" spans="2:3" x14ac:dyDescent="0.2">
      <c r="B92" s="14">
        <f>SUM(C92:E92)</f>
        <v>0</v>
      </c>
    </row>
  </sheetData>
  <mergeCells count="8">
    <mergeCell ref="A25:A26"/>
    <mergeCell ref="C5:C6"/>
    <mergeCell ref="S5:S6"/>
    <mergeCell ref="A1:H1"/>
    <mergeCell ref="A5:A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3" orientation="landscape" r:id="rId1"/>
  <headerFooter>
    <oddHeader>&amp;R&amp;"TH SarabunPSK,ธรรมดา"&amp;16แบบ สงม. 2</oddHead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08C6-78EC-480A-8A58-A6694574FD45}">
  <dimension ref="A1:T92"/>
  <sheetViews>
    <sheetView zoomScale="60" zoomScaleNormal="60" workbookViewId="0">
      <selection activeCell="AA8" sqref="AA8"/>
    </sheetView>
  </sheetViews>
  <sheetFormatPr defaultRowHeight="21" x14ac:dyDescent="0.35"/>
  <cols>
    <col min="1" max="1" width="50.75" style="14" customWidth="1"/>
    <col min="2" max="2" width="14.875" style="14" customWidth="1"/>
    <col min="3" max="3" width="15.125" style="20" hidden="1" customWidth="1"/>
    <col min="4" max="7" width="11.625" style="14" hidden="1" customWidth="1"/>
    <col min="8" max="8" width="25.625" style="14" customWidth="1"/>
    <col min="9" max="12" width="11.625" style="14" hidden="1" customWidth="1"/>
    <col min="13" max="13" width="28.375" style="14" customWidth="1"/>
    <col min="14" max="17" width="11.625" style="14" hidden="1" customWidth="1"/>
    <col min="18" max="18" width="28.5" style="14" customWidth="1"/>
    <col min="19" max="19" width="17" style="14" customWidth="1"/>
    <col min="20" max="20" width="13.625" style="30" hidden="1" customWidth="1"/>
    <col min="21" max="16384" width="9" style="14"/>
  </cols>
  <sheetData>
    <row r="1" spans="1:20" x14ac:dyDescent="0.35">
      <c r="A1" s="238" t="s">
        <v>162</v>
      </c>
      <c r="B1" s="238"/>
      <c r="C1" s="238"/>
      <c r="D1" s="238"/>
      <c r="E1" s="238"/>
      <c r="F1" s="238"/>
      <c r="G1" s="238"/>
      <c r="H1" s="238"/>
    </row>
    <row r="2" spans="1:20" x14ac:dyDescent="0.35">
      <c r="A2" s="15" t="s">
        <v>21</v>
      </c>
      <c r="B2" s="15"/>
      <c r="C2" s="16"/>
      <c r="D2" s="15"/>
      <c r="E2" s="15"/>
      <c r="F2" s="15"/>
    </row>
    <row r="3" spans="1:20" x14ac:dyDescent="0.35">
      <c r="A3" s="17" t="s">
        <v>45</v>
      </c>
      <c r="B3" s="17"/>
      <c r="C3" s="18"/>
      <c r="D3" s="19"/>
      <c r="E3" s="19"/>
      <c r="F3" s="19"/>
      <c r="M3" s="28"/>
      <c r="R3" s="19" t="s">
        <v>20</v>
      </c>
    </row>
    <row r="4" spans="1:20" x14ac:dyDescent="0.35">
      <c r="A4" s="17"/>
      <c r="B4" s="17"/>
      <c r="C4" s="18"/>
      <c r="D4" s="19"/>
      <c r="E4" s="19"/>
      <c r="F4" s="19"/>
    </row>
    <row r="5" spans="1:20" x14ac:dyDescent="0.35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28" t="s">
        <v>0</v>
      </c>
    </row>
    <row r="6" spans="1:20" x14ac:dyDescent="0.35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29"/>
    </row>
    <row r="7" spans="1:20" s="20" customFormat="1" x14ac:dyDescent="0.35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  <c r="T7" s="30"/>
    </row>
    <row r="8" spans="1:20" x14ac:dyDescent="0.35">
      <c r="A8" s="86" t="s">
        <v>111</v>
      </c>
      <c r="B8" s="74" t="s">
        <v>1</v>
      </c>
      <c r="C8" s="73">
        <f>SUM(C10)</f>
        <v>1400700</v>
      </c>
      <c r="D8" s="73">
        <f t="shared" ref="D8:R8" si="0">SUM(D10)</f>
        <v>699700</v>
      </c>
      <c r="E8" s="73">
        <f t="shared" si="0"/>
        <v>46600</v>
      </c>
      <c r="F8" s="73">
        <f t="shared" si="0"/>
        <v>131100</v>
      </c>
      <c r="G8" s="73">
        <f t="shared" si="0"/>
        <v>31300</v>
      </c>
      <c r="H8" s="73">
        <f t="shared" si="0"/>
        <v>908700</v>
      </c>
      <c r="I8" s="73">
        <f t="shared" si="0"/>
        <v>48100</v>
      </c>
      <c r="J8" s="73">
        <f t="shared" si="0"/>
        <v>112000</v>
      </c>
      <c r="K8" s="73">
        <f t="shared" si="0"/>
        <v>4000</v>
      </c>
      <c r="L8" s="73">
        <f t="shared" si="0"/>
        <v>4000</v>
      </c>
      <c r="M8" s="73">
        <f t="shared" si="0"/>
        <v>168100</v>
      </c>
      <c r="N8" s="73">
        <f t="shared" si="0"/>
        <v>123800</v>
      </c>
      <c r="O8" s="73">
        <f t="shared" si="0"/>
        <v>2500</v>
      </c>
      <c r="P8" s="73">
        <f t="shared" si="0"/>
        <v>2500</v>
      </c>
      <c r="Q8" s="73">
        <f t="shared" si="0"/>
        <v>0</v>
      </c>
      <c r="R8" s="73">
        <f t="shared" si="0"/>
        <v>128800</v>
      </c>
      <c r="S8" s="176">
        <f>SUM(H8+M8+R8)</f>
        <v>1205600</v>
      </c>
      <c r="T8" s="31">
        <f>SUM(R8,M8,H8)</f>
        <v>1205600</v>
      </c>
    </row>
    <row r="9" spans="1:20" x14ac:dyDescent="0.35">
      <c r="A9" s="109"/>
      <c r="B9" s="74" t="s">
        <v>2</v>
      </c>
      <c r="C9" s="47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176">
        <f t="shared" ref="S9:S27" si="1">SUM(H9+M9+R9)</f>
        <v>0</v>
      </c>
      <c r="T9" s="30">
        <f t="shared" ref="T9:T24" si="2">SUM(R9,M9,H9)</f>
        <v>0</v>
      </c>
    </row>
    <row r="10" spans="1:20" x14ac:dyDescent="0.35">
      <c r="A10" s="87" t="s">
        <v>137</v>
      </c>
      <c r="B10" s="53" t="s">
        <v>1</v>
      </c>
      <c r="C10" s="47">
        <f>SUM(C14:C25)</f>
        <v>1400700</v>
      </c>
      <c r="D10" s="47">
        <f t="shared" ref="D10:R10" si="3">SUM(D14:D25)</f>
        <v>699700</v>
      </c>
      <c r="E10" s="47">
        <f t="shared" si="3"/>
        <v>46600</v>
      </c>
      <c r="F10" s="47">
        <f t="shared" si="3"/>
        <v>131100</v>
      </c>
      <c r="G10" s="47">
        <f t="shared" si="3"/>
        <v>31300</v>
      </c>
      <c r="H10" s="47">
        <f t="shared" si="3"/>
        <v>908700</v>
      </c>
      <c r="I10" s="47">
        <f t="shared" si="3"/>
        <v>48100</v>
      </c>
      <c r="J10" s="47">
        <f t="shared" si="3"/>
        <v>112000</v>
      </c>
      <c r="K10" s="47">
        <f t="shared" si="3"/>
        <v>4000</v>
      </c>
      <c r="L10" s="47">
        <f t="shared" si="3"/>
        <v>4000</v>
      </c>
      <c r="M10" s="47">
        <f t="shared" si="3"/>
        <v>168100</v>
      </c>
      <c r="N10" s="47">
        <f t="shared" si="3"/>
        <v>123800</v>
      </c>
      <c r="O10" s="47">
        <f t="shared" si="3"/>
        <v>2500</v>
      </c>
      <c r="P10" s="47">
        <f t="shared" si="3"/>
        <v>2500</v>
      </c>
      <c r="Q10" s="47">
        <f t="shared" si="3"/>
        <v>0</v>
      </c>
      <c r="R10" s="47">
        <f t="shared" si="3"/>
        <v>128800</v>
      </c>
      <c r="S10" s="176">
        <f t="shared" si="1"/>
        <v>1205600</v>
      </c>
      <c r="T10" s="32">
        <f t="shared" si="2"/>
        <v>1205600</v>
      </c>
    </row>
    <row r="11" spans="1:20" x14ac:dyDescent="0.35">
      <c r="A11" s="87"/>
      <c r="B11" s="53" t="s">
        <v>2</v>
      </c>
      <c r="C11" s="47">
        <f>SUM(C12+C15)</f>
        <v>117000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76">
        <f t="shared" si="1"/>
        <v>0</v>
      </c>
    </row>
    <row r="12" spans="1:20" x14ac:dyDescent="0.35">
      <c r="A12" s="86" t="s">
        <v>102</v>
      </c>
      <c r="B12" s="80"/>
      <c r="C12" s="47">
        <f>SUM(C13:C14)</f>
        <v>117000</v>
      </c>
      <c r="D12" s="53">
        <f>SUM(D13:D14)</f>
        <v>14300</v>
      </c>
      <c r="E12" s="53">
        <f>SUM(E13:E14)</f>
        <v>28600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6">
        <f t="shared" si="1"/>
        <v>0</v>
      </c>
    </row>
    <row r="13" spans="1:20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6">
        <f t="shared" si="1"/>
        <v>0</v>
      </c>
    </row>
    <row r="14" spans="1:20" x14ac:dyDescent="0.35">
      <c r="A14" s="88" t="s">
        <v>25</v>
      </c>
      <c r="B14" s="89" t="s">
        <v>1</v>
      </c>
      <c r="C14" s="47">
        <v>117000</v>
      </c>
      <c r="D14" s="110">
        <v>14300</v>
      </c>
      <c r="E14" s="110">
        <v>28600</v>
      </c>
      <c r="F14" s="110">
        <v>24700</v>
      </c>
      <c r="G14" s="110">
        <v>27300</v>
      </c>
      <c r="H14" s="48">
        <f>SUM(D14:G14)</f>
        <v>94900</v>
      </c>
      <c r="I14" s="110">
        <v>22100</v>
      </c>
      <c r="J14" s="110" t="s">
        <v>201</v>
      </c>
      <c r="K14" s="110" t="s">
        <v>201</v>
      </c>
      <c r="L14" s="110" t="s">
        <v>201</v>
      </c>
      <c r="M14" s="48">
        <f>SUM(I14:L14)</f>
        <v>22100</v>
      </c>
      <c r="N14" s="110" t="s">
        <v>201</v>
      </c>
      <c r="O14" s="110" t="s">
        <v>201</v>
      </c>
      <c r="P14" s="110" t="s">
        <v>201</v>
      </c>
      <c r="Q14" s="110" t="s">
        <v>201</v>
      </c>
      <c r="R14" s="48">
        <f>SUM(N14:Q14)</f>
        <v>0</v>
      </c>
      <c r="S14" s="176">
        <f t="shared" si="1"/>
        <v>117000</v>
      </c>
      <c r="T14" s="31">
        <f t="shared" si="2"/>
        <v>117000</v>
      </c>
    </row>
    <row r="15" spans="1:20" x14ac:dyDescent="0.35">
      <c r="A15" s="87" t="s">
        <v>104</v>
      </c>
      <c r="B15" s="80"/>
      <c r="C15" s="47"/>
      <c r="D15" s="111"/>
      <c r="E15" s="111"/>
      <c r="F15" s="111"/>
      <c r="G15" s="111"/>
      <c r="H15" s="53"/>
      <c r="I15" s="111"/>
      <c r="J15" s="111"/>
      <c r="K15" s="111"/>
      <c r="L15" s="111"/>
      <c r="M15" s="53"/>
      <c r="N15" s="111"/>
      <c r="O15" s="111"/>
      <c r="P15" s="111"/>
      <c r="Q15" s="111"/>
      <c r="R15" s="53"/>
      <c r="S15" s="176">
        <f t="shared" si="1"/>
        <v>0</v>
      </c>
    </row>
    <row r="16" spans="1:20" s="34" customFormat="1" x14ac:dyDescent="0.35">
      <c r="A16" s="112" t="s">
        <v>27</v>
      </c>
      <c r="B16" s="113" t="s">
        <v>1</v>
      </c>
      <c r="C16" s="96">
        <v>36200</v>
      </c>
      <c r="D16" s="114">
        <v>12000</v>
      </c>
      <c r="E16" s="114" t="s">
        <v>201</v>
      </c>
      <c r="F16" s="114" t="s">
        <v>201</v>
      </c>
      <c r="G16" s="114" t="s">
        <v>201</v>
      </c>
      <c r="H16" s="115">
        <f>SUM(D16:G16)</f>
        <v>12000</v>
      </c>
      <c r="I16" s="114">
        <v>12000</v>
      </c>
      <c r="J16" s="114" t="s">
        <v>201</v>
      </c>
      <c r="K16" s="114" t="s">
        <v>201</v>
      </c>
      <c r="L16" s="114" t="s">
        <v>201</v>
      </c>
      <c r="M16" s="115">
        <f>SUM(I16:L16)</f>
        <v>12000</v>
      </c>
      <c r="N16" s="114">
        <v>12200</v>
      </c>
      <c r="O16" s="114" t="s">
        <v>201</v>
      </c>
      <c r="P16" s="114" t="s">
        <v>201</v>
      </c>
      <c r="Q16" s="114" t="s">
        <v>201</v>
      </c>
      <c r="R16" s="115">
        <f>SUM(N16:Q16)</f>
        <v>12200</v>
      </c>
      <c r="S16" s="176">
        <f t="shared" si="1"/>
        <v>36200</v>
      </c>
      <c r="T16" s="49">
        <f t="shared" si="2"/>
        <v>36200</v>
      </c>
    </row>
    <row r="17" spans="1:20" s="34" customFormat="1" ht="42" x14ac:dyDescent="0.35">
      <c r="A17" s="116" t="s">
        <v>167</v>
      </c>
      <c r="B17" s="113" t="s">
        <v>1</v>
      </c>
      <c r="C17" s="96">
        <v>31500</v>
      </c>
      <c r="D17" s="114" t="s">
        <v>201</v>
      </c>
      <c r="E17" s="114">
        <v>2000</v>
      </c>
      <c r="F17" s="114">
        <v>2000</v>
      </c>
      <c r="G17" s="114">
        <v>4000</v>
      </c>
      <c r="H17" s="115">
        <f>SUM(D17:G17)</f>
        <v>8000</v>
      </c>
      <c r="I17" s="114">
        <v>4000</v>
      </c>
      <c r="J17" s="114">
        <v>4000</v>
      </c>
      <c r="K17" s="114">
        <v>4000</v>
      </c>
      <c r="L17" s="114">
        <v>4000</v>
      </c>
      <c r="M17" s="115">
        <f>SUM(I17:L17)</f>
        <v>16000</v>
      </c>
      <c r="N17" s="114">
        <v>2500</v>
      </c>
      <c r="O17" s="114">
        <v>2500</v>
      </c>
      <c r="P17" s="114">
        <v>2500</v>
      </c>
      <c r="Q17" s="114" t="s">
        <v>201</v>
      </c>
      <c r="R17" s="115">
        <f>SUM(N17:Q17)</f>
        <v>7500</v>
      </c>
      <c r="S17" s="176">
        <f t="shared" si="1"/>
        <v>31500</v>
      </c>
      <c r="T17" s="49">
        <f t="shared" si="2"/>
        <v>31500</v>
      </c>
    </row>
    <row r="18" spans="1:20" s="34" customFormat="1" x14ac:dyDescent="0.35">
      <c r="A18" s="112" t="s">
        <v>28</v>
      </c>
      <c r="B18" s="113" t="s">
        <v>1</v>
      </c>
      <c r="C18" s="96">
        <v>24000</v>
      </c>
      <c r="D18" s="114" t="s">
        <v>201</v>
      </c>
      <c r="E18" s="114">
        <v>9000</v>
      </c>
      <c r="F18" s="114" t="s">
        <v>201</v>
      </c>
      <c r="G18" s="114" t="s">
        <v>201</v>
      </c>
      <c r="H18" s="115">
        <f t="shared" ref="H18:H19" si="4">SUM(D18:G18)</f>
        <v>9000</v>
      </c>
      <c r="I18" s="114" t="s">
        <v>201</v>
      </c>
      <c r="J18" s="114">
        <v>8000</v>
      </c>
      <c r="K18" s="114" t="s">
        <v>201</v>
      </c>
      <c r="L18" s="114" t="s">
        <v>201</v>
      </c>
      <c r="M18" s="115">
        <f t="shared" ref="M18:Q19" si="5">SUM(I18:L18)</f>
        <v>8000</v>
      </c>
      <c r="N18" s="114">
        <v>7000</v>
      </c>
      <c r="O18" s="114" t="s">
        <v>201</v>
      </c>
      <c r="P18" s="114" t="s">
        <v>201</v>
      </c>
      <c r="Q18" s="114" t="s">
        <v>201</v>
      </c>
      <c r="R18" s="115">
        <f t="shared" ref="R18:R19" si="6">SUM(N18:Q18)</f>
        <v>7000</v>
      </c>
      <c r="S18" s="176">
        <f t="shared" si="1"/>
        <v>24000</v>
      </c>
      <c r="T18" s="49">
        <f t="shared" si="2"/>
        <v>24000</v>
      </c>
    </row>
    <row r="19" spans="1:20" s="34" customFormat="1" x14ac:dyDescent="0.35">
      <c r="A19" s="112" t="s">
        <v>38</v>
      </c>
      <c r="B19" s="113" t="s">
        <v>1</v>
      </c>
      <c r="C19" s="96">
        <v>604800</v>
      </c>
      <c r="D19" s="114">
        <v>604800</v>
      </c>
      <c r="E19" s="114" t="s">
        <v>201</v>
      </c>
      <c r="F19" s="114" t="s">
        <v>201</v>
      </c>
      <c r="G19" s="114" t="s">
        <v>201</v>
      </c>
      <c r="H19" s="115">
        <f t="shared" si="4"/>
        <v>604800</v>
      </c>
      <c r="I19" s="114" t="s">
        <v>201</v>
      </c>
      <c r="J19" s="114" t="s">
        <v>201</v>
      </c>
      <c r="K19" s="114" t="s">
        <v>201</v>
      </c>
      <c r="L19" s="114" t="s">
        <v>201</v>
      </c>
      <c r="M19" s="115">
        <f t="shared" si="5"/>
        <v>0</v>
      </c>
      <c r="N19" s="115">
        <f t="shared" si="5"/>
        <v>0</v>
      </c>
      <c r="O19" s="115">
        <f t="shared" si="5"/>
        <v>0</v>
      </c>
      <c r="P19" s="115">
        <f t="shared" si="5"/>
        <v>0</v>
      </c>
      <c r="Q19" s="115">
        <f t="shared" si="5"/>
        <v>0</v>
      </c>
      <c r="R19" s="115">
        <f t="shared" si="6"/>
        <v>0</v>
      </c>
      <c r="S19" s="176">
        <f t="shared" si="1"/>
        <v>604800</v>
      </c>
      <c r="T19" s="49">
        <f t="shared" si="2"/>
        <v>604800</v>
      </c>
    </row>
    <row r="20" spans="1:20" s="34" customFormat="1" x14ac:dyDescent="0.35">
      <c r="A20" s="79" t="s">
        <v>105</v>
      </c>
      <c r="B20" s="117"/>
      <c r="C20" s="96">
        <f>SUM(C21:C22)</f>
        <v>195100</v>
      </c>
      <c r="D20" s="118"/>
      <c r="E20" s="118"/>
      <c r="F20" s="118"/>
      <c r="G20" s="118"/>
      <c r="H20" s="119"/>
      <c r="I20" s="118"/>
      <c r="J20" s="118"/>
      <c r="K20" s="118"/>
      <c r="L20" s="118"/>
      <c r="M20" s="119"/>
      <c r="N20" s="118"/>
      <c r="O20" s="118"/>
      <c r="P20" s="118"/>
      <c r="Q20" s="118"/>
      <c r="R20" s="119"/>
      <c r="S20" s="176">
        <f t="shared" si="1"/>
        <v>0</v>
      </c>
      <c r="T20" s="50"/>
    </row>
    <row r="21" spans="1:20" s="34" customFormat="1" x14ac:dyDescent="0.35">
      <c r="A21" s="112" t="s">
        <v>29</v>
      </c>
      <c r="B21" s="113" t="s">
        <v>1</v>
      </c>
      <c r="C21" s="96">
        <v>68600</v>
      </c>
      <c r="D21" s="114">
        <v>68600</v>
      </c>
      <c r="E21" s="114"/>
      <c r="F21" s="114"/>
      <c r="G21" s="114"/>
      <c r="H21" s="115">
        <f>SUM(D21:G21)</f>
        <v>68600</v>
      </c>
      <c r="I21" s="114"/>
      <c r="J21" s="114"/>
      <c r="K21" s="114"/>
      <c r="L21" s="114"/>
      <c r="M21" s="115">
        <f>SUM(I21:L21)</f>
        <v>0</v>
      </c>
      <c r="N21" s="114"/>
      <c r="O21" s="114"/>
      <c r="P21" s="114"/>
      <c r="Q21" s="114"/>
      <c r="R21" s="115">
        <f>SUM(N21:Q21)</f>
        <v>0</v>
      </c>
      <c r="S21" s="176">
        <f t="shared" si="1"/>
        <v>68600</v>
      </c>
      <c r="T21" s="49">
        <f t="shared" si="2"/>
        <v>68600</v>
      </c>
    </row>
    <row r="22" spans="1:20" s="34" customFormat="1" x14ac:dyDescent="0.35">
      <c r="A22" s="112" t="s">
        <v>30</v>
      </c>
      <c r="B22" s="113" t="s">
        <v>1</v>
      </c>
      <c r="C22" s="96">
        <v>126500</v>
      </c>
      <c r="D22" s="114" t="s">
        <v>201</v>
      </c>
      <c r="E22" s="114" t="s">
        <v>201</v>
      </c>
      <c r="F22" s="114">
        <v>40000</v>
      </c>
      <c r="G22" s="114" t="s">
        <v>201</v>
      </c>
      <c r="H22" s="115">
        <f t="shared" ref="H22:H24" si="7">SUM(D22:G22)</f>
        <v>40000</v>
      </c>
      <c r="I22" s="114" t="s">
        <v>201</v>
      </c>
      <c r="J22" s="114">
        <v>40000</v>
      </c>
      <c r="K22" s="114" t="s">
        <v>201</v>
      </c>
      <c r="L22" s="114" t="s">
        <v>201</v>
      </c>
      <c r="M22" s="115">
        <f t="shared" ref="M22:M24" si="8">SUM(I22:L22)</f>
        <v>40000</v>
      </c>
      <c r="N22" s="114">
        <v>46500</v>
      </c>
      <c r="O22" s="114" t="s">
        <v>201</v>
      </c>
      <c r="P22" s="114" t="s">
        <v>201</v>
      </c>
      <c r="Q22" s="114" t="s">
        <v>201</v>
      </c>
      <c r="R22" s="115">
        <f t="shared" ref="R22:R24" si="9">SUM(N22:Q22)</f>
        <v>46500</v>
      </c>
      <c r="S22" s="176">
        <f t="shared" si="1"/>
        <v>126500</v>
      </c>
      <c r="T22" s="49">
        <f t="shared" si="2"/>
        <v>126500</v>
      </c>
    </row>
    <row r="23" spans="1:20" s="34" customFormat="1" x14ac:dyDescent="0.35">
      <c r="A23" s="144" t="s">
        <v>31</v>
      </c>
      <c r="B23" s="113" t="s">
        <v>1</v>
      </c>
      <c r="C23" s="96">
        <v>168600</v>
      </c>
      <c r="D23" s="114" t="s">
        <v>201</v>
      </c>
      <c r="E23" s="114" t="s">
        <v>201</v>
      </c>
      <c r="F23" s="114">
        <v>60000</v>
      </c>
      <c r="G23" s="114" t="s">
        <v>201</v>
      </c>
      <c r="H23" s="115">
        <f t="shared" si="7"/>
        <v>60000</v>
      </c>
      <c r="I23" s="114" t="s">
        <v>201</v>
      </c>
      <c r="J23" s="114">
        <v>60000</v>
      </c>
      <c r="K23" s="114" t="s">
        <v>201</v>
      </c>
      <c r="L23" s="114" t="s">
        <v>201</v>
      </c>
      <c r="M23" s="115">
        <f t="shared" si="8"/>
        <v>60000</v>
      </c>
      <c r="N23" s="114">
        <v>48600</v>
      </c>
      <c r="O23" s="114" t="s">
        <v>201</v>
      </c>
      <c r="P23" s="114" t="s">
        <v>201</v>
      </c>
      <c r="Q23" s="114" t="s">
        <v>201</v>
      </c>
      <c r="R23" s="115">
        <f t="shared" si="9"/>
        <v>48600</v>
      </c>
      <c r="S23" s="176">
        <f t="shared" si="1"/>
        <v>168600</v>
      </c>
      <c r="T23" s="49">
        <f t="shared" si="2"/>
        <v>168600</v>
      </c>
    </row>
    <row r="24" spans="1:20" x14ac:dyDescent="0.35">
      <c r="A24" s="164" t="s">
        <v>32</v>
      </c>
      <c r="B24" s="170" t="s">
        <v>1</v>
      </c>
      <c r="C24" s="47">
        <v>24000</v>
      </c>
      <c r="D24" s="110" t="s">
        <v>201</v>
      </c>
      <c r="E24" s="110">
        <v>7000</v>
      </c>
      <c r="F24" s="110" t="s">
        <v>201</v>
      </c>
      <c r="G24" s="110" t="s">
        <v>201</v>
      </c>
      <c r="H24" s="48">
        <f t="shared" si="7"/>
        <v>7000</v>
      </c>
      <c r="I24" s="110">
        <v>10000</v>
      </c>
      <c r="J24" s="110" t="s">
        <v>201</v>
      </c>
      <c r="K24" s="114" t="s">
        <v>201</v>
      </c>
      <c r="L24" s="114" t="s">
        <v>201</v>
      </c>
      <c r="M24" s="48">
        <f t="shared" si="8"/>
        <v>10000</v>
      </c>
      <c r="N24" s="110">
        <v>7000</v>
      </c>
      <c r="O24" s="110" t="s">
        <v>201</v>
      </c>
      <c r="P24" s="114" t="s">
        <v>201</v>
      </c>
      <c r="Q24" s="114" t="s">
        <v>201</v>
      </c>
      <c r="R24" s="48">
        <f t="shared" si="9"/>
        <v>7000</v>
      </c>
      <c r="S24" s="176">
        <f t="shared" si="1"/>
        <v>24000</v>
      </c>
      <c r="T24" s="31">
        <f t="shared" si="2"/>
        <v>24000</v>
      </c>
    </row>
    <row r="25" spans="1:20" x14ac:dyDescent="0.35">
      <c r="A25" s="171" t="s">
        <v>23</v>
      </c>
      <c r="B25" s="89" t="s">
        <v>1</v>
      </c>
      <c r="C25" s="47">
        <v>4400</v>
      </c>
      <c r="D25" s="110" t="s">
        <v>201</v>
      </c>
      <c r="E25" s="110" t="s">
        <v>201</v>
      </c>
      <c r="F25" s="110">
        <v>4400</v>
      </c>
      <c r="G25" s="110" t="s">
        <v>201</v>
      </c>
      <c r="H25" s="48">
        <f>SUM(D25:G25)</f>
        <v>4400</v>
      </c>
      <c r="I25" s="110" t="s">
        <v>201</v>
      </c>
      <c r="J25" s="110" t="s">
        <v>201</v>
      </c>
      <c r="K25" s="110" t="s">
        <v>201</v>
      </c>
      <c r="L25" s="114" t="s">
        <v>201</v>
      </c>
      <c r="M25" s="48">
        <f>SUM(I25:L25)</f>
        <v>0</v>
      </c>
      <c r="N25" s="110" t="s">
        <v>201</v>
      </c>
      <c r="O25" s="110" t="s">
        <v>201</v>
      </c>
      <c r="P25" s="110" t="s">
        <v>201</v>
      </c>
      <c r="Q25" s="110" t="s">
        <v>201</v>
      </c>
      <c r="R25" s="48">
        <f>SUM(N25:Q25)</f>
        <v>0</v>
      </c>
      <c r="S25" s="176">
        <f t="shared" si="1"/>
        <v>4400</v>
      </c>
      <c r="T25" s="31">
        <f>SUM(R25,M25,H25)</f>
        <v>4400</v>
      </c>
    </row>
    <row r="26" spans="1:20" x14ac:dyDescent="0.35">
      <c r="A26" s="243" t="s">
        <v>0</v>
      </c>
      <c r="B26" s="74" t="s">
        <v>1</v>
      </c>
      <c r="C26" s="47">
        <f>SUM(C8)</f>
        <v>1400700</v>
      </c>
      <c r="D26" s="47">
        <f t="shared" ref="D26:R26" si="10">SUM(D8)</f>
        <v>699700</v>
      </c>
      <c r="E26" s="47">
        <f t="shared" si="10"/>
        <v>46600</v>
      </c>
      <c r="F26" s="47">
        <f t="shared" si="10"/>
        <v>131100</v>
      </c>
      <c r="G26" s="47">
        <f t="shared" si="10"/>
        <v>31300</v>
      </c>
      <c r="H26" s="47">
        <f t="shared" si="10"/>
        <v>908700</v>
      </c>
      <c r="I26" s="47">
        <f t="shared" si="10"/>
        <v>48100</v>
      </c>
      <c r="J26" s="47">
        <f t="shared" si="10"/>
        <v>112000</v>
      </c>
      <c r="K26" s="47">
        <f t="shared" si="10"/>
        <v>4000</v>
      </c>
      <c r="L26" s="47">
        <f t="shared" si="10"/>
        <v>4000</v>
      </c>
      <c r="M26" s="47">
        <f t="shared" si="10"/>
        <v>168100</v>
      </c>
      <c r="N26" s="47">
        <f t="shared" si="10"/>
        <v>123800</v>
      </c>
      <c r="O26" s="47">
        <f t="shared" si="10"/>
        <v>2500</v>
      </c>
      <c r="P26" s="47">
        <f t="shared" si="10"/>
        <v>2500</v>
      </c>
      <c r="Q26" s="47">
        <f t="shared" si="10"/>
        <v>0</v>
      </c>
      <c r="R26" s="47">
        <f t="shared" si="10"/>
        <v>128800</v>
      </c>
      <c r="S26" s="176">
        <f t="shared" si="1"/>
        <v>1205600</v>
      </c>
      <c r="T26" s="32">
        <f>SUM(R26,M26,H26)</f>
        <v>1205600</v>
      </c>
    </row>
    <row r="27" spans="1:20" x14ac:dyDescent="0.35">
      <c r="A27" s="229"/>
      <c r="B27" s="74" t="s">
        <v>2</v>
      </c>
      <c r="C27" s="47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176">
        <f t="shared" si="1"/>
        <v>0</v>
      </c>
    </row>
    <row r="28" spans="1:20" x14ac:dyDescent="0.35">
      <c r="A28" s="169"/>
      <c r="B28" s="169"/>
      <c r="C28" s="12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20" x14ac:dyDescent="0.35">
      <c r="A29" s="169"/>
      <c r="B29" s="169"/>
      <c r="C29" s="12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20" x14ac:dyDescent="0.35">
      <c r="A30" s="21"/>
      <c r="B30" s="21"/>
      <c r="C30" s="22"/>
      <c r="D30" s="23"/>
      <c r="E30" s="23"/>
      <c r="F30" s="23"/>
    </row>
    <row r="31" spans="1:20" x14ac:dyDescent="0.35">
      <c r="A31" s="24" t="s">
        <v>7</v>
      </c>
      <c r="B31" s="21"/>
      <c r="C31" s="22"/>
      <c r="D31" s="23"/>
      <c r="E31" s="23"/>
      <c r="F31" s="23"/>
      <c r="H31" s="108"/>
    </row>
    <row r="32" spans="1:20" x14ac:dyDescent="0.35">
      <c r="A32" s="24"/>
      <c r="B32" s="21"/>
      <c r="C32" s="22"/>
      <c r="D32" s="23"/>
      <c r="E32" s="23"/>
      <c r="F32" s="23"/>
    </row>
    <row r="33" spans="1:13" x14ac:dyDescent="0.35">
      <c r="A33" s="24"/>
      <c r="B33" s="21"/>
      <c r="C33" s="22">
        <f>SUM(C34:C35)</f>
        <v>673400</v>
      </c>
      <c r="D33" s="23"/>
      <c r="E33" s="23"/>
      <c r="F33" s="23"/>
    </row>
    <row r="34" spans="1:13" x14ac:dyDescent="0.35">
      <c r="C34" s="55">
        <f>C21+C19</f>
        <v>673400</v>
      </c>
    </row>
    <row r="36" spans="1:13" x14ac:dyDescent="0.35">
      <c r="A36" s="191"/>
    </row>
    <row r="37" spans="1:13" x14ac:dyDescent="0.35">
      <c r="A37" s="191"/>
    </row>
    <row r="38" spans="1:13" x14ac:dyDescent="0.35">
      <c r="B38" s="210"/>
    </row>
    <row r="39" spans="1:13" x14ac:dyDescent="0.35">
      <c r="A39" s="172"/>
      <c r="B39" s="172"/>
      <c r="C39" s="218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x14ac:dyDescent="0.35">
      <c r="A40" s="191"/>
    </row>
    <row r="49" spans="1:3" x14ac:dyDescent="0.35">
      <c r="C49" s="20">
        <f>SUM(C50:C51)</f>
        <v>0</v>
      </c>
    </row>
    <row r="57" spans="1:3" x14ac:dyDescent="0.35">
      <c r="A57" s="209"/>
    </row>
    <row r="58" spans="1:3" x14ac:dyDescent="0.35">
      <c r="A58" s="209"/>
    </row>
    <row r="60" spans="1:3" x14ac:dyDescent="0.35">
      <c r="C60" s="20">
        <f>SUM(C61)</f>
        <v>0</v>
      </c>
    </row>
    <row r="65" spans="1:3" x14ac:dyDescent="0.35">
      <c r="C65" s="20">
        <f>SUM(C66:C66)</f>
        <v>0</v>
      </c>
    </row>
    <row r="66" spans="1:3" x14ac:dyDescent="0.35">
      <c r="A66" s="219"/>
    </row>
    <row r="67" spans="1:3" x14ac:dyDescent="0.35">
      <c r="A67" s="220"/>
      <c r="C67" s="20">
        <f>SUM(C68:C69)</f>
        <v>0</v>
      </c>
    </row>
    <row r="68" spans="1:3" x14ac:dyDescent="0.35">
      <c r="A68" s="191"/>
    </row>
    <row r="74" spans="1:3" x14ac:dyDescent="0.35">
      <c r="A74" s="191"/>
    </row>
    <row r="77" spans="1:3" x14ac:dyDescent="0.35">
      <c r="C77" s="20">
        <f>SUM(C78:C79)</f>
        <v>0</v>
      </c>
    </row>
    <row r="83" spans="2:3" x14ac:dyDescent="0.35">
      <c r="C83" s="20">
        <f>SUM(C84:C85)</f>
        <v>0</v>
      </c>
    </row>
    <row r="86" spans="2:3" x14ac:dyDescent="0.35">
      <c r="C86" s="20">
        <f>SUM(C87:C89)</f>
        <v>0</v>
      </c>
    </row>
    <row r="92" spans="2:3" x14ac:dyDescent="0.35">
      <c r="B92" s="14">
        <f>SUM(C92:E92)</f>
        <v>0</v>
      </c>
    </row>
  </sheetData>
  <mergeCells count="8">
    <mergeCell ref="A26:A27"/>
    <mergeCell ref="C5:C6"/>
    <mergeCell ref="S5:S6"/>
    <mergeCell ref="A1:H1"/>
    <mergeCell ref="A5:A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landscape" r:id="rId1"/>
  <headerFooter>
    <oddHeader>&amp;R&amp;"TH SarabunPSK,ธรรมดา"&amp;14แบบ สงม.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9108-C4E9-4AAE-9AF6-490EFC86C207}">
  <dimension ref="A1:T91"/>
  <sheetViews>
    <sheetView zoomScale="70" zoomScaleNormal="70" workbookViewId="0">
      <selection activeCell="V6" sqref="V6"/>
    </sheetView>
  </sheetViews>
  <sheetFormatPr defaultRowHeight="14.25" x14ac:dyDescent="0.2"/>
  <cols>
    <col min="1" max="1" width="52.375" style="14" customWidth="1"/>
    <col min="2" max="2" width="13.75" style="14" customWidth="1"/>
    <col min="3" max="3" width="17.375" style="20" hidden="1" customWidth="1"/>
    <col min="4" max="7" width="11.5" style="14" hidden="1" customWidth="1"/>
    <col min="8" max="8" width="28.125" style="14" customWidth="1"/>
    <col min="9" max="12" width="11.5" style="14" hidden="1" customWidth="1"/>
    <col min="13" max="13" width="28.625" style="14" customWidth="1"/>
    <col min="14" max="16" width="11.5" style="14" hidden="1" customWidth="1"/>
    <col min="17" max="17" width="1.625" style="14" hidden="1" customWidth="1"/>
    <col min="18" max="18" width="26.375" style="14" customWidth="1"/>
    <col min="19" max="19" width="18.5" style="14" customWidth="1"/>
    <col min="20" max="20" width="16.125" style="14" hidden="1" customWidth="1"/>
    <col min="21" max="16384" width="9" style="14"/>
  </cols>
  <sheetData>
    <row r="1" spans="1:20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0" ht="21" x14ac:dyDescent="0.2">
      <c r="A2" s="15" t="s">
        <v>21</v>
      </c>
      <c r="B2" s="15"/>
      <c r="C2" s="16"/>
      <c r="D2" s="15"/>
      <c r="E2" s="15"/>
      <c r="F2" s="15"/>
    </row>
    <row r="3" spans="1:20" ht="21" x14ac:dyDescent="0.2">
      <c r="A3" s="17" t="s">
        <v>46</v>
      </c>
      <c r="B3" s="17"/>
      <c r="C3" s="18"/>
      <c r="D3" s="19"/>
      <c r="E3" s="19"/>
      <c r="F3" s="19"/>
      <c r="M3" s="28"/>
      <c r="R3" s="19" t="s">
        <v>20</v>
      </c>
    </row>
    <row r="4" spans="1:20" ht="21" x14ac:dyDescent="0.2">
      <c r="A4" s="17"/>
      <c r="B4" s="17"/>
      <c r="C4" s="18"/>
      <c r="D4" s="19"/>
      <c r="E4" s="19"/>
      <c r="F4" s="19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227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44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20" customFormat="1" ht="21" x14ac:dyDescent="0.35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3"/>
    </row>
    <row r="8" spans="1:20" s="20" customFormat="1" ht="21" x14ac:dyDescent="0.35">
      <c r="A8" s="77" t="s">
        <v>112</v>
      </c>
      <c r="B8" s="47" t="s">
        <v>1</v>
      </c>
      <c r="C8" s="73">
        <f>SUM(C10+C25)</f>
        <v>21402300</v>
      </c>
      <c r="D8" s="73">
        <f t="shared" ref="D8:R8" si="0">SUM(D10+D25)</f>
        <v>2220000</v>
      </c>
      <c r="E8" s="73">
        <f t="shared" si="0"/>
        <v>1639800</v>
      </c>
      <c r="F8" s="73">
        <f t="shared" si="0"/>
        <v>1820000</v>
      </c>
      <c r="G8" s="73">
        <f t="shared" si="0"/>
        <v>1520000</v>
      </c>
      <c r="H8" s="73">
        <f t="shared" si="0"/>
        <v>7199800</v>
      </c>
      <c r="I8" s="73">
        <f t="shared" si="0"/>
        <v>1293800</v>
      </c>
      <c r="J8" s="73">
        <f t="shared" si="0"/>
        <v>3048900</v>
      </c>
      <c r="K8" s="73">
        <f t="shared" si="0"/>
        <v>1920000</v>
      </c>
      <c r="L8" s="73">
        <f t="shared" si="0"/>
        <v>1631800</v>
      </c>
      <c r="M8" s="73">
        <f t="shared" si="0"/>
        <v>7894500</v>
      </c>
      <c r="N8" s="73">
        <f t="shared" si="0"/>
        <v>1620000</v>
      </c>
      <c r="O8" s="73">
        <f t="shared" si="0"/>
        <v>1820000</v>
      </c>
      <c r="P8" s="73">
        <f t="shared" si="0"/>
        <v>1710000</v>
      </c>
      <c r="Q8" s="73">
        <f t="shared" si="0"/>
        <v>1193000</v>
      </c>
      <c r="R8" s="73">
        <f t="shared" si="0"/>
        <v>6343000</v>
      </c>
      <c r="S8" s="173">
        <f>SUM(H8+M8+R8)</f>
        <v>21437300</v>
      </c>
      <c r="T8" s="33">
        <f>SUM(H8+M8+R8)</f>
        <v>21437300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72" si="1">SUM(H9+M9+R9)</f>
        <v>0</v>
      </c>
    </row>
    <row r="10" spans="1:20" s="20" customFormat="1" ht="21" x14ac:dyDescent="0.35">
      <c r="A10" s="51" t="s">
        <v>137</v>
      </c>
      <c r="B10" s="47" t="s">
        <v>1</v>
      </c>
      <c r="C10" s="47">
        <f>SUM(C14:C24)</f>
        <v>19673400</v>
      </c>
      <c r="D10" s="47">
        <f t="shared" ref="D10:R10" si="2">SUM(D14:D24)</f>
        <v>2220000</v>
      </c>
      <c r="E10" s="47">
        <f t="shared" si="2"/>
        <v>1639800</v>
      </c>
      <c r="F10" s="47">
        <f t="shared" si="2"/>
        <v>1820000</v>
      </c>
      <c r="G10" s="47">
        <f t="shared" si="2"/>
        <v>1520000</v>
      </c>
      <c r="H10" s="47">
        <f t="shared" si="2"/>
        <v>7199800</v>
      </c>
      <c r="I10" s="47">
        <f t="shared" si="2"/>
        <v>1293800</v>
      </c>
      <c r="J10" s="47">
        <f t="shared" si="2"/>
        <v>1320000</v>
      </c>
      <c r="K10" s="47">
        <f t="shared" si="2"/>
        <v>1920000</v>
      </c>
      <c r="L10" s="47">
        <f t="shared" si="2"/>
        <v>1631800</v>
      </c>
      <c r="M10" s="47">
        <f t="shared" si="2"/>
        <v>6165600</v>
      </c>
      <c r="N10" s="47">
        <f t="shared" si="2"/>
        <v>1620000</v>
      </c>
      <c r="O10" s="47">
        <f t="shared" si="2"/>
        <v>1820000</v>
      </c>
      <c r="P10" s="47">
        <f t="shared" si="2"/>
        <v>1710000</v>
      </c>
      <c r="Q10" s="47">
        <f t="shared" si="2"/>
        <v>1193000</v>
      </c>
      <c r="R10" s="47">
        <f t="shared" si="2"/>
        <v>6343000</v>
      </c>
      <c r="S10" s="173">
        <f t="shared" si="1"/>
        <v>19708400</v>
      </c>
      <c r="T10" s="33">
        <f t="shared" ref="T10:T57" si="3">SUM(H10+M10+R10)</f>
        <v>19708400</v>
      </c>
    </row>
    <row r="11" spans="1:20" s="20" customFormat="1" ht="21" x14ac:dyDescent="0.35">
      <c r="A11" s="51"/>
      <c r="B11" s="47" t="s">
        <v>2</v>
      </c>
      <c r="C11" s="47">
        <f>SUM(C12+C15)</f>
        <v>18893000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</row>
    <row r="12" spans="1:20" ht="21" x14ac:dyDescent="0.35">
      <c r="A12" s="86" t="s">
        <v>102</v>
      </c>
      <c r="B12" s="80"/>
      <c r="C12" s="47">
        <f>SUM(C13:C14)</f>
        <v>18893000</v>
      </c>
      <c r="D12" s="53">
        <f>SUM(D13:D14)</f>
        <v>1800000</v>
      </c>
      <c r="E12" s="53">
        <f>SUM(E13:E14)</f>
        <v>1600000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/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/>
    </row>
    <row r="14" spans="1:20" ht="21" x14ac:dyDescent="0.35">
      <c r="A14" s="88" t="s">
        <v>25</v>
      </c>
      <c r="B14" s="89" t="s">
        <v>1</v>
      </c>
      <c r="C14" s="47">
        <v>18893000</v>
      </c>
      <c r="D14" s="90">
        <v>1800000</v>
      </c>
      <c r="E14" s="90">
        <v>1600000</v>
      </c>
      <c r="F14" s="90">
        <v>1800000</v>
      </c>
      <c r="G14" s="90">
        <v>1500000</v>
      </c>
      <c r="H14" s="48">
        <f>SUM(D14:G14)</f>
        <v>6700000</v>
      </c>
      <c r="I14" s="90">
        <v>1100000</v>
      </c>
      <c r="J14" s="90">
        <v>1300000</v>
      </c>
      <c r="K14" s="90">
        <v>1900000</v>
      </c>
      <c r="L14" s="90">
        <v>1600000</v>
      </c>
      <c r="M14" s="48">
        <f>SUM(I14:L14)</f>
        <v>5900000</v>
      </c>
      <c r="N14" s="90">
        <v>1600000</v>
      </c>
      <c r="O14" s="90">
        <v>1800000</v>
      </c>
      <c r="P14" s="90">
        <v>1700000</v>
      </c>
      <c r="Q14" s="90">
        <v>1193000</v>
      </c>
      <c r="R14" s="48">
        <f>SUM(N14:Q14)</f>
        <v>6293000</v>
      </c>
      <c r="S14" s="173">
        <f t="shared" si="1"/>
        <v>18893000</v>
      </c>
      <c r="T14" s="20">
        <f t="shared" si="3"/>
        <v>18893000</v>
      </c>
    </row>
    <row r="15" spans="1:20" ht="21" x14ac:dyDescent="0.35">
      <c r="A15" s="87" t="s">
        <v>104</v>
      </c>
      <c r="B15" s="80"/>
      <c r="C15" s="47"/>
      <c r="D15" s="92"/>
      <c r="E15" s="92"/>
      <c r="F15" s="92"/>
      <c r="G15" s="92"/>
      <c r="H15" s="53"/>
      <c r="I15" s="92"/>
      <c r="J15" s="92"/>
      <c r="K15" s="92"/>
      <c r="L15" s="92"/>
      <c r="M15" s="53"/>
      <c r="N15" s="92"/>
      <c r="O15" s="92"/>
      <c r="P15" s="92"/>
      <c r="Q15" s="92"/>
      <c r="R15" s="53"/>
      <c r="S15" s="173">
        <f t="shared" si="1"/>
        <v>0</v>
      </c>
      <c r="T15" s="20">
        <f t="shared" si="3"/>
        <v>0</v>
      </c>
    </row>
    <row r="16" spans="1:20" ht="21" x14ac:dyDescent="0.35">
      <c r="A16" s="88" t="s">
        <v>27</v>
      </c>
      <c r="B16" s="89" t="s">
        <v>1</v>
      </c>
      <c r="C16" s="47">
        <v>126800</v>
      </c>
      <c r="D16" s="90">
        <v>10000</v>
      </c>
      <c r="E16" s="90">
        <v>10000</v>
      </c>
      <c r="F16" s="90">
        <v>10000</v>
      </c>
      <c r="G16" s="90">
        <v>10000</v>
      </c>
      <c r="H16" s="48">
        <f>SUM(D16:G16)</f>
        <v>40000</v>
      </c>
      <c r="I16" s="90">
        <v>16800</v>
      </c>
      <c r="J16" s="90">
        <v>10000</v>
      </c>
      <c r="K16" s="90">
        <v>10000</v>
      </c>
      <c r="L16" s="90">
        <v>20000</v>
      </c>
      <c r="M16" s="48">
        <f>SUM(I16:L16)</f>
        <v>56800</v>
      </c>
      <c r="N16" s="90">
        <v>10000</v>
      </c>
      <c r="O16" s="90">
        <v>10000</v>
      </c>
      <c r="P16" s="90">
        <v>10000</v>
      </c>
      <c r="Q16" s="90">
        <v>0</v>
      </c>
      <c r="R16" s="48">
        <f>SUM(N16:Q16)</f>
        <v>30000</v>
      </c>
      <c r="S16" s="173">
        <f t="shared" si="1"/>
        <v>126800</v>
      </c>
      <c r="T16" s="20">
        <f t="shared" si="3"/>
        <v>126800</v>
      </c>
    </row>
    <row r="17" spans="1:20" ht="21" x14ac:dyDescent="0.35">
      <c r="A17" s="88" t="s">
        <v>28</v>
      </c>
      <c r="B17" s="89" t="s">
        <v>1</v>
      </c>
      <c r="C17" s="47">
        <v>32000</v>
      </c>
      <c r="D17" s="90">
        <v>0</v>
      </c>
      <c r="E17" s="90">
        <v>0</v>
      </c>
      <c r="F17" s="90">
        <v>0</v>
      </c>
      <c r="G17" s="90">
        <v>0</v>
      </c>
      <c r="H17" s="48">
        <f>SUM(D17:G17)</f>
        <v>0</v>
      </c>
      <c r="I17" s="90">
        <v>32000</v>
      </c>
      <c r="J17" s="90">
        <v>0</v>
      </c>
      <c r="K17" s="90">
        <v>0</v>
      </c>
      <c r="L17" s="90">
        <v>0</v>
      </c>
      <c r="M17" s="48">
        <f>SUM(I17:L17)</f>
        <v>32000</v>
      </c>
      <c r="N17" s="90">
        <v>0</v>
      </c>
      <c r="O17" s="90">
        <v>0</v>
      </c>
      <c r="P17" s="90">
        <v>0</v>
      </c>
      <c r="Q17" s="90">
        <v>0</v>
      </c>
      <c r="R17" s="48">
        <f>SUM(N17:Q17)</f>
        <v>0</v>
      </c>
      <c r="S17" s="173">
        <f t="shared" si="1"/>
        <v>32000</v>
      </c>
      <c r="T17" s="20">
        <f t="shared" si="3"/>
        <v>32000</v>
      </c>
    </row>
    <row r="18" spans="1:20" ht="21" x14ac:dyDescent="0.35">
      <c r="A18" s="87" t="s">
        <v>105</v>
      </c>
      <c r="B18" s="80"/>
      <c r="C18" s="47"/>
      <c r="D18" s="92"/>
      <c r="E18" s="92"/>
      <c r="F18" s="92"/>
      <c r="G18" s="92"/>
      <c r="H18" s="53"/>
      <c r="I18" s="92"/>
      <c r="J18" s="92"/>
      <c r="K18" s="92"/>
      <c r="L18" s="92"/>
      <c r="M18" s="53"/>
      <c r="N18" s="92"/>
      <c r="O18" s="92"/>
      <c r="P18" s="92"/>
      <c r="Q18" s="92"/>
      <c r="R18" s="53"/>
      <c r="S18" s="173">
        <f t="shared" si="1"/>
        <v>0</v>
      </c>
      <c r="T18" s="20">
        <f t="shared" si="3"/>
        <v>0</v>
      </c>
    </row>
    <row r="19" spans="1:20" ht="21" x14ac:dyDescent="0.35">
      <c r="A19" s="88" t="s">
        <v>29</v>
      </c>
      <c r="B19" s="89" t="s">
        <v>1</v>
      </c>
      <c r="C19" s="47">
        <v>400000</v>
      </c>
      <c r="D19" s="90">
        <v>400000</v>
      </c>
      <c r="E19" s="90">
        <v>0</v>
      </c>
      <c r="F19" s="90">
        <v>0</v>
      </c>
      <c r="G19" s="90">
        <v>0</v>
      </c>
      <c r="H19" s="48">
        <f>SUM(D19:G19)</f>
        <v>400000</v>
      </c>
      <c r="I19" s="90">
        <v>0</v>
      </c>
      <c r="J19" s="90">
        <v>0</v>
      </c>
      <c r="K19" s="90">
        <v>0</v>
      </c>
      <c r="L19" s="90">
        <v>0</v>
      </c>
      <c r="M19" s="48">
        <f>SUM(I19:L19)</f>
        <v>0</v>
      </c>
      <c r="N19" s="90">
        <v>0</v>
      </c>
      <c r="O19" s="90">
        <v>0</v>
      </c>
      <c r="P19" s="90">
        <v>0</v>
      </c>
      <c r="Q19" s="90">
        <v>0</v>
      </c>
      <c r="R19" s="48">
        <f>SUM(N19:Q19)</f>
        <v>0</v>
      </c>
      <c r="S19" s="173">
        <f t="shared" si="1"/>
        <v>400000</v>
      </c>
      <c r="T19" s="20">
        <f t="shared" si="3"/>
        <v>400000</v>
      </c>
    </row>
    <row r="20" spans="1:20" ht="21" x14ac:dyDescent="0.35">
      <c r="A20" s="88" t="s">
        <v>30</v>
      </c>
      <c r="B20" s="89" t="s">
        <v>1</v>
      </c>
      <c r="C20" s="47">
        <f>SUM(C21:C22)</f>
        <v>50000</v>
      </c>
      <c r="D20" s="90">
        <v>0</v>
      </c>
      <c r="E20" s="90">
        <v>0</v>
      </c>
      <c r="F20" s="90">
        <v>0</v>
      </c>
      <c r="G20" s="90">
        <v>0</v>
      </c>
      <c r="H20" s="48">
        <f t="shared" ref="H20:H21" si="4">SUM(D20:G20)</f>
        <v>0</v>
      </c>
      <c r="I20" s="90">
        <v>85000</v>
      </c>
      <c r="J20" s="90">
        <v>0</v>
      </c>
      <c r="K20" s="90">
        <v>0</v>
      </c>
      <c r="L20" s="90">
        <v>0</v>
      </c>
      <c r="M20" s="48">
        <f t="shared" ref="M20:M21" si="5">SUM(I20:L20)</f>
        <v>85000</v>
      </c>
      <c r="N20" s="90">
        <v>0</v>
      </c>
      <c r="O20" s="90">
        <v>0</v>
      </c>
      <c r="P20" s="90">
        <v>0</v>
      </c>
      <c r="Q20" s="90">
        <v>0</v>
      </c>
      <c r="R20" s="48">
        <f t="shared" ref="R20:R21" si="6">SUM(N20:Q20)</f>
        <v>0</v>
      </c>
      <c r="S20" s="173">
        <f t="shared" si="1"/>
        <v>85000</v>
      </c>
      <c r="T20" s="20">
        <f t="shared" si="3"/>
        <v>85000</v>
      </c>
    </row>
    <row r="21" spans="1:20" ht="21" x14ac:dyDescent="0.35">
      <c r="A21" s="88" t="s">
        <v>31</v>
      </c>
      <c r="B21" s="89" t="s">
        <v>1</v>
      </c>
      <c r="C21" s="47">
        <v>50000</v>
      </c>
      <c r="D21" s="90">
        <v>0</v>
      </c>
      <c r="E21" s="90">
        <v>0</v>
      </c>
      <c r="F21" s="90">
        <v>0</v>
      </c>
      <c r="G21" s="90">
        <v>0</v>
      </c>
      <c r="H21" s="48">
        <f t="shared" si="4"/>
        <v>0</v>
      </c>
      <c r="I21" s="90">
        <v>50000</v>
      </c>
      <c r="J21" s="90">
        <v>0</v>
      </c>
      <c r="K21" s="90">
        <v>0</v>
      </c>
      <c r="L21" s="90">
        <v>0</v>
      </c>
      <c r="M21" s="48">
        <f t="shared" si="5"/>
        <v>50000</v>
      </c>
      <c r="N21" s="90">
        <v>0</v>
      </c>
      <c r="O21" s="90">
        <v>0</v>
      </c>
      <c r="P21" s="90">
        <v>0</v>
      </c>
      <c r="Q21" s="90">
        <v>0</v>
      </c>
      <c r="R21" s="48">
        <f t="shared" si="6"/>
        <v>0</v>
      </c>
      <c r="S21" s="173">
        <f t="shared" si="1"/>
        <v>50000</v>
      </c>
      <c r="T21" s="20">
        <f t="shared" si="3"/>
        <v>50000</v>
      </c>
    </row>
    <row r="22" spans="1:20" ht="21" hidden="1" customHeight="1" x14ac:dyDescent="0.35">
      <c r="A22" s="97" t="s">
        <v>32</v>
      </c>
      <c r="B22" s="89" t="s">
        <v>1</v>
      </c>
      <c r="C22" s="47"/>
      <c r="D22" s="90"/>
      <c r="E22" s="90"/>
      <c r="F22" s="90"/>
      <c r="G22" s="90"/>
      <c r="H22" s="48"/>
      <c r="I22" s="90"/>
      <c r="J22" s="90"/>
      <c r="K22" s="90"/>
      <c r="L22" s="90"/>
      <c r="M22" s="48"/>
      <c r="N22" s="90"/>
      <c r="O22" s="90"/>
      <c r="P22" s="90"/>
      <c r="Q22" s="90"/>
      <c r="R22" s="48"/>
      <c r="S22" s="173">
        <f t="shared" si="1"/>
        <v>0</v>
      </c>
      <c r="T22" s="20">
        <f t="shared" si="3"/>
        <v>0</v>
      </c>
    </row>
    <row r="23" spans="1:20" ht="21" x14ac:dyDescent="0.35">
      <c r="A23" s="93" t="s">
        <v>32</v>
      </c>
      <c r="B23" s="89" t="s">
        <v>1</v>
      </c>
      <c r="C23" s="47">
        <v>101800</v>
      </c>
      <c r="D23" s="90">
        <v>10000</v>
      </c>
      <c r="E23" s="90">
        <v>10000</v>
      </c>
      <c r="F23" s="90">
        <v>10000</v>
      </c>
      <c r="G23" s="90">
        <v>10000</v>
      </c>
      <c r="H23" s="48">
        <f t="shared" ref="H23:H24" si="7">SUM(D23:G23)</f>
        <v>40000</v>
      </c>
      <c r="I23" s="90">
        <v>10000</v>
      </c>
      <c r="J23" s="90">
        <v>10000</v>
      </c>
      <c r="K23" s="90">
        <v>10000</v>
      </c>
      <c r="L23" s="90">
        <v>11800</v>
      </c>
      <c r="M23" s="48">
        <f t="shared" ref="M23:M24" si="8">SUM(I23:L23)</f>
        <v>41800</v>
      </c>
      <c r="N23" s="90">
        <v>10000</v>
      </c>
      <c r="O23" s="90">
        <v>10000</v>
      </c>
      <c r="P23" s="90">
        <v>0</v>
      </c>
      <c r="Q23" s="90">
        <v>0</v>
      </c>
      <c r="R23" s="48">
        <f t="shared" ref="R23:R24" si="9">SUM(N23:Q23)</f>
        <v>20000</v>
      </c>
      <c r="S23" s="173">
        <f t="shared" si="1"/>
        <v>101800</v>
      </c>
      <c r="T23" s="20">
        <f t="shared" si="3"/>
        <v>101800</v>
      </c>
    </row>
    <row r="24" spans="1:20" ht="21" x14ac:dyDescent="0.35">
      <c r="A24" s="120" t="s">
        <v>23</v>
      </c>
      <c r="B24" s="89" t="s">
        <v>1</v>
      </c>
      <c r="C24" s="47">
        <v>19800</v>
      </c>
      <c r="D24" s="90">
        <v>0</v>
      </c>
      <c r="E24" s="90">
        <v>19800</v>
      </c>
      <c r="F24" s="90">
        <v>0</v>
      </c>
      <c r="G24" s="90">
        <v>0</v>
      </c>
      <c r="H24" s="48">
        <f t="shared" si="7"/>
        <v>19800</v>
      </c>
      <c r="I24" s="90">
        <v>0</v>
      </c>
      <c r="J24" s="90">
        <v>0</v>
      </c>
      <c r="K24" s="90">
        <v>0</v>
      </c>
      <c r="L24" s="90">
        <v>0</v>
      </c>
      <c r="M24" s="48">
        <f t="shared" si="8"/>
        <v>0</v>
      </c>
      <c r="N24" s="90">
        <v>0</v>
      </c>
      <c r="O24" s="90">
        <v>0</v>
      </c>
      <c r="P24" s="90">
        <v>0</v>
      </c>
      <c r="Q24" s="90">
        <v>0</v>
      </c>
      <c r="R24" s="48">
        <f t="shared" si="9"/>
        <v>0</v>
      </c>
      <c r="S24" s="173">
        <f t="shared" si="1"/>
        <v>19800</v>
      </c>
      <c r="T24" s="20">
        <f t="shared" si="3"/>
        <v>19800</v>
      </c>
    </row>
    <row r="25" spans="1:20" s="20" customFormat="1" ht="21" x14ac:dyDescent="0.35">
      <c r="A25" s="161" t="s">
        <v>145</v>
      </c>
      <c r="B25" s="47" t="s">
        <v>1</v>
      </c>
      <c r="C25" s="47">
        <f>SUM(C27)</f>
        <v>1728900</v>
      </c>
      <c r="D25" s="47">
        <f t="shared" ref="D25:R25" si="10">SUM(D27)</f>
        <v>0</v>
      </c>
      <c r="E25" s="47">
        <f t="shared" si="10"/>
        <v>0</v>
      </c>
      <c r="F25" s="47">
        <f t="shared" si="10"/>
        <v>0</v>
      </c>
      <c r="G25" s="47">
        <f t="shared" si="10"/>
        <v>0</v>
      </c>
      <c r="H25" s="47">
        <f>SUM(H27)</f>
        <v>0</v>
      </c>
      <c r="I25" s="47">
        <f>SUM(I27)</f>
        <v>0</v>
      </c>
      <c r="J25" s="47">
        <f t="shared" si="10"/>
        <v>1728900</v>
      </c>
      <c r="K25" s="47">
        <f t="shared" si="10"/>
        <v>0</v>
      </c>
      <c r="L25" s="47">
        <f t="shared" si="10"/>
        <v>0</v>
      </c>
      <c r="M25" s="47">
        <f t="shared" si="10"/>
        <v>1728900</v>
      </c>
      <c r="N25" s="47">
        <f t="shared" si="10"/>
        <v>0</v>
      </c>
      <c r="O25" s="47">
        <f t="shared" si="10"/>
        <v>0</v>
      </c>
      <c r="P25" s="47">
        <f t="shared" si="10"/>
        <v>0</v>
      </c>
      <c r="Q25" s="47">
        <f t="shared" si="10"/>
        <v>0</v>
      </c>
      <c r="R25" s="47">
        <f t="shared" si="10"/>
        <v>0</v>
      </c>
      <c r="S25" s="173">
        <f t="shared" si="1"/>
        <v>1728900</v>
      </c>
      <c r="T25" s="33">
        <f t="shared" si="3"/>
        <v>1728900</v>
      </c>
    </row>
    <row r="26" spans="1:20" s="20" customFormat="1" ht="21" x14ac:dyDescent="0.35">
      <c r="A26" s="98"/>
      <c r="B26" s="47" t="s">
        <v>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73">
        <f t="shared" si="1"/>
        <v>0</v>
      </c>
      <c r="T26" s="20">
        <f t="shared" si="3"/>
        <v>0</v>
      </c>
    </row>
    <row r="27" spans="1:20" ht="42" x14ac:dyDescent="0.35">
      <c r="A27" s="99" t="s">
        <v>168</v>
      </c>
      <c r="B27" s="48" t="s">
        <v>1</v>
      </c>
      <c r="C27" s="47">
        <v>1728900</v>
      </c>
      <c r="D27" s="100"/>
      <c r="E27" s="100"/>
      <c r="F27" s="100"/>
      <c r="G27" s="100"/>
      <c r="H27" s="47">
        <f>SUM(D27:G27)</f>
        <v>0</v>
      </c>
      <c r="I27" s="90">
        <v>0</v>
      </c>
      <c r="J27" s="90">
        <v>1728900</v>
      </c>
      <c r="K27" s="90">
        <v>0</v>
      </c>
      <c r="L27" s="90">
        <v>0</v>
      </c>
      <c r="M27" s="47">
        <f>SUM(I27:L27)</f>
        <v>1728900</v>
      </c>
      <c r="N27" s="100"/>
      <c r="O27" s="100"/>
      <c r="P27" s="100"/>
      <c r="Q27" s="100"/>
      <c r="R27" s="47">
        <f>SUM(N27:Q27)</f>
        <v>0</v>
      </c>
      <c r="S27" s="173">
        <f t="shared" si="1"/>
        <v>1728900</v>
      </c>
      <c r="T27" s="20">
        <f t="shared" si="3"/>
        <v>1728900</v>
      </c>
    </row>
    <row r="28" spans="1:20" ht="21" x14ac:dyDescent="0.35">
      <c r="A28" s="101"/>
      <c r="B28" s="48" t="s">
        <v>2</v>
      </c>
      <c r="C28" s="47"/>
      <c r="D28" s="100"/>
      <c r="E28" s="100"/>
      <c r="F28" s="100"/>
      <c r="G28" s="100"/>
      <c r="H28" s="47"/>
      <c r="I28" s="100"/>
      <c r="J28" s="100"/>
      <c r="K28" s="100"/>
      <c r="L28" s="100"/>
      <c r="M28" s="47"/>
      <c r="N28" s="100"/>
      <c r="O28" s="100"/>
      <c r="P28" s="100"/>
      <c r="Q28" s="100"/>
      <c r="R28" s="47"/>
      <c r="S28" s="173">
        <f t="shared" si="1"/>
        <v>0</v>
      </c>
      <c r="T28" s="20">
        <f t="shared" si="3"/>
        <v>0</v>
      </c>
    </row>
    <row r="29" spans="1:20" s="20" customFormat="1" ht="21" x14ac:dyDescent="0.35">
      <c r="A29" s="77" t="s">
        <v>113</v>
      </c>
      <c r="B29" s="47" t="s">
        <v>1</v>
      </c>
      <c r="C29" s="47">
        <f>SUM(C31)</f>
        <v>1872800</v>
      </c>
      <c r="D29" s="47">
        <f t="shared" ref="D29:R29" si="11">SUM(D31)</f>
        <v>10000</v>
      </c>
      <c r="E29" s="47">
        <f t="shared" si="11"/>
        <v>1046600</v>
      </c>
      <c r="F29" s="47">
        <f t="shared" si="11"/>
        <v>20000</v>
      </c>
      <c r="G29" s="47">
        <f t="shared" si="11"/>
        <v>20000</v>
      </c>
      <c r="H29" s="47">
        <f t="shared" si="11"/>
        <v>1096600</v>
      </c>
      <c r="I29" s="47">
        <f t="shared" si="11"/>
        <v>474200</v>
      </c>
      <c r="J29" s="47">
        <f t="shared" si="11"/>
        <v>220000</v>
      </c>
      <c r="K29" s="47">
        <f t="shared" si="11"/>
        <v>20000</v>
      </c>
      <c r="L29" s="47">
        <f t="shared" si="11"/>
        <v>20000</v>
      </c>
      <c r="M29" s="47">
        <f t="shared" si="11"/>
        <v>734200</v>
      </c>
      <c r="N29" s="47">
        <f t="shared" si="11"/>
        <v>20000</v>
      </c>
      <c r="O29" s="47">
        <f t="shared" si="11"/>
        <v>20000</v>
      </c>
      <c r="P29" s="47">
        <f t="shared" si="11"/>
        <v>2000</v>
      </c>
      <c r="Q29" s="47">
        <f t="shared" si="11"/>
        <v>0</v>
      </c>
      <c r="R29" s="47">
        <f t="shared" si="11"/>
        <v>42000</v>
      </c>
      <c r="S29" s="173">
        <f t="shared" si="1"/>
        <v>1872800</v>
      </c>
      <c r="T29" s="33">
        <f t="shared" si="3"/>
        <v>1872800</v>
      </c>
    </row>
    <row r="30" spans="1:20" s="20" customFormat="1" ht="21" x14ac:dyDescent="0.35">
      <c r="A30" s="78"/>
      <c r="B30" s="47" t="s">
        <v>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173">
        <f t="shared" si="1"/>
        <v>0</v>
      </c>
    </row>
    <row r="31" spans="1:20" ht="21" x14ac:dyDescent="0.35">
      <c r="A31" s="87" t="s">
        <v>137</v>
      </c>
      <c r="B31" s="53" t="s">
        <v>1</v>
      </c>
      <c r="C31" s="47">
        <f>SUM(C35:C40)</f>
        <v>1872800</v>
      </c>
      <c r="D31" s="47">
        <f t="shared" ref="D31:R31" si="12">SUM(D35:D40)</f>
        <v>10000</v>
      </c>
      <c r="E31" s="47">
        <f t="shared" si="12"/>
        <v>1046600</v>
      </c>
      <c r="F31" s="47">
        <f t="shared" si="12"/>
        <v>20000</v>
      </c>
      <c r="G31" s="47">
        <f t="shared" si="12"/>
        <v>20000</v>
      </c>
      <c r="H31" s="47">
        <f t="shared" si="12"/>
        <v>1096600</v>
      </c>
      <c r="I31" s="47">
        <f t="shared" si="12"/>
        <v>474200</v>
      </c>
      <c r="J31" s="47">
        <f t="shared" si="12"/>
        <v>220000</v>
      </c>
      <c r="K31" s="47">
        <f t="shared" si="12"/>
        <v>20000</v>
      </c>
      <c r="L31" s="47">
        <f t="shared" si="12"/>
        <v>20000</v>
      </c>
      <c r="M31" s="47">
        <f t="shared" si="12"/>
        <v>734200</v>
      </c>
      <c r="N31" s="47">
        <f t="shared" si="12"/>
        <v>20000</v>
      </c>
      <c r="O31" s="47">
        <f t="shared" si="12"/>
        <v>20000</v>
      </c>
      <c r="P31" s="47">
        <f t="shared" si="12"/>
        <v>2000</v>
      </c>
      <c r="Q31" s="47">
        <f t="shared" si="12"/>
        <v>0</v>
      </c>
      <c r="R31" s="47">
        <f t="shared" si="12"/>
        <v>42000</v>
      </c>
      <c r="S31" s="173">
        <f t="shared" si="1"/>
        <v>1872800</v>
      </c>
      <c r="T31" s="33">
        <f t="shared" si="3"/>
        <v>1872800</v>
      </c>
    </row>
    <row r="32" spans="1:20" ht="21" x14ac:dyDescent="0.35">
      <c r="A32" s="87"/>
      <c r="B32" s="53" t="s">
        <v>2</v>
      </c>
      <c r="C32" s="47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173">
        <f t="shared" si="1"/>
        <v>0</v>
      </c>
      <c r="T32" s="20"/>
    </row>
    <row r="33" spans="1:20" ht="21" x14ac:dyDescent="0.35">
      <c r="A33" s="86" t="s">
        <v>102</v>
      </c>
      <c r="B33" s="80"/>
      <c r="C33" s="47">
        <f>SUM(C34:C35)</f>
        <v>192000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173">
        <f t="shared" si="1"/>
        <v>0</v>
      </c>
      <c r="T33" s="20"/>
    </row>
    <row r="34" spans="1:20" ht="21" x14ac:dyDescent="0.35">
      <c r="A34" s="87" t="s">
        <v>104</v>
      </c>
      <c r="B34" s="80"/>
      <c r="C34" s="47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173">
        <f t="shared" si="1"/>
        <v>0</v>
      </c>
      <c r="T34" s="20"/>
    </row>
    <row r="35" spans="1:20" ht="21" x14ac:dyDescent="0.35">
      <c r="A35" s="88" t="s">
        <v>27</v>
      </c>
      <c r="B35" s="89" t="s">
        <v>1</v>
      </c>
      <c r="C35" s="47">
        <v>192000</v>
      </c>
      <c r="D35" s="90">
        <v>10000</v>
      </c>
      <c r="E35" s="90">
        <v>20000</v>
      </c>
      <c r="F35" s="90">
        <v>20000</v>
      </c>
      <c r="G35" s="90">
        <v>20000</v>
      </c>
      <c r="H35" s="48">
        <f>SUM(D35:G35)</f>
        <v>70000</v>
      </c>
      <c r="I35" s="90">
        <v>20000</v>
      </c>
      <c r="J35" s="90">
        <v>20000</v>
      </c>
      <c r="K35" s="90">
        <v>20000</v>
      </c>
      <c r="L35" s="90">
        <v>20000</v>
      </c>
      <c r="M35" s="48">
        <f>SUM(I35:L35)</f>
        <v>80000</v>
      </c>
      <c r="N35" s="90">
        <v>20000</v>
      </c>
      <c r="O35" s="90">
        <v>20000</v>
      </c>
      <c r="P35" s="90">
        <v>2000</v>
      </c>
      <c r="Q35" s="90">
        <v>0</v>
      </c>
      <c r="R35" s="48">
        <f>SUM(N35:Q35)</f>
        <v>42000</v>
      </c>
      <c r="S35" s="173">
        <f t="shared" si="1"/>
        <v>192000</v>
      </c>
      <c r="T35" s="20">
        <f t="shared" si="3"/>
        <v>192000</v>
      </c>
    </row>
    <row r="36" spans="1:20" ht="21" x14ac:dyDescent="0.35">
      <c r="A36" s="87" t="s">
        <v>105</v>
      </c>
      <c r="B36" s="80"/>
      <c r="C36" s="47"/>
      <c r="D36" s="92">
        <v>0</v>
      </c>
      <c r="E36" s="92"/>
      <c r="F36" s="92"/>
      <c r="G36" s="92"/>
      <c r="H36" s="53"/>
      <c r="I36" s="92"/>
      <c r="J36" s="92"/>
      <c r="K36" s="92"/>
      <c r="L36" s="92"/>
      <c r="M36" s="53"/>
      <c r="N36" s="92"/>
      <c r="O36" s="92"/>
      <c r="P36" s="92"/>
      <c r="Q36" s="92"/>
      <c r="R36" s="53"/>
      <c r="S36" s="173">
        <f t="shared" si="1"/>
        <v>0</v>
      </c>
      <c r="T36" s="20">
        <f t="shared" si="3"/>
        <v>0</v>
      </c>
    </row>
    <row r="37" spans="1:20" s="34" customFormat="1" ht="21" x14ac:dyDescent="0.35">
      <c r="A37" s="112" t="s">
        <v>47</v>
      </c>
      <c r="B37" s="113" t="s">
        <v>1</v>
      </c>
      <c r="C37" s="96">
        <v>945000</v>
      </c>
      <c r="D37" s="121">
        <v>0</v>
      </c>
      <c r="E37" s="121">
        <v>500000</v>
      </c>
      <c r="F37" s="121">
        <v>0</v>
      </c>
      <c r="G37" s="121">
        <v>0</v>
      </c>
      <c r="H37" s="115">
        <f>SUM(D37:G37)</f>
        <v>500000</v>
      </c>
      <c r="I37" s="121">
        <v>245000</v>
      </c>
      <c r="J37" s="121">
        <v>200000</v>
      </c>
      <c r="K37" s="121">
        <v>0</v>
      </c>
      <c r="L37" s="121">
        <v>0</v>
      </c>
      <c r="M37" s="115">
        <f>SUM(I37:L37)</f>
        <v>445000</v>
      </c>
      <c r="N37" s="121">
        <v>0</v>
      </c>
      <c r="O37" s="121">
        <v>0</v>
      </c>
      <c r="P37" s="121">
        <v>0</v>
      </c>
      <c r="Q37" s="121">
        <v>0</v>
      </c>
      <c r="R37" s="115">
        <f>SUM(N37:Q37)</f>
        <v>0</v>
      </c>
      <c r="S37" s="173">
        <f t="shared" si="1"/>
        <v>945000</v>
      </c>
      <c r="T37" s="35">
        <f>SUM(H37+M37+R37)</f>
        <v>945000</v>
      </c>
    </row>
    <row r="38" spans="1:20" ht="21" x14ac:dyDescent="0.35">
      <c r="A38" s="93" t="s">
        <v>23</v>
      </c>
      <c r="B38" s="89" t="s">
        <v>1</v>
      </c>
      <c r="C38" s="136">
        <v>13200</v>
      </c>
      <c r="D38" s="215">
        <v>0</v>
      </c>
      <c r="E38" s="215">
        <v>13200</v>
      </c>
      <c r="F38" s="215">
        <v>0</v>
      </c>
      <c r="G38" s="215">
        <v>0</v>
      </c>
      <c r="H38" s="216">
        <f>SUM(D38:G38)</f>
        <v>13200</v>
      </c>
      <c r="I38" s="215">
        <v>0</v>
      </c>
      <c r="J38" s="215">
        <v>0</v>
      </c>
      <c r="K38" s="215">
        <v>0</v>
      </c>
      <c r="L38" s="215">
        <v>0</v>
      </c>
      <c r="M38" s="216"/>
      <c r="N38" s="90">
        <v>0</v>
      </c>
      <c r="O38" s="90">
        <v>0</v>
      </c>
      <c r="P38" s="90">
        <v>0</v>
      </c>
      <c r="Q38" s="90">
        <v>0</v>
      </c>
      <c r="R38" s="48"/>
      <c r="S38" s="173">
        <f t="shared" si="1"/>
        <v>13200</v>
      </c>
      <c r="T38" s="20">
        <f t="shared" si="3"/>
        <v>13200</v>
      </c>
    </row>
    <row r="39" spans="1:20" ht="21" x14ac:dyDescent="0.35">
      <c r="A39" s="88" t="s">
        <v>48</v>
      </c>
      <c r="B39" s="89" t="s">
        <v>1</v>
      </c>
      <c r="C39" s="47">
        <v>209200</v>
      </c>
      <c r="D39" s="90">
        <v>0</v>
      </c>
      <c r="E39" s="90">
        <v>0</v>
      </c>
      <c r="F39" s="90">
        <v>0</v>
      </c>
      <c r="G39" s="90">
        <v>0</v>
      </c>
      <c r="H39" s="48">
        <f t="shared" ref="H39:H40" si="13">SUM(D39:G39)</f>
        <v>0</v>
      </c>
      <c r="I39" s="90">
        <v>209200</v>
      </c>
      <c r="J39" s="90">
        <v>0</v>
      </c>
      <c r="K39" s="90">
        <v>0</v>
      </c>
      <c r="L39" s="90">
        <v>0</v>
      </c>
      <c r="M39" s="48">
        <f t="shared" ref="M39:M40" si="14">SUM(I39:L39)</f>
        <v>209200</v>
      </c>
      <c r="N39" s="90">
        <v>0</v>
      </c>
      <c r="O39" s="90">
        <v>0</v>
      </c>
      <c r="P39" s="90">
        <v>0</v>
      </c>
      <c r="Q39" s="90">
        <v>0</v>
      </c>
      <c r="R39" s="48">
        <f t="shared" ref="R39:R40" si="15">SUM(N39:Q39)</f>
        <v>0</v>
      </c>
      <c r="S39" s="173">
        <f t="shared" si="1"/>
        <v>209200</v>
      </c>
      <c r="T39" s="20">
        <f t="shared" si="3"/>
        <v>209200</v>
      </c>
    </row>
    <row r="40" spans="1:20" ht="21" x14ac:dyDescent="0.35">
      <c r="A40" s="97" t="s">
        <v>49</v>
      </c>
      <c r="B40" s="89" t="s">
        <v>1</v>
      </c>
      <c r="C40" s="47">
        <v>513400</v>
      </c>
      <c r="D40" s="90">
        <v>0</v>
      </c>
      <c r="E40" s="90">
        <v>513400</v>
      </c>
      <c r="F40" s="90">
        <v>0</v>
      </c>
      <c r="G40" s="90">
        <v>0</v>
      </c>
      <c r="H40" s="48">
        <f t="shared" si="13"/>
        <v>513400</v>
      </c>
      <c r="I40" s="90">
        <v>0</v>
      </c>
      <c r="J40" s="90">
        <v>0</v>
      </c>
      <c r="K40" s="90">
        <v>0</v>
      </c>
      <c r="L40" s="90">
        <v>0</v>
      </c>
      <c r="M40" s="48">
        <f t="shared" si="14"/>
        <v>0</v>
      </c>
      <c r="N40" s="90">
        <v>0</v>
      </c>
      <c r="O40" s="90">
        <v>0</v>
      </c>
      <c r="P40" s="90">
        <v>0</v>
      </c>
      <c r="Q40" s="90">
        <v>0</v>
      </c>
      <c r="R40" s="48">
        <f t="shared" si="15"/>
        <v>0</v>
      </c>
      <c r="S40" s="173">
        <f t="shared" si="1"/>
        <v>513400</v>
      </c>
      <c r="T40" s="20">
        <f t="shared" si="3"/>
        <v>513400</v>
      </c>
    </row>
    <row r="41" spans="1:20" s="20" customFormat="1" ht="21" x14ac:dyDescent="0.35">
      <c r="A41" s="77" t="s">
        <v>114</v>
      </c>
      <c r="B41" s="47" t="s">
        <v>1</v>
      </c>
      <c r="C41" s="47">
        <f>SUM(C43)</f>
        <v>4303300</v>
      </c>
      <c r="D41" s="47">
        <f t="shared" ref="D41:R41" si="16">SUM(D43)</f>
        <v>156000</v>
      </c>
      <c r="E41" s="47">
        <f t="shared" si="16"/>
        <v>866800</v>
      </c>
      <c r="F41" s="47">
        <f t="shared" si="16"/>
        <v>657000</v>
      </c>
      <c r="G41" s="47">
        <f t="shared" si="16"/>
        <v>206800</v>
      </c>
      <c r="H41" s="47">
        <f t="shared" si="16"/>
        <v>1886600</v>
      </c>
      <c r="I41" s="47">
        <f t="shared" si="16"/>
        <v>403900</v>
      </c>
      <c r="J41" s="47">
        <f t="shared" si="16"/>
        <v>181000</v>
      </c>
      <c r="K41" s="47">
        <f t="shared" si="16"/>
        <v>446000</v>
      </c>
      <c r="L41" s="47">
        <f t="shared" si="16"/>
        <v>320000</v>
      </c>
      <c r="M41" s="47">
        <f t="shared" si="16"/>
        <v>1350900</v>
      </c>
      <c r="N41" s="47">
        <f t="shared" si="16"/>
        <v>207000</v>
      </c>
      <c r="O41" s="47">
        <f t="shared" si="16"/>
        <v>156000</v>
      </c>
      <c r="P41" s="47">
        <f t="shared" si="16"/>
        <v>206000</v>
      </c>
      <c r="Q41" s="47">
        <f t="shared" si="16"/>
        <v>156000</v>
      </c>
      <c r="R41" s="47">
        <f t="shared" si="16"/>
        <v>725000</v>
      </c>
      <c r="S41" s="173">
        <f t="shared" si="1"/>
        <v>3962500</v>
      </c>
      <c r="T41" s="33">
        <f t="shared" si="3"/>
        <v>3962500</v>
      </c>
    </row>
    <row r="42" spans="1:20" s="20" customFormat="1" ht="21" x14ac:dyDescent="0.35">
      <c r="A42" s="78"/>
      <c r="B42" s="47" t="s">
        <v>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73">
        <f t="shared" si="1"/>
        <v>0</v>
      </c>
    </row>
    <row r="43" spans="1:20" s="20" customFormat="1" ht="21" x14ac:dyDescent="0.35">
      <c r="A43" s="77" t="s">
        <v>137</v>
      </c>
      <c r="B43" s="47" t="s">
        <v>1</v>
      </c>
      <c r="C43" s="47">
        <f>SUM(C47:C57)</f>
        <v>4303300</v>
      </c>
      <c r="D43" s="47">
        <f t="shared" ref="D43:R43" si="17">SUM(D47:D57)</f>
        <v>156000</v>
      </c>
      <c r="E43" s="47">
        <f t="shared" si="17"/>
        <v>866800</v>
      </c>
      <c r="F43" s="47">
        <f t="shared" si="17"/>
        <v>657000</v>
      </c>
      <c r="G43" s="47">
        <f t="shared" si="17"/>
        <v>206800</v>
      </c>
      <c r="H43" s="47">
        <f t="shared" si="17"/>
        <v>1886600</v>
      </c>
      <c r="I43" s="47">
        <f t="shared" si="17"/>
        <v>403900</v>
      </c>
      <c r="J43" s="47">
        <f t="shared" si="17"/>
        <v>181000</v>
      </c>
      <c r="K43" s="47">
        <f t="shared" si="17"/>
        <v>446000</v>
      </c>
      <c r="L43" s="47">
        <f t="shared" si="17"/>
        <v>320000</v>
      </c>
      <c r="M43" s="47">
        <f t="shared" si="17"/>
        <v>1350900</v>
      </c>
      <c r="N43" s="47">
        <f t="shared" si="17"/>
        <v>207000</v>
      </c>
      <c r="O43" s="47">
        <f t="shared" si="17"/>
        <v>156000</v>
      </c>
      <c r="P43" s="47">
        <f t="shared" si="17"/>
        <v>206000</v>
      </c>
      <c r="Q43" s="47">
        <f t="shared" si="17"/>
        <v>156000</v>
      </c>
      <c r="R43" s="47">
        <f t="shared" si="17"/>
        <v>725000</v>
      </c>
      <c r="S43" s="173">
        <f t="shared" si="1"/>
        <v>3962500</v>
      </c>
      <c r="T43" s="33">
        <f t="shared" si="3"/>
        <v>3962500</v>
      </c>
    </row>
    <row r="44" spans="1:20" s="20" customFormat="1" ht="21" x14ac:dyDescent="0.35">
      <c r="A44" s="123"/>
      <c r="B44" s="47" t="s">
        <v>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173">
        <f t="shared" si="1"/>
        <v>0</v>
      </c>
    </row>
    <row r="45" spans="1:20" ht="21" customHeight="1" x14ac:dyDescent="0.35">
      <c r="A45" s="86" t="s">
        <v>102</v>
      </c>
      <c r="B45" s="80"/>
      <c r="C45" s="47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173">
        <f t="shared" si="1"/>
        <v>0</v>
      </c>
      <c r="T45" s="20"/>
    </row>
    <row r="46" spans="1:20" ht="21" x14ac:dyDescent="0.35">
      <c r="A46" s="87" t="s">
        <v>103</v>
      </c>
      <c r="B46" s="80"/>
      <c r="C46" s="47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173">
        <f t="shared" si="1"/>
        <v>0</v>
      </c>
      <c r="T46" s="20"/>
    </row>
    <row r="47" spans="1:20" ht="21" x14ac:dyDescent="0.35">
      <c r="A47" s="88" t="s">
        <v>50</v>
      </c>
      <c r="B47" s="89" t="s">
        <v>1</v>
      </c>
      <c r="C47" s="47">
        <v>1650000</v>
      </c>
      <c r="D47" s="90">
        <v>137500</v>
      </c>
      <c r="E47" s="90">
        <v>137500</v>
      </c>
      <c r="F47" s="90">
        <v>137500</v>
      </c>
      <c r="G47" s="90">
        <v>137500</v>
      </c>
      <c r="H47" s="48">
        <f t="shared" ref="H47:H49" si="18">SUM(D47:G47)</f>
        <v>550000</v>
      </c>
      <c r="I47" s="90">
        <v>137500</v>
      </c>
      <c r="J47" s="90">
        <v>137500</v>
      </c>
      <c r="K47" s="90">
        <v>137500</v>
      </c>
      <c r="L47" s="90">
        <v>137500</v>
      </c>
      <c r="M47" s="48">
        <f t="shared" ref="M47:M49" si="19">SUM(I47:L47)</f>
        <v>550000</v>
      </c>
      <c r="N47" s="90">
        <v>137500</v>
      </c>
      <c r="O47" s="90">
        <v>137500</v>
      </c>
      <c r="P47" s="90">
        <v>137500</v>
      </c>
      <c r="Q47" s="90">
        <v>137500</v>
      </c>
      <c r="R47" s="48">
        <f t="shared" ref="R47:R49" si="20">SUM(N47:Q47)</f>
        <v>550000</v>
      </c>
      <c r="S47" s="173">
        <f t="shared" si="1"/>
        <v>1650000</v>
      </c>
      <c r="T47" s="20">
        <f t="shared" si="3"/>
        <v>1650000</v>
      </c>
    </row>
    <row r="48" spans="1:20" ht="21" x14ac:dyDescent="0.35">
      <c r="A48" s="88" t="s">
        <v>51</v>
      </c>
      <c r="B48" s="89" t="s">
        <v>1</v>
      </c>
      <c r="C48" s="47">
        <v>195000</v>
      </c>
      <c r="D48" s="90">
        <v>16000</v>
      </c>
      <c r="E48" s="90">
        <v>16000</v>
      </c>
      <c r="F48" s="90">
        <v>17000</v>
      </c>
      <c r="G48" s="90">
        <v>16000</v>
      </c>
      <c r="H48" s="48">
        <f t="shared" si="18"/>
        <v>65000</v>
      </c>
      <c r="I48" s="90">
        <v>17000</v>
      </c>
      <c r="J48" s="90">
        <v>16000</v>
      </c>
      <c r="K48" s="90">
        <v>16000</v>
      </c>
      <c r="L48" s="90">
        <v>16000</v>
      </c>
      <c r="M48" s="48">
        <f t="shared" si="19"/>
        <v>65000</v>
      </c>
      <c r="N48" s="90">
        <v>17000</v>
      </c>
      <c r="O48" s="90">
        <v>16000</v>
      </c>
      <c r="P48" s="90">
        <v>16000</v>
      </c>
      <c r="Q48" s="90">
        <v>16000</v>
      </c>
      <c r="R48" s="48">
        <f t="shared" si="20"/>
        <v>65000</v>
      </c>
      <c r="S48" s="173">
        <f t="shared" si="1"/>
        <v>195000</v>
      </c>
      <c r="T48" s="20">
        <f t="shared" si="3"/>
        <v>195000</v>
      </c>
    </row>
    <row r="49" spans="1:20" ht="21" x14ac:dyDescent="0.35">
      <c r="A49" s="88" t="s">
        <v>52</v>
      </c>
      <c r="B49" s="89" t="s">
        <v>1</v>
      </c>
      <c r="C49" s="47">
        <f>SUM(C50:C51)</f>
        <v>370800</v>
      </c>
      <c r="D49" s="90">
        <v>2500</v>
      </c>
      <c r="E49" s="90">
        <v>2500</v>
      </c>
      <c r="F49" s="90">
        <v>2500</v>
      </c>
      <c r="G49" s="90">
        <v>2500</v>
      </c>
      <c r="H49" s="48">
        <f t="shared" si="18"/>
        <v>10000</v>
      </c>
      <c r="I49" s="90">
        <v>2500</v>
      </c>
      <c r="J49" s="90">
        <v>2500</v>
      </c>
      <c r="K49" s="90">
        <v>2500</v>
      </c>
      <c r="L49" s="90">
        <v>2500</v>
      </c>
      <c r="M49" s="48">
        <f t="shared" si="19"/>
        <v>10000</v>
      </c>
      <c r="N49" s="90">
        <v>2500</v>
      </c>
      <c r="O49" s="90">
        <v>2500</v>
      </c>
      <c r="P49" s="90">
        <v>2500</v>
      </c>
      <c r="Q49" s="90">
        <v>2500</v>
      </c>
      <c r="R49" s="48">
        <f t="shared" si="20"/>
        <v>10000</v>
      </c>
      <c r="S49" s="173">
        <f t="shared" si="1"/>
        <v>30000</v>
      </c>
      <c r="T49" s="20">
        <f t="shared" si="3"/>
        <v>30000</v>
      </c>
    </row>
    <row r="50" spans="1:20" ht="21" x14ac:dyDescent="0.35">
      <c r="A50" s="87" t="s">
        <v>104</v>
      </c>
      <c r="B50" s="80"/>
      <c r="C50" s="47"/>
      <c r="D50" s="92"/>
      <c r="E50" s="92"/>
      <c r="F50" s="92"/>
      <c r="G50" s="92"/>
      <c r="H50" s="53"/>
      <c r="I50" s="92"/>
      <c r="J50" s="92"/>
      <c r="K50" s="92"/>
      <c r="L50" s="92"/>
      <c r="M50" s="53"/>
      <c r="N50" s="92"/>
      <c r="O50" s="92"/>
      <c r="P50" s="92"/>
      <c r="Q50" s="92"/>
      <c r="R50" s="53"/>
      <c r="S50" s="173">
        <f t="shared" si="1"/>
        <v>0</v>
      </c>
      <c r="T50" s="20">
        <f t="shared" si="3"/>
        <v>0</v>
      </c>
    </row>
    <row r="51" spans="1:20" ht="21" x14ac:dyDescent="0.35">
      <c r="A51" s="88" t="s">
        <v>27</v>
      </c>
      <c r="B51" s="89" t="s">
        <v>1</v>
      </c>
      <c r="C51" s="47">
        <v>370800</v>
      </c>
      <c r="D51" s="90">
        <v>0</v>
      </c>
      <c r="E51" s="90">
        <v>50000</v>
      </c>
      <c r="F51" s="90">
        <v>0</v>
      </c>
      <c r="G51" s="90">
        <v>50800</v>
      </c>
      <c r="H51" s="48">
        <f>SUM(D51:G51)</f>
        <v>100800</v>
      </c>
      <c r="I51" s="90">
        <v>60000</v>
      </c>
      <c r="J51" s="90">
        <v>25000</v>
      </c>
      <c r="K51" s="90">
        <v>60000</v>
      </c>
      <c r="L51" s="90">
        <v>25000</v>
      </c>
      <c r="M51" s="48">
        <f>SUM(I51:L51)</f>
        <v>170000</v>
      </c>
      <c r="N51" s="90">
        <v>50000</v>
      </c>
      <c r="O51" s="90">
        <v>0</v>
      </c>
      <c r="P51" s="90">
        <v>50000</v>
      </c>
      <c r="Q51" s="90">
        <v>0</v>
      </c>
      <c r="R51" s="48">
        <f>SUM(N51:Q51)</f>
        <v>100000</v>
      </c>
      <c r="S51" s="173">
        <f t="shared" si="1"/>
        <v>370800</v>
      </c>
      <c r="T51" s="20">
        <f t="shared" si="3"/>
        <v>370800</v>
      </c>
    </row>
    <row r="52" spans="1:20" ht="21" x14ac:dyDescent="0.35">
      <c r="A52" s="87" t="s">
        <v>105</v>
      </c>
      <c r="B52" s="80"/>
      <c r="C52" s="47"/>
      <c r="D52" s="92"/>
      <c r="E52" s="92"/>
      <c r="F52" s="92"/>
      <c r="G52" s="92"/>
      <c r="H52" s="53"/>
      <c r="I52" s="92"/>
      <c r="J52" s="92"/>
      <c r="K52" s="92"/>
      <c r="L52" s="92"/>
      <c r="M52" s="53"/>
      <c r="N52" s="92"/>
      <c r="O52" s="92"/>
      <c r="P52" s="92"/>
      <c r="Q52" s="92"/>
      <c r="R52" s="53"/>
      <c r="S52" s="173">
        <f t="shared" si="1"/>
        <v>0</v>
      </c>
      <c r="T52" s="20">
        <f t="shared" si="3"/>
        <v>0</v>
      </c>
    </row>
    <row r="53" spans="1:20" ht="21" x14ac:dyDescent="0.35">
      <c r="A53" s="88" t="s">
        <v>47</v>
      </c>
      <c r="B53" s="89" t="s">
        <v>1</v>
      </c>
      <c r="C53" s="47">
        <v>730000</v>
      </c>
      <c r="D53" s="90">
        <v>0</v>
      </c>
      <c r="E53" s="90">
        <v>0</v>
      </c>
      <c r="F53" s="90">
        <v>500000</v>
      </c>
      <c r="G53" s="90">
        <v>0</v>
      </c>
      <c r="H53" s="48">
        <f>SUM(D53:G53)</f>
        <v>500000</v>
      </c>
      <c r="I53" s="90">
        <v>0</v>
      </c>
      <c r="J53" s="90">
        <v>0</v>
      </c>
      <c r="K53" s="90">
        <v>230000</v>
      </c>
      <c r="L53" s="90">
        <v>0</v>
      </c>
      <c r="M53" s="48">
        <f>SUM(I53:L53)</f>
        <v>230000</v>
      </c>
      <c r="N53" s="90">
        <v>0</v>
      </c>
      <c r="O53" s="90">
        <v>0</v>
      </c>
      <c r="P53" s="90">
        <v>0</v>
      </c>
      <c r="Q53" s="90">
        <v>0</v>
      </c>
      <c r="R53" s="48">
        <f>SUM(N53:Q53)</f>
        <v>0</v>
      </c>
      <c r="S53" s="173">
        <f t="shared" si="1"/>
        <v>730000</v>
      </c>
      <c r="T53" s="20">
        <f t="shared" si="3"/>
        <v>730000</v>
      </c>
    </row>
    <row r="54" spans="1:20" ht="21" x14ac:dyDescent="0.35">
      <c r="A54" s="88" t="s">
        <v>23</v>
      </c>
      <c r="B54" s="89" t="s">
        <v>1</v>
      </c>
      <c r="C54" s="47">
        <v>209000</v>
      </c>
      <c r="D54" s="90">
        <v>0</v>
      </c>
      <c r="E54" s="90">
        <v>209000</v>
      </c>
      <c r="F54" s="90">
        <v>0</v>
      </c>
      <c r="G54" s="90">
        <v>0</v>
      </c>
      <c r="H54" s="48">
        <f>SUM(D54:G54)</f>
        <v>209000</v>
      </c>
      <c r="I54" s="90">
        <v>0</v>
      </c>
      <c r="J54" s="90">
        <v>0</v>
      </c>
      <c r="K54" s="90">
        <v>0</v>
      </c>
      <c r="L54" s="90">
        <v>0</v>
      </c>
      <c r="M54" s="48">
        <f>SUM(I54:L54)</f>
        <v>0</v>
      </c>
      <c r="N54" s="90">
        <v>0</v>
      </c>
      <c r="O54" s="90">
        <v>0</v>
      </c>
      <c r="P54" s="90">
        <v>0</v>
      </c>
      <c r="Q54" s="90">
        <v>0</v>
      </c>
      <c r="R54" s="48">
        <f>SUM(N54:Q54)</f>
        <v>0</v>
      </c>
      <c r="S54" s="173">
        <f t="shared" si="1"/>
        <v>209000</v>
      </c>
      <c r="T54" s="20">
        <f t="shared" si="3"/>
        <v>209000</v>
      </c>
    </row>
    <row r="55" spans="1:20" ht="21" x14ac:dyDescent="0.35">
      <c r="A55" s="88" t="s">
        <v>48</v>
      </c>
      <c r="B55" s="89" t="s">
        <v>1</v>
      </c>
      <c r="C55" s="47">
        <v>186900</v>
      </c>
      <c r="D55" s="90">
        <v>0</v>
      </c>
      <c r="E55" s="90">
        <v>0</v>
      </c>
      <c r="F55" s="90">
        <v>0</v>
      </c>
      <c r="G55" s="90">
        <v>0</v>
      </c>
      <c r="H55" s="48">
        <f t="shared" ref="H55:H57" si="21">SUM(D55:G55)</f>
        <v>0</v>
      </c>
      <c r="I55" s="90">
        <v>186900</v>
      </c>
      <c r="J55" s="90">
        <v>0</v>
      </c>
      <c r="K55" s="90">
        <v>0</v>
      </c>
      <c r="L55" s="90">
        <v>0</v>
      </c>
      <c r="M55" s="48">
        <f t="shared" ref="M55:M57" si="22">SUM(I55:L55)</f>
        <v>186900</v>
      </c>
      <c r="N55" s="90">
        <v>0</v>
      </c>
      <c r="O55" s="90">
        <v>0</v>
      </c>
      <c r="P55" s="90">
        <v>0</v>
      </c>
      <c r="Q55" s="90">
        <v>0</v>
      </c>
      <c r="R55" s="48">
        <f t="shared" ref="R55:R57" si="23">SUM(N55:Q55)</f>
        <v>0</v>
      </c>
      <c r="S55" s="173">
        <f t="shared" si="1"/>
        <v>186900</v>
      </c>
      <c r="T55" s="20">
        <f t="shared" si="3"/>
        <v>186900</v>
      </c>
    </row>
    <row r="56" spans="1:20" ht="21" x14ac:dyDescent="0.35">
      <c r="A56" s="88" t="s">
        <v>53</v>
      </c>
      <c r="B56" s="89" t="s">
        <v>1</v>
      </c>
      <c r="C56" s="47">
        <v>139000</v>
      </c>
      <c r="D56" s="90">
        <v>0</v>
      </c>
      <c r="E56" s="90">
        <v>0</v>
      </c>
      <c r="F56" s="90">
        <v>0</v>
      </c>
      <c r="G56" s="90">
        <v>0</v>
      </c>
      <c r="H56" s="48">
        <f t="shared" si="21"/>
        <v>0</v>
      </c>
      <c r="I56" s="90">
        <v>0</v>
      </c>
      <c r="J56" s="90">
        <v>0</v>
      </c>
      <c r="K56" s="90">
        <v>0</v>
      </c>
      <c r="L56" s="90">
        <v>139000</v>
      </c>
      <c r="M56" s="48">
        <f t="shared" si="22"/>
        <v>139000</v>
      </c>
      <c r="N56" s="90">
        <v>0</v>
      </c>
      <c r="O56" s="90">
        <v>0</v>
      </c>
      <c r="P56" s="90">
        <v>0</v>
      </c>
      <c r="Q56" s="90">
        <v>0</v>
      </c>
      <c r="R56" s="48">
        <f t="shared" si="23"/>
        <v>0</v>
      </c>
      <c r="S56" s="173">
        <f t="shared" si="1"/>
        <v>139000</v>
      </c>
      <c r="T56" s="20">
        <f t="shared" si="3"/>
        <v>139000</v>
      </c>
    </row>
    <row r="57" spans="1:20" ht="21" x14ac:dyDescent="0.35">
      <c r="A57" s="97" t="s">
        <v>49</v>
      </c>
      <c r="B57" s="89" t="s">
        <v>1</v>
      </c>
      <c r="C57" s="47">
        <v>451800</v>
      </c>
      <c r="D57" s="90">
        <v>0</v>
      </c>
      <c r="E57" s="90">
        <v>451800</v>
      </c>
      <c r="F57" s="90">
        <v>0</v>
      </c>
      <c r="G57" s="90">
        <v>0</v>
      </c>
      <c r="H57" s="48">
        <f t="shared" si="21"/>
        <v>451800</v>
      </c>
      <c r="I57" s="90">
        <v>0</v>
      </c>
      <c r="J57" s="90">
        <v>0</v>
      </c>
      <c r="K57" s="90">
        <v>0</v>
      </c>
      <c r="L57" s="90">
        <v>0</v>
      </c>
      <c r="M57" s="48">
        <f t="shared" si="22"/>
        <v>0</v>
      </c>
      <c r="N57" s="90">
        <v>0</v>
      </c>
      <c r="O57" s="90">
        <v>0</v>
      </c>
      <c r="P57" s="90">
        <v>0</v>
      </c>
      <c r="Q57" s="90">
        <v>0</v>
      </c>
      <c r="R57" s="48">
        <f t="shared" si="23"/>
        <v>0</v>
      </c>
      <c r="S57" s="173">
        <f t="shared" si="1"/>
        <v>451800</v>
      </c>
      <c r="T57" s="20">
        <f t="shared" si="3"/>
        <v>451800</v>
      </c>
    </row>
    <row r="58" spans="1:20" s="20" customFormat="1" ht="21" x14ac:dyDescent="0.35">
      <c r="A58" s="51" t="s">
        <v>115</v>
      </c>
      <c r="B58" s="73" t="s">
        <v>1</v>
      </c>
      <c r="C58" s="73">
        <f>SUM(C59)</f>
        <v>2595300</v>
      </c>
      <c r="D58" s="73">
        <f t="shared" ref="D58:R58" si="24">SUM(D59)</f>
        <v>90000</v>
      </c>
      <c r="E58" s="73">
        <f t="shared" si="24"/>
        <v>496000</v>
      </c>
      <c r="F58" s="73">
        <f t="shared" si="24"/>
        <v>90000</v>
      </c>
      <c r="G58" s="73">
        <f t="shared" si="24"/>
        <v>149400</v>
      </c>
      <c r="H58" s="73">
        <f t="shared" si="24"/>
        <v>825400</v>
      </c>
      <c r="I58" s="73">
        <f t="shared" si="24"/>
        <v>371500</v>
      </c>
      <c r="J58" s="73">
        <f t="shared" si="24"/>
        <v>70000</v>
      </c>
      <c r="K58" s="73">
        <f t="shared" si="24"/>
        <v>170000</v>
      </c>
      <c r="L58" s="73">
        <f t="shared" si="24"/>
        <v>105000</v>
      </c>
      <c r="M58" s="73">
        <f t="shared" si="24"/>
        <v>716500</v>
      </c>
      <c r="N58" s="73">
        <f t="shared" si="24"/>
        <v>309400</v>
      </c>
      <c r="O58" s="73">
        <f t="shared" si="24"/>
        <v>106000</v>
      </c>
      <c r="P58" s="73">
        <f t="shared" si="24"/>
        <v>100000</v>
      </c>
      <c r="Q58" s="73">
        <f t="shared" si="24"/>
        <v>80000</v>
      </c>
      <c r="R58" s="73">
        <f t="shared" si="24"/>
        <v>595400</v>
      </c>
      <c r="S58" s="173">
        <f t="shared" si="1"/>
        <v>2137300</v>
      </c>
      <c r="T58" s="33">
        <f t="shared" ref="T58:T73" si="25">SUM(H58+M58+R58)</f>
        <v>2137300</v>
      </c>
    </row>
    <row r="59" spans="1:20" s="20" customFormat="1" ht="21" x14ac:dyDescent="0.35">
      <c r="A59" s="77" t="s">
        <v>137</v>
      </c>
      <c r="B59" s="136" t="s">
        <v>1</v>
      </c>
      <c r="C59" s="47">
        <f>SUM(C63:C72)</f>
        <v>2595300</v>
      </c>
      <c r="D59" s="47">
        <f t="shared" ref="D59:R59" si="26">SUM(D63:D72)</f>
        <v>90000</v>
      </c>
      <c r="E59" s="47">
        <f t="shared" si="26"/>
        <v>496000</v>
      </c>
      <c r="F59" s="47">
        <f t="shared" si="26"/>
        <v>90000</v>
      </c>
      <c r="G59" s="47">
        <f t="shared" si="26"/>
        <v>149400</v>
      </c>
      <c r="H59" s="47">
        <f t="shared" si="26"/>
        <v>825400</v>
      </c>
      <c r="I59" s="47">
        <f t="shared" si="26"/>
        <v>371500</v>
      </c>
      <c r="J59" s="47">
        <f t="shared" si="26"/>
        <v>70000</v>
      </c>
      <c r="K59" s="47">
        <f t="shared" si="26"/>
        <v>170000</v>
      </c>
      <c r="L59" s="47">
        <f t="shared" si="26"/>
        <v>105000</v>
      </c>
      <c r="M59" s="47">
        <f t="shared" si="26"/>
        <v>716500</v>
      </c>
      <c r="N59" s="47">
        <f t="shared" si="26"/>
        <v>309400</v>
      </c>
      <c r="O59" s="47">
        <f t="shared" si="26"/>
        <v>106000</v>
      </c>
      <c r="P59" s="47">
        <f t="shared" si="26"/>
        <v>100000</v>
      </c>
      <c r="Q59" s="47">
        <f t="shared" si="26"/>
        <v>80000</v>
      </c>
      <c r="R59" s="47">
        <f t="shared" si="26"/>
        <v>595400</v>
      </c>
      <c r="S59" s="173">
        <f t="shared" si="1"/>
        <v>2137300</v>
      </c>
      <c r="T59" s="33">
        <f>SUM(H59+M59+R59)</f>
        <v>2137300</v>
      </c>
    </row>
    <row r="60" spans="1:20" s="20" customFormat="1" ht="21" x14ac:dyDescent="0.35">
      <c r="A60" s="123"/>
      <c r="B60" s="47" t="s">
        <v>2</v>
      </c>
      <c r="C60" s="47">
        <f>SUM(C61)</f>
        <v>0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173">
        <f t="shared" si="1"/>
        <v>0</v>
      </c>
    </row>
    <row r="61" spans="1:20" ht="21" x14ac:dyDescent="0.35">
      <c r="A61" s="86" t="s">
        <v>102</v>
      </c>
      <c r="B61" s="80"/>
      <c r="C61" s="4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73">
        <f t="shared" si="1"/>
        <v>0</v>
      </c>
      <c r="T61" s="20"/>
    </row>
    <row r="62" spans="1:20" ht="21" x14ac:dyDescent="0.35">
      <c r="A62" s="87" t="s">
        <v>103</v>
      </c>
      <c r="B62" s="80"/>
      <c r="C62" s="47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73">
        <f t="shared" si="1"/>
        <v>0</v>
      </c>
      <c r="T62" s="20"/>
    </row>
    <row r="63" spans="1:20" ht="21" x14ac:dyDescent="0.35">
      <c r="A63" s="88" t="s">
        <v>25</v>
      </c>
      <c r="B63" s="89" t="s">
        <v>1</v>
      </c>
      <c r="C63" s="47">
        <v>1051000</v>
      </c>
      <c r="D63" s="90">
        <v>90000</v>
      </c>
      <c r="E63" s="90">
        <v>80000</v>
      </c>
      <c r="F63" s="90">
        <v>90000</v>
      </c>
      <c r="G63" s="90">
        <v>70000</v>
      </c>
      <c r="H63" s="48">
        <f>SUM(D63:G63)</f>
        <v>330000</v>
      </c>
      <c r="I63" s="90">
        <v>60000</v>
      </c>
      <c r="J63" s="90">
        <v>70000</v>
      </c>
      <c r="K63" s="90">
        <v>120000</v>
      </c>
      <c r="L63" s="90">
        <v>105000</v>
      </c>
      <c r="M63" s="48">
        <f>SUM(I63:L63)</f>
        <v>355000</v>
      </c>
      <c r="N63" s="90">
        <v>80000</v>
      </c>
      <c r="O63" s="90">
        <v>106000</v>
      </c>
      <c r="P63" s="90">
        <v>100000</v>
      </c>
      <c r="Q63" s="90">
        <v>80000</v>
      </c>
      <c r="R63" s="48">
        <f>SUM(N63:Q63)</f>
        <v>366000</v>
      </c>
      <c r="S63" s="173">
        <f t="shared" si="1"/>
        <v>1051000</v>
      </c>
      <c r="T63" s="20">
        <f>SUM(H63+M63+R63)</f>
        <v>1051000</v>
      </c>
    </row>
    <row r="64" spans="1:20" ht="21" x14ac:dyDescent="0.35">
      <c r="A64" s="87" t="s">
        <v>104</v>
      </c>
      <c r="B64" s="80"/>
      <c r="C64" s="47"/>
      <c r="D64" s="92"/>
      <c r="E64" s="92"/>
      <c r="F64" s="92"/>
      <c r="G64" s="92"/>
      <c r="H64" s="53"/>
      <c r="I64" s="92"/>
      <c r="J64" s="92"/>
      <c r="K64" s="92"/>
      <c r="L64" s="92"/>
      <c r="M64" s="53"/>
      <c r="N64" s="92"/>
      <c r="O64" s="92"/>
      <c r="P64" s="92"/>
      <c r="Q64" s="92"/>
      <c r="R64" s="53"/>
      <c r="S64" s="173">
        <f t="shared" si="1"/>
        <v>0</v>
      </c>
      <c r="T64" s="20">
        <f t="shared" ref="T64:T72" si="27">SUM(H64+M64+R64)</f>
        <v>0</v>
      </c>
    </row>
    <row r="65" spans="1:20" ht="21" x14ac:dyDescent="0.35">
      <c r="A65" s="88" t="s">
        <v>27</v>
      </c>
      <c r="B65" s="89" t="s">
        <v>1</v>
      </c>
      <c r="C65" s="47">
        <f>SUM(C66:C66)</f>
        <v>49000</v>
      </c>
      <c r="D65" s="90">
        <v>0</v>
      </c>
      <c r="E65" s="90">
        <v>50000</v>
      </c>
      <c r="F65" s="90">
        <v>0</v>
      </c>
      <c r="G65" s="90">
        <v>50000</v>
      </c>
      <c r="H65" s="48">
        <f>SUM(D65:G65)</f>
        <v>100000</v>
      </c>
      <c r="I65" s="90">
        <v>50000</v>
      </c>
      <c r="J65" s="90">
        <v>0</v>
      </c>
      <c r="K65" s="90">
        <v>50000</v>
      </c>
      <c r="L65" s="90">
        <v>0</v>
      </c>
      <c r="M65" s="48">
        <f>SUM(I65:L65)</f>
        <v>100000</v>
      </c>
      <c r="N65" s="90">
        <v>20400</v>
      </c>
      <c r="O65" s="90">
        <v>0</v>
      </c>
      <c r="P65" s="90">
        <v>0</v>
      </c>
      <c r="Q65" s="90">
        <v>0</v>
      </c>
      <c r="R65" s="48">
        <f>SUM(N65:Q65)</f>
        <v>20400</v>
      </c>
      <c r="S65" s="173">
        <f t="shared" si="1"/>
        <v>220400</v>
      </c>
      <c r="T65" s="20">
        <f t="shared" si="27"/>
        <v>220400</v>
      </c>
    </row>
    <row r="66" spans="1:20" s="34" customFormat="1" ht="21" x14ac:dyDescent="0.35">
      <c r="A66" s="112" t="s">
        <v>54</v>
      </c>
      <c r="B66" s="113" t="s">
        <v>1</v>
      </c>
      <c r="C66" s="96">
        <v>49000</v>
      </c>
      <c r="D66" s="124">
        <v>0</v>
      </c>
      <c r="E66" s="124">
        <v>20000</v>
      </c>
      <c r="F66" s="124">
        <v>0</v>
      </c>
      <c r="G66" s="124">
        <v>0</v>
      </c>
      <c r="H66" s="115">
        <f>SUM(D66:G66)</f>
        <v>20000</v>
      </c>
      <c r="I66" s="125">
        <v>20000</v>
      </c>
      <c r="J66" s="125">
        <v>0</v>
      </c>
      <c r="K66" s="125">
        <v>0</v>
      </c>
      <c r="L66" s="125">
        <v>0</v>
      </c>
      <c r="M66" s="115">
        <f>SUM(I66:L66)</f>
        <v>20000</v>
      </c>
      <c r="N66" s="125">
        <v>9000</v>
      </c>
      <c r="O66" s="125">
        <v>0</v>
      </c>
      <c r="P66" s="125">
        <v>0</v>
      </c>
      <c r="Q66" s="125">
        <v>0</v>
      </c>
      <c r="R66" s="115">
        <f>SUM(N66:Q66)</f>
        <v>9000</v>
      </c>
      <c r="S66" s="173">
        <f t="shared" si="1"/>
        <v>49000</v>
      </c>
      <c r="T66" s="35">
        <f t="shared" si="27"/>
        <v>49000</v>
      </c>
    </row>
    <row r="67" spans="1:20" ht="21" x14ac:dyDescent="0.35">
      <c r="A67" s="87" t="s">
        <v>105</v>
      </c>
      <c r="B67" s="80"/>
      <c r="C67" s="47">
        <f>SUM(C68:C69)</f>
        <v>629400</v>
      </c>
      <c r="D67" s="92"/>
      <c r="E67" s="92"/>
      <c r="F67" s="92"/>
      <c r="G67" s="92"/>
      <c r="H67" s="53"/>
      <c r="I67" s="92"/>
      <c r="J67" s="92"/>
      <c r="K67" s="92"/>
      <c r="L67" s="92"/>
      <c r="M67" s="53"/>
      <c r="N67" s="92"/>
      <c r="O67" s="92"/>
      <c r="P67" s="92"/>
      <c r="Q67" s="92"/>
      <c r="R67" s="53"/>
      <c r="S67" s="173">
        <f t="shared" si="1"/>
        <v>0</v>
      </c>
      <c r="T67" s="20">
        <f t="shared" si="27"/>
        <v>0</v>
      </c>
    </row>
    <row r="68" spans="1:20" ht="21" x14ac:dyDescent="0.35">
      <c r="A68" s="88" t="s">
        <v>55</v>
      </c>
      <c r="B68" s="89" t="s">
        <v>1</v>
      </c>
      <c r="C68" s="47">
        <v>29400</v>
      </c>
      <c r="D68" s="90">
        <v>0</v>
      </c>
      <c r="E68" s="90">
        <v>0</v>
      </c>
      <c r="F68" s="90">
        <v>0</v>
      </c>
      <c r="G68" s="90">
        <v>29400</v>
      </c>
      <c r="H68" s="48">
        <f>SUM(D68:G68)</f>
        <v>29400</v>
      </c>
      <c r="I68" s="90">
        <v>0</v>
      </c>
      <c r="J68" s="90">
        <v>0</v>
      </c>
      <c r="K68" s="90">
        <v>0</v>
      </c>
      <c r="L68" s="90">
        <v>0</v>
      </c>
      <c r="M68" s="48">
        <f>SUM(I68:L68)</f>
        <v>0</v>
      </c>
      <c r="N68" s="90">
        <v>0</v>
      </c>
      <c r="O68" s="90">
        <v>0</v>
      </c>
      <c r="P68" s="90">
        <v>0</v>
      </c>
      <c r="Q68" s="90">
        <v>0</v>
      </c>
      <c r="R68" s="48">
        <f>SUM(N68:Q68)</f>
        <v>0</v>
      </c>
      <c r="S68" s="173">
        <f t="shared" si="1"/>
        <v>29400</v>
      </c>
      <c r="T68" s="20">
        <f t="shared" si="27"/>
        <v>29400</v>
      </c>
    </row>
    <row r="69" spans="1:20" ht="21" x14ac:dyDescent="0.35">
      <c r="A69" s="88" t="s">
        <v>56</v>
      </c>
      <c r="B69" s="89" t="s">
        <v>1</v>
      </c>
      <c r="C69" s="47">
        <v>600000</v>
      </c>
      <c r="D69" s="90">
        <v>0</v>
      </c>
      <c r="E69" s="90">
        <v>200000</v>
      </c>
      <c r="F69" s="90">
        <v>0</v>
      </c>
      <c r="G69" s="90">
        <v>0</v>
      </c>
      <c r="H69" s="48">
        <f>SUM(D69:G69)</f>
        <v>200000</v>
      </c>
      <c r="I69" s="90">
        <v>200000</v>
      </c>
      <c r="J69" s="90">
        <v>0</v>
      </c>
      <c r="K69" s="90">
        <v>0</v>
      </c>
      <c r="L69" s="90">
        <v>0</v>
      </c>
      <c r="M69" s="48">
        <f>SUM(I69:L69)</f>
        <v>200000</v>
      </c>
      <c r="N69" s="90">
        <v>200000</v>
      </c>
      <c r="O69" s="90">
        <v>0</v>
      </c>
      <c r="P69" s="90">
        <v>0</v>
      </c>
      <c r="Q69" s="90">
        <v>0</v>
      </c>
      <c r="R69" s="48">
        <f>SUM(N69:Q69)</f>
        <v>200000</v>
      </c>
      <c r="S69" s="173">
        <f t="shared" si="1"/>
        <v>600000</v>
      </c>
      <c r="T69" s="20">
        <f t="shared" si="27"/>
        <v>600000</v>
      </c>
    </row>
    <row r="70" spans="1:20" ht="21" x14ac:dyDescent="0.35">
      <c r="A70" s="88" t="s">
        <v>23</v>
      </c>
      <c r="B70" s="89" t="s">
        <v>1</v>
      </c>
      <c r="C70" s="47">
        <v>48400</v>
      </c>
      <c r="D70" s="90">
        <v>0</v>
      </c>
      <c r="E70" s="90">
        <v>48400</v>
      </c>
      <c r="F70" s="90">
        <v>0</v>
      </c>
      <c r="G70" s="90">
        <v>0</v>
      </c>
      <c r="H70" s="48">
        <f>SUM(D70:G70)</f>
        <v>48400</v>
      </c>
      <c r="I70" s="90">
        <v>0</v>
      </c>
      <c r="J70" s="90">
        <v>0</v>
      </c>
      <c r="K70" s="90">
        <v>0</v>
      </c>
      <c r="L70" s="90">
        <v>0</v>
      </c>
      <c r="M70" s="48">
        <f>SUM(I70:L70)</f>
        <v>0</v>
      </c>
      <c r="N70" s="90">
        <v>0</v>
      </c>
      <c r="O70" s="90">
        <v>0</v>
      </c>
      <c r="P70" s="90">
        <v>0</v>
      </c>
      <c r="Q70" s="90">
        <v>0</v>
      </c>
      <c r="R70" s="48">
        <f>SUM(N70:Q70)</f>
        <v>0</v>
      </c>
      <c r="S70" s="173">
        <f t="shared" si="1"/>
        <v>48400</v>
      </c>
      <c r="T70" s="20">
        <f t="shared" si="27"/>
        <v>48400</v>
      </c>
    </row>
    <row r="71" spans="1:20" ht="21" x14ac:dyDescent="0.35">
      <c r="A71" s="88" t="s">
        <v>48</v>
      </c>
      <c r="B71" s="89" t="s">
        <v>1</v>
      </c>
      <c r="C71" s="47">
        <v>41500</v>
      </c>
      <c r="D71" s="90">
        <v>0</v>
      </c>
      <c r="E71" s="90">
        <v>0</v>
      </c>
      <c r="F71" s="90">
        <v>0</v>
      </c>
      <c r="G71" s="90">
        <v>0</v>
      </c>
      <c r="H71" s="48">
        <f t="shared" ref="H71:H72" si="28">SUM(D71:G71)</f>
        <v>0</v>
      </c>
      <c r="I71" s="90">
        <v>41500</v>
      </c>
      <c r="J71" s="90">
        <v>0</v>
      </c>
      <c r="K71" s="90">
        <v>0</v>
      </c>
      <c r="L71" s="90">
        <v>0</v>
      </c>
      <c r="M71" s="48">
        <f t="shared" ref="M71:M72" si="29">SUM(I71:L71)</f>
        <v>41500</v>
      </c>
      <c r="N71" s="90">
        <v>0</v>
      </c>
      <c r="O71" s="90">
        <v>0</v>
      </c>
      <c r="P71" s="90">
        <v>0</v>
      </c>
      <c r="Q71" s="90">
        <v>0</v>
      </c>
      <c r="R71" s="48">
        <f t="shared" ref="R71:R72" si="30">SUM(N71:Q71)</f>
        <v>0</v>
      </c>
      <c r="S71" s="173">
        <f t="shared" si="1"/>
        <v>41500</v>
      </c>
      <c r="T71" s="20">
        <f t="shared" si="27"/>
        <v>41500</v>
      </c>
    </row>
    <row r="72" spans="1:20" ht="21" x14ac:dyDescent="0.35">
      <c r="A72" s="97" t="s">
        <v>49</v>
      </c>
      <c r="B72" s="89" t="s">
        <v>1</v>
      </c>
      <c r="C72" s="47">
        <v>97600</v>
      </c>
      <c r="D72" s="90">
        <v>0</v>
      </c>
      <c r="E72" s="90">
        <v>97600</v>
      </c>
      <c r="F72" s="90">
        <v>0</v>
      </c>
      <c r="G72" s="90">
        <v>0</v>
      </c>
      <c r="H72" s="48">
        <f t="shared" si="28"/>
        <v>97600</v>
      </c>
      <c r="I72" s="90">
        <v>0</v>
      </c>
      <c r="J72" s="90">
        <v>0</v>
      </c>
      <c r="K72" s="90">
        <v>0</v>
      </c>
      <c r="L72" s="90">
        <v>0</v>
      </c>
      <c r="M72" s="48">
        <f t="shared" si="29"/>
        <v>0</v>
      </c>
      <c r="N72" s="90">
        <v>0</v>
      </c>
      <c r="O72" s="90">
        <v>0</v>
      </c>
      <c r="P72" s="90">
        <v>0</v>
      </c>
      <c r="Q72" s="90">
        <v>0</v>
      </c>
      <c r="R72" s="48">
        <f t="shared" si="30"/>
        <v>0</v>
      </c>
      <c r="S72" s="173">
        <f t="shared" si="1"/>
        <v>97600</v>
      </c>
      <c r="T72" s="20">
        <f t="shared" si="27"/>
        <v>97600</v>
      </c>
    </row>
    <row r="73" spans="1:20" s="20" customFormat="1" ht="21" x14ac:dyDescent="0.35">
      <c r="A73" s="225" t="s">
        <v>0</v>
      </c>
      <c r="B73" s="47" t="s">
        <v>1</v>
      </c>
      <c r="C73" s="47">
        <f t="shared" ref="C73:R73" si="31">SUM(C8+C29+C41+C58)</f>
        <v>30173700</v>
      </c>
      <c r="D73" s="47">
        <f t="shared" si="31"/>
        <v>2476000</v>
      </c>
      <c r="E73" s="47">
        <f t="shared" si="31"/>
        <v>4049200</v>
      </c>
      <c r="F73" s="47">
        <f t="shared" si="31"/>
        <v>2587000</v>
      </c>
      <c r="G73" s="47">
        <f t="shared" si="31"/>
        <v>1896200</v>
      </c>
      <c r="H73" s="47">
        <f t="shared" si="31"/>
        <v>11008400</v>
      </c>
      <c r="I73" s="47">
        <f t="shared" si="31"/>
        <v>2543400</v>
      </c>
      <c r="J73" s="47">
        <f t="shared" si="31"/>
        <v>3519900</v>
      </c>
      <c r="K73" s="47">
        <f t="shared" si="31"/>
        <v>2556000</v>
      </c>
      <c r="L73" s="47">
        <f t="shared" si="31"/>
        <v>2076800</v>
      </c>
      <c r="M73" s="47">
        <f t="shared" si="31"/>
        <v>10696100</v>
      </c>
      <c r="N73" s="47">
        <f t="shared" si="31"/>
        <v>2156400</v>
      </c>
      <c r="O73" s="47">
        <f t="shared" si="31"/>
        <v>2102000</v>
      </c>
      <c r="P73" s="47">
        <f t="shared" si="31"/>
        <v>2018000</v>
      </c>
      <c r="Q73" s="47">
        <f t="shared" si="31"/>
        <v>1429000</v>
      </c>
      <c r="R73" s="47">
        <f t="shared" si="31"/>
        <v>7705400</v>
      </c>
      <c r="S73" s="173">
        <f t="shared" ref="S73:S74" si="32">SUM(H73+M73+R73)</f>
        <v>29409900</v>
      </c>
      <c r="T73" s="33">
        <f t="shared" si="25"/>
        <v>29409900</v>
      </c>
    </row>
    <row r="74" spans="1:20" s="20" customFormat="1" ht="21" x14ac:dyDescent="0.35">
      <c r="A74" s="226"/>
      <c r="B74" s="47" t="s">
        <v>2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173">
        <f t="shared" si="32"/>
        <v>0</v>
      </c>
    </row>
    <row r="75" spans="1:20" ht="21" x14ac:dyDescent="0.2">
      <c r="A75" s="21"/>
      <c r="B75" s="21"/>
      <c r="C75" s="22"/>
      <c r="D75" s="23"/>
      <c r="E75" s="23"/>
      <c r="F75" s="23"/>
    </row>
    <row r="76" spans="1:20" ht="21" x14ac:dyDescent="0.2">
      <c r="A76" s="21"/>
      <c r="B76" s="21"/>
      <c r="C76" s="22">
        <f>SUM(C77:C78)</f>
        <v>0</v>
      </c>
      <c r="D76" s="23"/>
      <c r="E76" s="23"/>
      <c r="F76" s="23"/>
    </row>
    <row r="77" spans="1:20" ht="21" x14ac:dyDescent="0.2">
      <c r="A77" s="24" t="s">
        <v>7</v>
      </c>
      <c r="B77" s="21"/>
      <c r="C77" s="22"/>
      <c r="D77" s="23"/>
      <c r="E77" s="23"/>
      <c r="F77" s="23"/>
      <c r="H77" s="108"/>
    </row>
    <row r="79" spans="1:20" ht="24.75" customHeight="1" x14ac:dyDescent="0.2"/>
    <row r="80" spans="1:20" ht="24.75" customHeight="1" x14ac:dyDescent="0.2">
      <c r="C80" s="55">
        <f>+C19</f>
        <v>400000</v>
      </c>
    </row>
    <row r="81" spans="2:3" ht="24.75" customHeight="1" x14ac:dyDescent="0.2"/>
    <row r="82" spans="2:3" ht="24.75" customHeight="1" x14ac:dyDescent="0.2">
      <c r="C82" s="20">
        <f>SUM(C83:C84)</f>
        <v>0</v>
      </c>
    </row>
    <row r="85" spans="2:3" x14ac:dyDescent="0.2">
      <c r="C85" s="20">
        <f>SUM(C86:C88)</f>
        <v>0</v>
      </c>
    </row>
    <row r="91" spans="2:3" x14ac:dyDescent="0.2">
      <c r="B91" s="14">
        <f>SUM(C91:E91)</f>
        <v>0</v>
      </c>
    </row>
  </sheetData>
  <mergeCells count="8">
    <mergeCell ref="A1:M1"/>
    <mergeCell ref="S5:S6"/>
    <mergeCell ref="A73:A74"/>
    <mergeCell ref="A5:A6"/>
    <mergeCell ref="C5:C6"/>
    <mergeCell ref="D5:H6"/>
    <mergeCell ref="I5:M6"/>
    <mergeCell ref="N5:R6"/>
  </mergeCells>
  <phoneticPr fontId="17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landscape" r:id="rId1"/>
  <headerFooter>
    <oddHeader>&amp;R&amp;"TH SarabunPSK,ธรรมดา"&amp;14แบบ สงม. 2</oddHeader>
  </headerFooter>
  <rowBreaks count="3" manualBreakCount="3">
    <brk id="24" max="12" man="1"/>
    <brk id="40" max="12" man="1"/>
    <brk id="5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ED34-2BA8-4BBF-934B-07502F1E2CBE}">
  <dimension ref="A1:T92"/>
  <sheetViews>
    <sheetView zoomScale="70" zoomScaleNormal="70" workbookViewId="0">
      <selection activeCell="Z10" sqref="Z10"/>
    </sheetView>
  </sheetViews>
  <sheetFormatPr defaultRowHeight="14.25" x14ac:dyDescent="0.2"/>
  <cols>
    <col min="1" max="1" width="51.25" style="14" customWidth="1"/>
    <col min="2" max="2" width="11.5" style="14" customWidth="1"/>
    <col min="3" max="3" width="16.5" style="20" hidden="1" customWidth="1"/>
    <col min="4" max="7" width="12.625" style="14" hidden="1" customWidth="1"/>
    <col min="8" max="8" width="26.875" style="14" customWidth="1"/>
    <col min="9" max="12" width="12.625" style="14" hidden="1" customWidth="1"/>
    <col min="13" max="13" width="28.75" style="14" customWidth="1"/>
    <col min="14" max="17" width="12.625" style="14" hidden="1" customWidth="1"/>
    <col min="18" max="18" width="27.75" style="14" customWidth="1"/>
    <col min="19" max="19" width="19" style="14" customWidth="1"/>
    <col min="20" max="20" width="14.75" style="14" hidden="1" customWidth="1"/>
    <col min="21" max="16384" width="9" style="14"/>
  </cols>
  <sheetData>
    <row r="1" spans="1:20" ht="21" x14ac:dyDescent="0.2">
      <c r="A1" s="238" t="s">
        <v>162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0" ht="21" x14ac:dyDescent="0.2">
      <c r="A2" s="15" t="s">
        <v>21</v>
      </c>
      <c r="B2" s="15"/>
      <c r="C2" s="16"/>
      <c r="D2" s="15"/>
      <c r="E2" s="15"/>
      <c r="F2" s="15"/>
    </row>
    <row r="3" spans="1:20" ht="21" x14ac:dyDescent="0.2">
      <c r="A3" s="17" t="s">
        <v>57</v>
      </c>
      <c r="B3" s="17"/>
      <c r="C3" s="18"/>
      <c r="D3" s="19"/>
      <c r="E3" s="19"/>
      <c r="F3" s="19"/>
      <c r="M3" s="28"/>
      <c r="R3" s="19" t="s">
        <v>20</v>
      </c>
    </row>
    <row r="4" spans="1:20" ht="21" x14ac:dyDescent="0.2">
      <c r="A4" s="17"/>
      <c r="B4" s="17"/>
      <c r="C4" s="18"/>
      <c r="D4" s="19"/>
      <c r="E4" s="19"/>
      <c r="F4" s="19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224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44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</row>
    <row r="8" spans="1:20" s="20" customFormat="1" ht="21" x14ac:dyDescent="0.35">
      <c r="A8" s="77" t="s">
        <v>116</v>
      </c>
      <c r="B8" s="47" t="s">
        <v>1</v>
      </c>
      <c r="C8" s="73">
        <f>SUM(C10)</f>
        <v>7803200</v>
      </c>
      <c r="D8" s="73">
        <f t="shared" ref="D8:R8" si="0">SUM(D10)</f>
        <v>1019600</v>
      </c>
      <c r="E8" s="73">
        <f t="shared" si="0"/>
        <v>560000</v>
      </c>
      <c r="F8" s="73">
        <f t="shared" si="0"/>
        <v>575000</v>
      </c>
      <c r="G8" s="73">
        <f t="shared" si="0"/>
        <v>575000</v>
      </c>
      <c r="H8" s="73">
        <f t="shared" si="0"/>
        <v>2729600</v>
      </c>
      <c r="I8" s="73">
        <f t="shared" si="0"/>
        <v>1070100</v>
      </c>
      <c r="J8" s="73">
        <f t="shared" si="0"/>
        <v>582900</v>
      </c>
      <c r="K8" s="73">
        <f t="shared" si="0"/>
        <v>592900</v>
      </c>
      <c r="L8" s="73">
        <f t="shared" si="0"/>
        <v>582900</v>
      </c>
      <c r="M8" s="73">
        <f t="shared" si="0"/>
        <v>2828800</v>
      </c>
      <c r="N8" s="73">
        <f t="shared" si="0"/>
        <v>606400</v>
      </c>
      <c r="O8" s="73">
        <f t="shared" si="0"/>
        <v>582900</v>
      </c>
      <c r="P8" s="73">
        <f t="shared" si="0"/>
        <v>582900</v>
      </c>
      <c r="Q8" s="73">
        <f t="shared" si="0"/>
        <v>461500</v>
      </c>
      <c r="R8" s="73">
        <f t="shared" si="0"/>
        <v>2233700</v>
      </c>
      <c r="S8" s="173">
        <f>SUM(H8+M8+R8)</f>
        <v>7792100</v>
      </c>
      <c r="T8" s="33">
        <f>SUM(H8+M8+R8)</f>
        <v>7792100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37" si="1">SUM(H9+M9+R9)</f>
        <v>0</v>
      </c>
    </row>
    <row r="10" spans="1:20" s="20" customFormat="1" ht="21" x14ac:dyDescent="0.35">
      <c r="A10" s="77" t="s">
        <v>137</v>
      </c>
      <c r="B10" s="47" t="s">
        <v>1</v>
      </c>
      <c r="C10" s="47">
        <f>SUM(C14:C24)</f>
        <v>7803200</v>
      </c>
      <c r="D10" s="47">
        <f t="shared" ref="D10:R10" si="2">SUM(D14:D24)</f>
        <v>1019600</v>
      </c>
      <c r="E10" s="47">
        <f t="shared" si="2"/>
        <v>560000</v>
      </c>
      <c r="F10" s="47">
        <f t="shared" si="2"/>
        <v>575000</v>
      </c>
      <c r="G10" s="47">
        <f t="shared" si="2"/>
        <v>575000</v>
      </c>
      <c r="H10" s="47">
        <f t="shared" si="2"/>
        <v>2729600</v>
      </c>
      <c r="I10" s="47">
        <f>SUM(I14:I24)</f>
        <v>1070100</v>
      </c>
      <c r="J10" s="47">
        <f>SUM(J14:J24)</f>
        <v>582900</v>
      </c>
      <c r="K10" s="47">
        <f t="shared" si="2"/>
        <v>592900</v>
      </c>
      <c r="L10" s="47">
        <f t="shared" si="2"/>
        <v>582900</v>
      </c>
      <c r="M10" s="47">
        <f t="shared" si="2"/>
        <v>2828800</v>
      </c>
      <c r="N10" s="47">
        <f t="shared" si="2"/>
        <v>606400</v>
      </c>
      <c r="O10" s="47">
        <f t="shared" si="2"/>
        <v>582900</v>
      </c>
      <c r="P10" s="47">
        <f t="shared" si="2"/>
        <v>582900</v>
      </c>
      <c r="Q10" s="47">
        <f t="shared" si="2"/>
        <v>461500</v>
      </c>
      <c r="R10" s="47">
        <f t="shared" si="2"/>
        <v>2233700</v>
      </c>
      <c r="S10" s="173">
        <f t="shared" si="1"/>
        <v>7792100</v>
      </c>
      <c r="T10" s="33">
        <f>SUM(H10+M10+R10)</f>
        <v>7792100</v>
      </c>
    </row>
    <row r="11" spans="1:20" s="20" customFormat="1" ht="21" x14ac:dyDescent="0.35">
      <c r="A11" s="51"/>
      <c r="B11" s="47" t="s">
        <v>2</v>
      </c>
      <c r="C11" s="47">
        <f>SUM(C12+C15)</f>
        <v>6416000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</row>
    <row r="12" spans="1:20" ht="21" x14ac:dyDescent="0.35">
      <c r="A12" s="86" t="s">
        <v>102</v>
      </c>
      <c r="B12" s="80"/>
      <c r="C12" s="47">
        <f>SUM(C13:C14)</f>
        <v>6416000</v>
      </c>
      <c r="D12" s="53">
        <f>SUM(D13:D14)</f>
        <v>500000</v>
      </c>
      <c r="E12" s="53">
        <f>SUM(E13:E14)</f>
        <v>550000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/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/>
    </row>
    <row r="14" spans="1:20" ht="21" x14ac:dyDescent="0.35">
      <c r="A14" s="88" t="s">
        <v>25</v>
      </c>
      <c r="B14" s="89" t="s">
        <v>1</v>
      </c>
      <c r="C14" s="47">
        <v>6416000</v>
      </c>
      <c r="D14" s="126">
        <v>500000</v>
      </c>
      <c r="E14" s="126">
        <v>550000</v>
      </c>
      <c r="F14" s="126">
        <v>565000</v>
      </c>
      <c r="G14" s="126">
        <v>565000</v>
      </c>
      <c r="H14" s="48">
        <f>SUM(D14:G14)</f>
        <v>2180000</v>
      </c>
      <c r="I14" s="126">
        <v>550000</v>
      </c>
      <c r="J14" s="126">
        <v>550000</v>
      </c>
      <c r="K14" s="126">
        <v>560000</v>
      </c>
      <c r="L14" s="126">
        <v>550000</v>
      </c>
      <c r="M14" s="48">
        <f>SUM(I14:L14)</f>
        <v>2210000</v>
      </c>
      <c r="N14" s="126">
        <v>500000</v>
      </c>
      <c r="O14" s="126">
        <v>550000</v>
      </c>
      <c r="P14" s="126">
        <v>550000</v>
      </c>
      <c r="Q14" s="126">
        <v>426000</v>
      </c>
      <c r="R14" s="48">
        <f>SUM(N14:Q14)</f>
        <v>2026000</v>
      </c>
      <c r="S14" s="173">
        <f t="shared" si="1"/>
        <v>6416000</v>
      </c>
      <c r="T14" s="20">
        <f t="shared" ref="T14:T36" si="3">SUM(H14+M14+R14)</f>
        <v>6416000</v>
      </c>
    </row>
    <row r="15" spans="1:20" ht="21" x14ac:dyDescent="0.35">
      <c r="A15" s="87" t="s">
        <v>104</v>
      </c>
      <c r="B15" s="80"/>
      <c r="C15" s="47"/>
      <c r="D15" s="111"/>
      <c r="E15" s="111"/>
      <c r="F15" s="111"/>
      <c r="G15" s="111"/>
      <c r="H15" s="53"/>
      <c r="I15" s="111"/>
      <c r="J15" s="111"/>
      <c r="K15" s="111"/>
      <c r="L15" s="111"/>
      <c r="M15" s="53"/>
      <c r="N15" s="111"/>
      <c r="O15" s="111"/>
      <c r="P15" s="111"/>
      <c r="Q15" s="111"/>
      <c r="R15" s="53"/>
      <c r="S15" s="173">
        <f t="shared" si="1"/>
        <v>0</v>
      </c>
      <c r="T15" s="20"/>
    </row>
    <row r="16" spans="1:20" ht="21" x14ac:dyDescent="0.35">
      <c r="A16" s="88" t="s">
        <v>27</v>
      </c>
      <c r="B16" s="89" t="s">
        <v>1</v>
      </c>
      <c r="C16" s="47">
        <v>183200</v>
      </c>
      <c r="D16" s="126"/>
      <c r="E16" s="126"/>
      <c r="F16" s="126"/>
      <c r="G16" s="126"/>
      <c r="H16" s="48">
        <f>SUM(D16:G16)</f>
        <v>0</v>
      </c>
      <c r="I16" s="126">
        <v>22900</v>
      </c>
      <c r="J16" s="126">
        <v>22900</v>
      </c>
      <c r="K16" s="126">
        <v>22900</v>
      </c>
      <c r="L16" s="126">
        <v>22900</v>
      </c>
      <c r="M16" s="48">
        <f>SUM(I16:L16)</f>
        <v>91600</v>
      </c>
      <c r="N16" s="126">
        <v>22900</v>
      </c>
      <c r="O16" s="126">
        <v>22900</v>
      </c>
      <c r="P16" s="126">
        <v>22900</v>
      </c>
      <c r="Q16" s="126">
        <v>22900</v>
      </c>
      <c r="R16" s="48">
        <f>SUM(N16:Q16)</f>
        <v>91600</v>
      </c>
      <c r="S16" s="173">
        <f t="shared" si="1"/>
        <v>183200</v>
      </c>
      <c r="T16" s="20">
        <f t="shared" si="3"/>
        <v>183200</v>
      </c>
    </row>
    <row r="17" spans="1:20" ht="21" x14ac:dyDescent="0.35">
      <c r="A17" s="88" t="s">
        <v>28</v>
      </c>
      <c r="B17" s="89" t="s">
        <v>1</v>
      </c>
      <c r="C17" s="47">
        <v>22000</v>
      </c>
      <c r="D17" s="126"/>
      <c r="E17" s="126"/>
      <c r="F17" s="126"/>
      <c r="G17" s="126"/>
      <c r="H17" s="48">
        <f>SUM(D17:G17)</f>
        <v>0</v>
      </c>
      <c r="I17" s="126">
        <v>22000</v>
      </c>
      <c r="J17" s="126"/>
      <c r="K17" s="126"/>
      <c r="L17" s="126"/>
      <c r="M17" s="48">
        <f>SUM(I17:L17)</f>
        <v>22000</v>
      </c>
      <c r="N17" s="126"/>
      <c r="O17" s="126"/>
      <c r="P17" s="126"/>
      <c r="Q17" s="126"/>
      <c r="R17" s="48">
        <f>SUM(N17:Q17)</f>
        <v>0</v>
      </c>
      <c r="S17" s="173">
        <f t="shared" si="1"/>
        <v>22000</v>
      </c>
      <c r="T17" s="20">
        <f t="shared" si="3"/>
        <v>22000</v>
      </c>
    </row>
    <row r="18" spans="1:20" ht="21" x14ac:dyDescent="0.35">
      <c r="A18" s="87" t="s">
        <v>105</v>
      </c>
      <c r="B18" s="80"/>
      <c r="C18" s="47"/>
      <c r="D18" s="111"/>
      <c r="E18" s="111"/>
      <c r="F18" s="111"/>
      <c r="G18" s="111"/>
      <c r="H18" s="53"/>
      <c r="I18" s="111"/>
      <c r="J18" s="111"/>
      <c r="K18" s="111"/>
      <c r="L18" s="111"/>
      <c r="M18" s="53"/>
      <c r="N18" s="111"/>
      <c r="O18" s="111"/>
      <c r="P18" s="111"/>
      <c r="Q18" s="111"/>
      <c r="R18" s="53"/>
      <c r="S18" s="173">
        <f t="shared" si="1"/>
        <v>0</v>
      </c>
      <c r="T18" s="20"/>
    </row>
    <row r="19" spans="1:20" ht="21" x14ac:dyDescent="0.35">
      <c r="A19" s="88" t="s">
        <v>29</v>
      </c>
      <c r="B19" s="89" t="s">
        <v>1</v>
      </c>
      <c r="C19" s="47">
        <v>509600</v>
      </c>
      <c r="D19" s="126">
        <v>509600</v>
      </c>
      <c r="E19" s="126"/>
      <c r="F19" s="126"/>
      <c r="G19" s="126"/>
      <c r="H19" s="48">
        <f>SUM(D19:G19)</f>
        <v>509600</v>
      </c>
      <c r="I19" s="126"/>
      <c r="J19" s="126"/>
      <c r="K19" s="126"/>
      <c r="L19" s="126"/>
      <c r="M19" s="48">
        <f>SUM(I19:L19)</f>
        <v>0</v>
      </c>
      <c r="N19" s="126"/>
      <c r="O19" s="126"/>
      <c r="P19" s="126"/>
      <c r="Q19" s="126"/>
      <c r="R19" s="48">
        <f>SUM(N19:Q19)</f>
        <v>0</v>
      </c>
      <c r="S19" s="173">
        <f t="shared" si="1"/>
        <v>509600</v>
      </c>
      <c r="T19" s="20">
        <f t="shared" si="3"/>
        <v>509600</v>
      </c>
    </row>
    <row r="20" spans="1:20" ht="21" x14ac:dyDescent="0.35">
      <c r="A20" s="88" t="s">
        <v>30</v>
      </c>
      <c r="B20" s="89" t="s">
        <v>1</v>
      </c>
      <c r="C20" s="47">
        <f>SUM(C21:C22)</f>
        <v>158100</v>
      </c>
      <c r="D20" s="126"/>
      <c r="E20" s="126"/>
      <c r="F20" s="126"/>
      <c r="G20" s="126"/>
      <c r="H20" s="48">
        <f t="shared" ref="H20:H24" si="4">SUM(D20:G20)</f>
        <v>0</v>
      </c>
      <c r="I20" s="126">
        <v>73500</v>
      </c>
      <c r="J20" s="126"/>
      <c r="K20" s="126"/>
      <c r="L20" s="126"/>
      <c r="M20" s="48">
        <f t="shared" ref="M20:M24" si="5">SUM(I20:L20)</f>
        <v>73500</v>
      </c>
      <c r="N20" s="126">
        <v>73500</v>
      </c>
      <c r="O20" s="126"/>
      <c r="P20" s="126"/>
      <c r="Q20" s="126"/>
      <c r="R20" s="48">
        <f t="shared" ref="R20:R24" si="6">SUM(N20:Q20)</f>
        <v>73500</v>
      </c>
      <c r="S20" s="173">
        <f t="shared" si="1"/>
        <v>147000</v>
      </c>
      <c r="T20" s="20">
        <f t="shared" si="3"/>
        <v>147000</v>
      </c>
    </row>
    <row r="21" spans="1:20" ht="21" x14ac:dyDescent="0.35">
      <c r="A21" s="88" t="s">
        <v>31</v>
      </c>
      <c r="B21" s="89" t="s">
        <v>1</v>
      </c>
      <c r="C21" s="47">
        <v>35500</v>
      </c>
      <c r="D21" s="126"/>
      <c r="E21" s="126"/>
      <c r="F21" s="126"/>
      <c r="G21" s="126"/>
      <c r="H21" s="48">
        <f t="shared" si="4"/>
        <v>0</v>
      </c>
      <c r="I21" s="126">
        <v>35500</v>
      </c>
      <c r="J21" s="126"/>
      <c r="K21" s="126"/>
      <c r="L21" s="126"/>
      <c r="M21" s="48">
        <f t="shared" si="5"/>
        <v>35500</v>
      </c>
      <c r="N21" s="126"/>
      <c r="O21" s="126"/>
      <c r="P21" s="126"/>
      <c r="Q21" s="126"/>
      <c r="R21" s="48">
        <f t="shared" si="6"/>
        <v>0</v>
      </c>
      <c r="S21" s="173">
        <f t="shared" si="1"/>
        <v>35500</v>
      </c>
      <c r="T21" s="20">
        <f t="shared" si="3"/>
        <v>35500</v>
      </c>
    </row>
    <row r="22" spans="1:20" ht="21" x14ac:dyDescent="0.35">
      <c r="A22" s="88" t="s">
        <v>32</v>
      </c>
      <c r="B22" s="89" t="s">
        <v>1</v>
      </c>
      <c r="C22" s="47">
        <v>122600</v>
      </c>
      <c r="D22" s="126">
        <v>10000</v>
      </c>
      <c r="E22" s="126">
        <v>10000</v>
      </c>
      <c r="F22" s="126">
        <v>10000</v>
      </c>
      <c r="G22" s="126">
        <v>10000</v>
      </c>
      <c r="H22" s="48">
        <f t="shared" si="4"/>
        <v>40000</v>
      </c>
      <c r="I22" s="126">
        <v>10000</v>
      </c>
      <c r="J22" s="126">
        <v>10000</v>
      </c>
      <c r="K22" s="126">
        <v>10000</v>
      </c>
      <c r="L22" s="126">
        <v>10000</v>
      </c>
      <c r="M22" s="48">
        <f t="shared" si="5"/>
        <v>40000</v>
      </c>
      <c r="N22" s="126">
        <v>10000</v>
      </c>
      <c r="O22" s="126">
        <v>10000</v>
      </c>
      <c r="P22" s="126">
        <v>10000</v>
      </c>
      <c r="Q22" s="126">
        <v>12600</v>
      </c>
      <c r="R22" s="48">
        <f t="shared" si="6"/>
        <v>42600</v>
      </c>
      <c r="S22" s="173">
        <f t="shared" si="1"/>
        <v>122600</v>
      </c>
      <c r="T22" s="20">
        <f t="shared" si="3"/>
        <v>122600</v>
      </c>
    </row>
    <row r="23" spans="1:20" ht="21" x14ac:dyDescent="0.35">
      <c r="A23" s="88" t="s">
        <v>23</v>
      </c>
      <c r="B23" s="89" t="s">
        <v>1</v>
      </c>
      <c r="C23" s="47">
        <v>26400</v>
      </c>
      <c r="D23" s="126"/>
      <c r="E23" s="126"/>
      <c r="F23" s="126"/>
      <c r="G23" s="126"/>
      <c r="H23" s="48">
        <f>SUM(D23:G23)</f>
        <v>0</v>
      </c>
      <c r="I23" s="126">
        <v>26400</v>
      </c>
      <c r="J23" s="126"/>
      <c r="K23" s="126"/>
      <c r="L23" s="126"/>
      <c r="M23" s="48">
        <f>SUM(I23:L23)</f>
        <v>26400</v>
      </c>
      <c r="N23" s="126"/>
      <c r="O23" s="126"/>
      <c r="P23" s="126"/>
      <c r="Q23" s="126"/>
      <c r="R23" s="48">
        <f>SUM(N23:Q23)</f>
        <v>0</v>
      </c>
      <c r="S23" s="173">
        <f t="shared" si="1"/>
        <v>26400</v>
      </c>
      <c r="T23" s="20">
        <f>SUM(H23+M23+R23)</f>
        <v>26400</v>
      </c>
    </row>
    <row r="24" spans="1:20" ht="21" x14ac:dyDescent="0.35">
      <c r="A24" s="97" t="s">
        <v>49</v>
      </c>
      <c r="B24" s="48" t="s">
        <v>1</v>
      </c>
      <c r="C24" s="47">
        <v>329800</v>
      </c>
      <c r="D24" s="126"/>
      <c r="E24" s="126"/>
      <c r="F24" s="126"/>
      <c r="G24" s="126"/>
      <c r="H24" s="48">
        <f t="shared" si="4"/>
        <v>0</v>
      </c>
      <c r="I24" s="126">
        <v>329800</v>
      </c>
      <c r="J24" s="126"/>
      <c r="K24" s="126"/>
      <c r="L24" s="126"/>
      <c r="M24" s="48">
        <f t="shared" si="5"/>
        <v>329800</v>
      </c>
      <c r="N24" s="126"/>
      <c r="O24" s="126"/>
      <c r="P24" s="126"/>
      <c r="Q24" s="126"/>
      <c r="R24" s="48">
        <f t="shared" si="6"/>
        <v>0</v>
      </c>
      <c r="S24" s="173">
        <f t="shared" si="1"/>
        <v>329800</v>
      </c>
      <c r="T24" s="20">
        <f t="shared" si="3"/>
        <v>329800</v>
      </c>
    </row>
    <row r="25" spans="1:20" s="20" customFormat="1" ht="21" x14ac:dyDescent="0.35">
      <c r="A25" s="77" t="s">
        <v>117</v>
      </c>
      <c r="B25" s="47" t="s">
        <v>1</v>
      </c>
      <c r="C25" s="47">
        <f>SUM(C27+C32)</f>
        <v>975000</v>
      </c>
      <c r="D25" s="47">
        <f t="shared" ref="D25:R25" si="7">SUM(D27+D32)</f>
        <v>0</v>
      </c>
      <c r="E25" s="47">
        <f t="shared" si="7"/>
        <v>0</v>
      </c>
      <c r="F25" s="47">
        <f t="shared" si="7"/>
        <v>925000</v>
      </c>
      <c r="G25" s="47">
        <f t="shared" si="7"/>
        <v>0</v>
      </c>
      <c r="H25" s="47">
        <f t="shared" si="7"/>
        <v>925000</v>
      </c>
      <c r="I25" s="47">
        <f t="shared" si="7"/>
        <v>25000</v>
      </c>
      <c r="J25" s="47">
        <f t="shared" si="7"/>
        <v>0</v>
      </c>
      <c r="K25" s="47">
        <f t="shared" si="7"/>
        <v>0</v>
      </c>
      <c r="L25" s="47">
        <f t="shared" si="7"/>
        <v>0</v>
      </c>
      <c r="M25" s="47">
        <f t="shared" si="7"/>
        <v>25000</v>
      </c>
      <c r="N25" s="47">
        <f t="shared" si="7"/>
        <v>25000</v>
      </c>
      <c r="O25" s="47">
        <f t="shared" si="7"/>
        <v>0</v>
      </c>
      <c r="P25" s="47">
        <f t="shared" si="7"/>
        <v>0</v>
      </c>
      <c r="Q25" s="47">
        <f t="shared" si="7"/>
        <v>0</v>
      </c>
      <c r="R25" s="47">
        <f t="shared" si="7"/>
        <v>25000</v>
      </c>
      <c r="S25" s="173">
        <f t="shared" si="1"/>
        <v>975000</v>
      </c>
      <c r="T25" s="33">
        <f t="shared" si="3"/>
        <v>975000</v>
      </c>
    </row>
    <row r="26" spans="1:20" s="20" customFormat="1" ht="21" x14ac:dyDescent="0.35">
      <c r="A26" s="78"/>
      <c r="B26" s="47" t="s">
        <v>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73">
        <f t="shared" si="1"/>
        <v>0</v>
      </c>
    </row>
    <row r="27" spans="1:20" s="20" customFormat="1" ht="21" x14ac:dyDescent="0.35">
      <c r="A27" s="77" t="s">
        <v>137</v>
      </c>
      <c r="B27" s="47" t="s">
        <v>1</v>
      </c>
      <c r="C27" s="47">
        <f t="shared" ref="C27:R27" si="8">SUM(C31:C31)</f>
        <v>50000</v>
      </c>
      <c r="D27" s="47">
        <f t="shared" si="8"/>
        <v>0</v>
      </c>
      <c r="E27" s="47">
        <f t="shared" si="8"/>
        <v>0</v>
      </c>
      <c r="F27" s="47">
        <f t="shared" si="8"/>
        <v>0</v>
      </c>
      <c r="G27" s="47">
        <f t="shared" si="8"/>
        <v>0</v>
      </c>
      <c r="H27" s="47">
        <f t="shared" si="8"/>
        <v>0</v>
      </c>
      <c r="I27" s="47">
        <f t="shared" si="8"/>
        <v>25000</v>
      </c>
      <c r="J27" s="47">
        <f t="shared" si="8"/>
        <v>0</v>
      </c>
      <c r="K27" s="47">
        <f t="shared" si="8"/>
        <v>0</v>
      </c>
      <c r="L27" s="47">
        <f t="shared" si="8"/>
        <v>0</v>
      </c>
      <c r="M27" s="47">
        <f t="shared" si="8"/>
        <v>25000</v>
      </c>
      <c r="N27" s="47">
        <f t="shared" si="8"/>
        <v>25000</v>
      </c>
      <c r="O27" s="47">
        <f t="shared" si="8"/>
        <v>0</v>
      </c>
      <c r="P27" s="47">
        <f t="shared" si="8"/>
        <v>0</v>
      </c>
      <c r="Q27" s="47">
        <f t="shared" si="8"/>
        <v>0</v>
      </c>
      <c r="R27" s="47">
        <f t="shared" si="8"/>
        <v>25000</v>
      </c>
      <c r="S27" s="173">
        <f t="shared" si="1"/>
        <v>50000</v>
      </c>
      <c r="T27" s="33">
        <f t="shared" si="3"/>
        <v>50000</v>
      </c>
    </row>
    <row r="28" spans="1:20" s="20" customFormat="1" ht="21" x14ac:dyDescent="0.35">
      <c r="A28" s="51"/>
      <c r="B28" s="47" t="s">
        <v>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173">
        <f t="shared" si="1"/>
        <v>0</v>
      </c>
    </row>
    <row r="29" spans="1:20" ht="21" x14ac:dyDescent="0.35">
      <c r="A29" s="86" t="s">
        <v>102</v>
      </c>
      <c r="B29" s="80"/>
      <c r="C29" s="47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73">
        <f t="shared" si="1"/>
        <v>0</v>
      </c>
      <c r="T29" s="20"/>
    </row>
    <row r="30" spans="1:20" ht="21" x14ac:dyDescent="0.35">
      <c r="A30" s="87" t="s">
        <v>103</v>
      </c>
      <c r="B30" s="80"/>
      <c r="C30" s="47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73">
        <f t="shared" si="1"/>
        <v>0</v>
      </c>
      <c r="T30" s="20"/>
    </row>
    <row r="31" spans="1:20" ht="21" x14ac:dyDescent="0.35">
      <c r="A31" s="120" t="s">
        <v>58</v>
      </c>
      <c r="B31" s="89" t="s">
        <v>1</v>
      </c>
      <c r="C31" s="47">
        <v>50000</v>
      </c>
      <c r="D31" s="48"/>
      <c r="E31" s="48"/>
      <c r="F31" s="48"/>
      <c r="G31" s="48"/>
      <c r="H31" s="48">
        <f>SUM(D31:G31)</f>
        <v>0</v>
      </c>
      <c r="I31" s="127">
        <v>25000</v>
      </c>
      <c r="J31" s="127"/>
      <c r="K31" s="127"/>
      <c r="L31" s="127"/>
      <c r="M31" s="48">
        <f>SUM(I31:L31)</f>
        <v>25000</v>
      </c>
      <c r="N31" s="127">
        <v>25000</v>
      </c>
      <c r="O31" s="127"/>
      <c r="P31" s="127"/>
      <c r="Q31" s="127"/>
      <c r="R31" s="48">
        <f>SUM(N31:Q31)</f>
        <v>25000</v>
      </c>
      <c r="S31" s="173">
        <f t="shared" si="1"/>
        <v>50000</v>
      </c>
      <c r="T31" s="20">
        <f t="shared" ref="T31" si="9">SUM(H31+M31+R31)</f>
        <v>50000</v>
      </c>
    </row>
    <row r="32" spans="1:20" s="20" customFormat="1" ht="21" x14ac:dyDescent="0.35">
      <c r="A32" s="75" t="s">
        <v>145</v>
      </c>
      <c r="B32" s="47" t="s">
        <v>1</v>
      </c>
      <c r="C32" s="47">
        <f>SUM(C34)</f>
        <v>925000</v>
      </c>
      <c r="D32" s="47">
        <f t="shared" ref="D32:R32" si="10">SUM(D34)</f>
        <v>0</v>
      </c>
      <c r="E32" s="47">
        <f t="shared" si="10"/>
        <v>0</v>
      </c>
      <c r="F32" s="47">
        <f t="shared" si="10"/>
        <v>925000</v>
      </c>
      <c r="G32" s="47">
        <f t="shared" si="10"/>
        <v>0</v>
      </c>
      <c r="H32" s="47">
        <f>SUM(H34)</f>
        <v>925000</v>
      </c>
      <c r="I32" s="47">
        <f>SUM(I34)</f>
        <v>0</v>
      </c>
      <c r="J32" s="47">
        <f t="shared" si="10"/>
        <v>0</v>
      </c>
      <c r="K32" s="47">
        <f t="shared" si="10"/>
        <v>0</v>
      </c>
      <c r="L32" s="47">
        <f t="shared" si="10"/>
        <v>0</v>
      </c>
      <c r="M32" s="47">
        <f t="shared" si="10"/>
        <v>0</v>
      </c>
      <c r="N32" s="47">
        <f t="shared" si="10"/>
        <v>0</v>
      </c>
      <c r="O32" s="47">
        <f t="shared" si="10"/>
        <v>0</v>
      </c>
      <c r="P32" s="47">
        <f t="shared" si="10"/>
        <v>0</v>
      </c>
      <c r="Q32" s="47">
        <f t="shared" si="10"/>
        <v>0</v>
      </c>
      <c r="R32" s="47">
        <f t="shared" si="10"/>
        <v>0</v>
      </c>
      <c r="S32" s="173">
        <f t="shared" si="1"/>
        <v>925000</v>
      </c>
      <c r="T32" s="33">
        <f t="shared" ref="T32:T35" si="11">SUM(H32+M32+R32)</f>
        <v>925000</v>
      </c>
    </row>
    <row r="33" spans="1:20" s="20" customFormat="1" ht="21" x14ac:dyDescent="0.35">
      <c r="A33" s="98"/>
      <c r="B33" s="47" t="s">
        <v>2</v>
      </c>
      <c r="C33" s="47">
        <f>SUM(C34:C35)</f>
        <v>925000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73">
        <f t="shared" si="1"/>
        <v>0</v>
      </c>
      <c r="T33" s="20">
        <f t="shared" si="11"/>
        <v>0</v>
      </c>
    </row>
    <row r="34" spans="1:20" ht="42" x14ac:dyDescent="0.35">
      <c r="A34" s="99" t="s">
        <v>169</v>
      </c>
      <c r="B34" s="48" t="s">
        <v>1</v>
      </c>
      <c r="C34" s="47">
        <v>925000</v>
      </c>
      <c r="D34" s="100"/>
      <c r="E34" s="100"/>
      <c r="F34" s="100">
        <v>925000</v>
      </c>
      <c r="G34" s="100"/>
      <c r="H34" s="47">
        <f>SUM(D34:G34)</f>
        <v>925000</v>
      </c>
      <c r="I34" s="100"/>
      <c r="J34" s="100"/>
      <c r="K34" s="100"/>
      <c r="L34" s="100"/>
      <c r="M34" s="47">
        <f>SUM(I34:L34)</f>
        <v>0</v>
      </c>
      <c r="N34" s="100"/>
      <c r="O34" s="100"/>
      <c r="P34" s="100"/>
      <c r="Q34" s="100"/>
      <c r="R34" s="47">
        <f>SUM(N34:Q34)</f>
        <v>0</v>
      </c>
      <c r="S34" s="173">
        <f t="shared" si="1"/>
        <v>925000</v>
      </c>
      <c r="T34" s="20">
        <f t="shared" si="11"/>
        <v>925000</v>
      </c>
    </row>
    <row r="35" spans="1:20" ht="21" x14ac:dyDescent="0.35">
      <c r="A35" s="101"/>
      <c r="B35" s="48" t="s">
        <v>2</v>
      </c>
      <c r="C35" s="47"/>
      <c r="D35" s="100"/>
      <c r="E35" s="100"/>
      <c r="F35" s="100"/>
      <c r="G35" s="100"/>
      <c r="H35" s="47"/>
      <c r="I35" s="100"/>
      <c r="J35" s="100"/>
      <c r="K35" s="100"/>
      <c r="L35" s="100"/>
      <c r="M35" s="47"/>
      <c r="N35" s="100"/>
      <c r="O35" s="100"/>
      <c r="P35" s="100"/>
      <c r="Q35" s="100"/>
      <c r="R35" s="47"/>
      <c r="S35" s="173">
        <f t="shared" si="1"/>
        <v>0</v>
      </c>
      <c r="T35" s="20">
        <f t="shared" si="11"/>
        <v>0</v>
      </c>
    </row>
    <row r="36" spans="1:20" s="20" customFormat="1" ht="21" x14ac:dyDescent="0.35">
      <c r="A36" s="227" t="s">
        <v>0</v>
      </c>
      <c r="B36" s="47" t="s">
        <v>1</v>
      </c>
      <c r="C36" s="47">
        <f t="shared" ref="C36:R36" si="12">SUM(C8+C25)</f>
        <v>8778200</v>
      </c>
      <c r="D36" s="47">
        <f t="shared" si="12"/>
        <v>1019600</v>
      </c>
      <c r="E36" s="47">
        <f t="shared" si="12"/>
        <v>560000</v>
      </c>
      <c r="F36" s="47">
        <f t="shared" si="12"/>
        <v>1500000</v>
      </c>
      <c r="G36" s="47">
        <f t="shared" si="12"/>
        <v>575000</v>
      </c>
      <c r="H36" s="47">
        <f t="shared" si="12"/>
        <v>3654600</v>
      </c>
      <c r="I36" s="47">
        <f t="shared" si="12"/>
        <v>1095100</v>
      </c>
      <c r="J36" s="47">
        <f t="shared" si="12"/>
        <v>582900</v>
      </c>
      <c r="K36" s="47">
        <f t="shared" si="12"/>
        <v>592900</v>
      </c>
      <c r="L36" s="47">
        <f t="shared" si="12"/>
        <v>582900</v>
      </c>
      <c r="M36" s="47">
        <f t="shared" si="12"/>
        <v>2853800</v>
      </c>
      <c r="N36" s="47">
        <f t="shared" si="12"/>
        <v>631400</v>
      </c>
      <c r="O36" s="47">
        <f t="shared" si="12"/>
        <v>582900</v>
      </c>
      <c r="P36" s="47">
        <f t="shared" si="12"/>
        <v>582900</v>
      </c>
      <c r="Q36" s="47">
        <f t="shared" si="12"/>
        <v>461500</v>
      </c>
      <c r="R36" s="47">
        <f t="shared" si="12"/>
        <v>2258700</v>
      </c>
      <c r="S36" s="173">
        <f t="shared" si="1"/>
        <v>8767100</v>
      </c>
      <c r="T36" s="33">
        <f t="shared" si="3"/>
        <v>8767100</v>
      </c>
    </row>
    <row r="37" spans="1:20" s="20" customFormat="1" ht="21" x14ac:dyDescent="0.35">
      <c r="A37" s="226"/>
      <c r="B37" s="47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73">
        <f t="shared" si="1"/>
        <v>0</v>
      </c>
    </row>
    <row r="38" spans="1:20" s="20" customFormat="1" ht="21" x14ac:dyDescent="0.2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122"/>
      <c r="O38" s="122"/>
      <c r="P38" s="122"/>
      <c r="Q38" s="122"/>
      <c r="R38" s="122"/>
    </row>
    <row r="39" spans="1:20" s="20" customFormat="1" ht="2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20" s="20" customFormat="1" ht="2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20" ht="21" x14ac:dyDescent="0.2">
      <c r="A41" s="24" t="s">
        <v>7</v>
      </c>
      <c r="B41" s="21"/>
      <c r="C41" s="22"/>
      <c r="D41" s="23"/>
      <c r="E41" s="23"/>
      <c r="F41" s="23"/>
    </row>
    <row r="43" spans="1:20" ht="26.25" customHeight="1" x14ac:dyDescent="0.2">
      <c r="C43" s="55">
        <f>+C19</f>
        <v>509600</v>
      </c>
    </row>
    <row r="44" spans="1:20" ht="26.25" customHeight="1" x14ac:dyDescent="0.2"/>
    <row r="45" spans="1:20" ht="26.25" customHeight="1" x14ac:dyDescent="0.2"/>
    <row r="46" spans="1:20" ht="26.25" customHeight="1" x14ac:dyDescent="0.2"/>
    <row r="47" spans="1:20" ht="26.25" customHeight="1" x14ac:dyDescent="0.2"/>
    <row r="48" spans="1:20" ht="26.25" customHeight="1" x14ac:dyDescent="0.2"/>
    <row r="49" spans="1:3" ht="26.25" customHeight="1" x14ac:dyDescent="0.2">
      <c r="C49" s="20">
        <f>SUM(C50:C51)</f>
        <v>0</v>
      </c>
    </row>
    <row r="57" spans="1:3" x14ac:dyDescent="0.2">
      <c r="A57" s="209"/>
    </row>
    <row r="58" spans="1:3" x14ac:dyDescent="0.2">
      <c r="A58" s="209"/>
    </row>
    <row r="60" spans="1:3" x14ac:dyDescent="0.2">
      <c r="C60" s="20">
        <f>SUM(C61)</f>
        <v>0</v>
      </c>
    </row>
    <row r="65" spans="1:3" x14ac:dyDescent="0.2">
      <c r="C65" s="20">
        <f>SUM(C66:C66)</f>
        <v>0</v>
      </c>
    </row>
    <row r="66" spans="1:3" x14ac:dyDescent="0.2">
      <c r="A66" s="219"/>
    </row>
    <row r="67" spans="1:3" x14ac:dyDescent="0.2">
      <c r="A67" s="220"/>
      <c r="C67" s="20">
        <f>SUM(C68:C69)</f>
        <v>0</v>
      </c>
    </row>
    <row r="68" spans="1:3" x14ac:dyDescent="0.2">
      <c r="A68" s="191"/>
    </row>
    <row r="74" spans="1:3" x14ac:dyDescent="0.2">
      <c r="A74" s="191"/>
    </row>
    <row r="77" spans="1:3" x14ac:dyDescent="0.2">
      <c r="C77" s="20">
        <f>SUM(C78:C79)</f>
        <v>0</v>
      </c>
    </row>
    <row r="83" spans="2:3" x14ac:dyDescent="0.2">
      <c r="C83" s="20">
        <f>SUM(C84:C85)</f>
        <v>0</v>
      </c>
    </row>
    <row r="86" spans="2:3" x14ac:dyDescent="0.2">
      <c r="C86" s="20">
        <f>SUM(C87:C89)</f>
        <v>0</v>
      </c>
    </row>
    <row r="92" spans="2:3" x14ac:dyDescent="0.2">
      <c r="B92" s="14">
        <f>SUM(C92:E92)</f>
        <v>0</v>
      </c>
    </row>
  </sheetData>
  <mergeCells count="8">
    <mergeCell ref="A1:M1"/>
    <mergeCell ref="A36:A37"/>
    <mergeCell ref="C5:C6"/>
    <mergeCell ref="S5:S6"/>
    <mergeCell ref="A5:A6"/>
    <mergeCell ref="D5:H6"/>
    <mergeCell ref="I5:M6"/>
    <mergeCell ref="N5:R6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landscape" r:id="rId1"/>
  <headerFooter>
    <oddHeader>&amp;R&amp;"TH SarabunPSK,ธรรมดา"&amp;14แบบ สงม. 2</oddHeader>
  </headerFooter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E94F-EC2C-4583-B439-E716F36A6C11}">
  <dimension ref="A1:T91"/>
  <sheetViews>
    <sheetView zoomScale="70" zoomScaleNormal="70" zoomScaleSheetLayoutView="70" workbookViewId="0">
      <selection activeCell="H31" sqref="H31"/>
    </sheetView>
  </sheetViews>
  <sheetFormatPr defaultRowHeight="14.25" x14ac:dyDescent="0.2"/>
  <cols>
    <col min="1" max="1" width="54.125" style="14" customWidth="1"/>
    <col min="2" max="2" width="15" style="14" customWidth="1"/>
    <col min="3" max="3" width="16.875" style="20" hidden="1" customWidth="1"/>
    <col min="4" max="4" width="10.75" style="14" hidden="1" customWidth="1"/>
    <col min="5" max="5" width="9.875" style="14" hidden="1" customWidth="1"/>
    <col min="6" max="6" width="10.875" style="14" hidden="1" customWidth="1"/>
    <col min="7" max="7" width="0.125" style="14" customWidth="1"/>
    <col min="8" max="8" width="25.125" style="14" customWidth="1"/>
    <col min="9" max="9" width="10.5" style="14" hidden="1" customWidth="1"/>
    <col min="10" max="10" width="10.375" style="14" hidden="1" customWidth="1"/>
    <col min="11" max="11" width="10.125" style="14" hidden="1" customWidth="1"/>
    <col min="12" max="12" width="9.75" style="14" hidden="1" customWidth="1"/>
    <col min="13" max="13" width="27.125" style="14" customWidth="1"/>
    <col min="14" max="14" width="10.5" style="14" hidden="1" customWidth="1"/>
    <col min="15" max="15" width="10.625" style="14" hidden="1" customWidth="1"/>
    <col min="16" max="16" width="11" style="14" hidden="1" customWidth="1"/>
    <col min="17" max="17" width="10.625" style="14" hidden="1" customWidth="1"/>
    <col min="18" max="18" width="28.5" style="14" customWidth="1"/>
    <col min="19" max="19" width="19" style="14" customWidth="1"/>
    <col min="20" max="20" width="16.125" style="14" hidden="1" customWidth="1"/>
    <col min="21" max="16384" width="9" style="14"/>
  </cols>
  <sheetData>
    <row r="1" spans="1:20" ht="21" x14ac:dyDescent="0.2">
      <c r="A1" s="245" t="s">
        <v>162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20" ht="21" x14ac:dyDescent="0.2">
      <c r="A2" s="189" t="s">
        <v>21</v>
      </c>
      <c r="B2" s="189"/>
      <c r="C2" s="190"/>
      <c r="D2" s="189"/>
      <c r="E2" s="189"/>
      <c r="F2" s="189"/>
      <c r="G2" s="191"/>
      <c r="H2" s="191"/>
    </row>
    <row r="3" spans="1:20" ht="21" x14ac:dyDescent="0.2">
      <c r="A3" s="24" t="s">
        <v>59</v>
      </c>
      <c r="B3" s="24"/>
      <c r="C3" s="192"/>
      <c r="D3" s="193"/>
      <c r="E3" s="193"/>
      <c r="F3" s="193"/>
      <c r="G3" s="191"/>
      <c r="H3" s="191"/>
      <c r="M3" s="28"/>
      <c r="R3" s="19" t="s">
        <v>20</v>
      </c>
    </row>
    <row r="4" spans="1:20" ht="21" x14ac:dyDescent="0.2">
      <c r="A4" s="24"/>
      <c r="B4" s="24"/>
      <c r="C4" s="192"/>
      <c r="D4" s="193"/>
      <c r="E4" s="193"/>
      <c r="F4" s="193"/>
      <c r="G4" s="191"/>
      <c r="H4" s="191"/>
    </row>
    <row r="5" spans="1:20" ht="21" x14ac:dyDescent="0.2">
      <c r="A5" s="228" t="s">
        <v>19</v>
      </c>
      <c r="B5" s="179" t="s">
        <v>6</v>
      </c>
      <c r="C5" s="225" t="s">
        <v>0</v>
      </c>
      <c r="D5" s="232" t="s">
        <v>226</v>
      </c>
      <c r="E5" s="233"/>
      <c r="F5" s="233"/>
      <c r="G5" s="233"/>
      <c r="H5" s="234"/>
      <c r="I5" s="232" t="s">
        <v>228</v>
      </c>
      <c r="J5" s="233"/>
      <c r="K5" s="233"/>
      <c r="L5" s="233"/>
      <c r="M5" s="234"/>
      <c r="N5" s="232" t="s">
        <v>225</v>
      </c>
      <c r="O5" s="233"/>
      <c r="P5" s="233"/>
      <c r="Q5" s="233"/>
      <c r="R5" s="234"/>
      <c r="S5" s="244" t="s">
        <v>0</v>
      </c>
    </row>
    <row r="6" spans="1:20" ht="21" x14ac:dyDescent="0.2">
      <c r="A6" s="229"/>
      <c r="B6" s="182" t="s">
        <v>2</v>
      </c>
      <c r="C6" s="226"/>
      <c r="D6" s="235"/>
      <c r="E6" s="236"/>
      <c r="F6" s="236"/>
      <c r="G6" s="236"/>
      <c r="H6" s="237"/>
      <c r="I6" s="235"/>
      <c r="J6" s="236"/>
      <c r="K6" s="236"/>
      <c r="L6" s="236"/>
      <c r="M6" s="237"/>
      <c r="N6" s="235"/>
      <c r="O6" s="236"/>
      <c r="P6" s="236"/>
      <c r="Q6" s="236"/>
      <c r="R6" s="237"/>
      <c r="S6" s="244"/>
    </row>
    <row r="7" spans="1:20" s="20" customFormat="1" ht="21" x14ac:dyDescent="0.2">
      <c r="A7" s="75" t="s">
        <v>100</v>
      </c>
      <c r="B7" s="76"/>
      <c r="C7" s="73"/>
      <c r="D7" s="73"/>
      <c r="E7" s="73"/>
      <c r="F7" s="73"/>
      <c r="G7" s="73"/>
      <c r="H7" s="47"/>
      <c r="I7" s="73"/>
      <c r="J7" s="73"/>
      <c r="K7" s="73"/>
      <c r="L7" s="73"/>
      <c r="M7" s="73"/>
      <c r="N7" s="73"/>
      <c r="O7" s="73"/>
      <c r="P7" s="73"/>
      <c r="Q7" s="73"/>
      <c r="R7" s="73"/>
      <c r="S7" s="175"/>
    </row>
    <row r="8" spans="1:20" s="20" customFormat="1" ht="21" x14ac:dyDescent="0.35">
      <c r="A8" s="77" t="s">
        <v>118</v>
      </c>
      <c r="B8" s="47" t="s">
        <v>1</v>
      </c>
      <c r="C8" s="73">
        <f>SUM(C10)</f>
        <v>1257000</v>
      </c>
      <c r="D8" s="73">
        <f>SUM(D10)</f>
        <v>185440</v>
      </c>
      <c r="E8" s="73">
        <f t="shared" ref="E8:R8" si="0">SUM(E10)</f>
        <v>75600</v>
      </c>
      <c r="F8" s="73">
        <f t="shared" si="0"/>
        <v>105180</v>
      </c>
      <c r="G8" s="73">
        <f t="shared" si="0"/>
        <v>135480</v>
      </c>
      <c r="H8" s="73">
        <f t="shared" si="0"/>
        <v>501700</v>
      </c>
      <c r="I8" s="73">
        <f t="shared" si="0"/>
        <v>153340</v>
      </c>
      <c r="J8" s="73">
        <f t="shared" si="0"/>
        <v>101300</v>
      </c>
      <c r="K8" s="73">
        <f t="shared" si="0"/>
        <v>84720</v>
      </c>
      <c r="L8" s="73">
        <f t="shared" si="0"/>
        <v>83680</v>
      </c>
      <c r="M8" s="73">
        <f t="shared" si="0"/>
        <v>423040</v>
      </c>
      <c r="N8" s="73">
        <f t="shared" si="0"/>
        <v>127840</v>
      </c>
      <c r="O8" s="73">
        <f t="shared" si="0"/>
        <v>83680</v>
      </c>
      <c r="P8" s="73">
        <f t="shared" si="0"/>
        <v>81500</v>
      </c>
      <c r="Q8" s="73">
        <f t="shared" si="0"/>
        <v>78640</v>
      </c>
      <c r="R8" s="73">
        <f t="shared" si="0"/>
        <v>371660</v>
      </c>
      <c r="S8" s="173">
        <f>SUM(H8+M8+R8)</f>
        <v>1296400</v>
      </c>
      <c r="T8" s="20">
        <f>SUM(H8+M8+R8)</f>
        <v>1296400</v>
      </c>
    </row>
    <row r="9" spans="1:20" s="20" customFormat="1" ht="21" x14ac:dyDescent="0.35">
      <c r="A9" s="78"/>
      <c r="B9" s="47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173">
        <f t="shared" ref="S9:S61" si="1">SUM(H9+M9+R9)</f>
        <v>0</v>
      </c>
      <c r="T9" s="20">
        <f t="shared" ref="T9:T23" si="2">SUM(H9+M9+R9)</f>
        <v>0</v>
      </c>
    </row>
    <row r="10" spans="1:20" s="20" customFormat="1" ht="21" x14ac:dyDescent="0.35">
      <c r="A10" s="51" t="s">
        <v>137</v>
      </c>
      <c r="B10" s="47" t="s">
        <v>1</v>
      </c>
      <c r="C10" s="47">
        <f>SUM(C14:C23)</f>
        <v>1257000</v>
      </c>
      <c r="D10" s="47">
        <f t="shared" ref="D10:R10" si="3">SUM(D14:D23)</f>
        <v>185440</v>
      </c>
      <c r="E10" s="47">
        <f t="shared" si="3"/>
        <v>75600</v>
      </c>
      <c r="F10" s="47">
        <f t="shared" si="3"/>
        <v>105180</v>
      </c>
      <c r="G10" s="47">
        <f t="shared" si="3"/>
        <v>135480</v>
      </c>
      <c r="H10" s="47">
        <f t="shared" si="3"/>
        <v>501700</v>
      </c>
      <c r="I10" s="47">
        <f t="shared" si="3"/>
        <v>153340</v>
      </c>
      <c r="J10" s="47">
        <f t="shared" si="3"/>
        <v>101300</v>
      </c>
      <c r="K10" s="47">
        <f t="shared" si="3"/>
        <v>84720</v>
      </c>
      <c r="L10" s="47">
        <f t="shared" si="3"/>
        <v>83680</v>
      </c>
      <c r="M10" s="47">
        <f t="shared" si="3"/>
        <v>423040</v>
      </c>
      <c r="N10" s="47">
        <f t="shared" si="3"/>
        <v>127840</v>
      </c>
      <c r="O10" s="47">
        <f t="shared" si="3"/>
        <v>83680</v>
      </c>
      <c r="P10" s="47">
        <f t="shared" si="3"/>
        <v>81500</v>
      </c>
      <c r="Q10" s="47">
        <f t="shared" si="3"/>
        <v>78640</v>
      </c>
      <c r="R10" s="47">
        <f t="shared" si="3"/>
        <v>371660</v>
      </c>
      <c r="S10" s="173">
        <f t="shared" si="1"/>
        <v>1296400</v>
      </c>
      <c r="T10" s="20">
        <f t="shared" si="2"/>
        <v>1296400</v>
      </c>
    </row>
    <row r="11" spans="1:20" s="20" customFormat="1" ht="21" x14ac:dyDescent="0.35">
      <c r="A11" s="51"/>
      <c r="B11" s="47" t="s">
        <v>2</v>
      </c>
      <c r="C11" s="47">
        <f>SUM(C12+C15)</f>
        <v>992400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3">
        <f t="shared" si="1"/>
        <v>0</v>
      </c>
      <c r="T11" s="20">
        <f t="shared" si="2"/>
        <v>0</v>
      </c>
    </row>
    <row r="12" spans="1:20" ht="21" x14ac:dyDescent="0.35">
      <c r="A12" s="86" t="s">
        <v>102</v>
      </c>
      <c r="B12" s="80"/>
      <c r="C12" s="47">
        <f>SUM(C13:C14)</f>
        <v>992400</v>
      </c>
      <c r="D12" s="53">
        <f>SUM(D13:D14)</f>
        <v>92640</v>
      </c>
      <c r="E12" s="53">
        <f>SUM(E13:E14)</f>
        <v>75600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173">
        <f t="shared" si="1"/>
        <v>0</v>
      </c>
      <c r="T12" s="20">
        <f t="shared" si="2"/>
        <v>0</v>
      </c>
    </row>
    <row r="13" spans="1:20" ht="21" x14ac:dyDescent="0.35">
      <c r="A13" s="87" t="s">
        <v>103</v>
      </c>
      <c r="B13" s="80"/>
      <c r="C13" s="47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73">
        <f t="shared" si="1"/>
        <v>0</v>
      </c>
      <c r="T13" s="20">
        <f t="shared" si="2"/>
        <v>0</v>
      </c>
    </row>
    <row r="14" spans="1:20" ht="21" x14ac:dyDescent="0.35">
      <c r="A14" s="88" t="s">
        <v>25</v>
      </c>
      <c r="B14" s="89" t="s">
        <v>1</v>
      </c>
      <c r="C14" s="47">
        <v>992400</v>
      </c>
      <c r="D14" s="128">
        <v>92640</v>
      </c>
      <c r="E14" s="128">
        <v>75600</v>
      </c>
      <c r="F14" s="128">
        <v>87580</v>
      </c>
      <c r="G14" s="128">
        <v>83680</v>
      </c>
      <c r="H14" s="129">
        <f>SUM(D14:G14)</f>
        <v>339500</v>
      </c>
      <c r="I14" s="128">
        <v>76640</v>
      </c>
      <c r="J14" s="128">
        <v>81500</v>
      </c>
      <c r="K14" s="128">
        <v>84720</v>
      </c>
      <c r="L14" s="128">
        <v>83680</v>
      </c>
      <c r="M14" s="129">
        <f>SUM(I14:L14)</f>
        <v>326540</v>
      </c>
      <c r="N14" s="128">
        <v>82540</v>
      </c>
      <c r="O14" s="128">
        <v>83680</v>
      </c>
      <c r="P14" s="128">
        <v>81500</v>
      </c>
      <c r="Q14" s="128">
        <v>78640</v>
      </c>
      <c r="R14" s="129">
        <f>SUM(N14:Q14)</f>
        <v>326360</v>
      </c>
      <c r="S14" s="173">
        <f t="shared" si="1"/>
        <v>992400</v>
      </c>
      <c r="T14" s="20">
        <f t="shared" si="2"/>
        <v>992400</v>
      </c>
    </row>
    <row r="15" spans="1:20" ht="21" x14ac:dyDescent="0.35">
      <c r="A15" s="87" t="s">
        <v>104</v>
      </c>
      <c r="B15" s="80"/>
      <c r="C15" s="47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73">
        <f t="shared" si="1"/>
        <v>0</v>
      </c>
      <c r="T15" s="20">
        <f t="shared" si="2"/>
        <v>0</v>
      </c>
    </row>
    <row r="16" spans="1:20" ht="21" x14ac:dyDescent="0.35">
      <c r="A16" s="88" t="s">
        <v>27</v>
      </c>
      <c r="B16" s="89" t="s">
        <v>1</v>
      </c>
      <c r="C16" s="47">
        <v>29800</v>
      </c>
      <c r="D16" s="128"/>
      <c r="E16" s="128"/>
      <c r="F16" s="128"/>
      <c r="G16" s="128">
        <v>29800</v>
      </c>
      <c r="H16" s="129">
        <f>SUM(D16:G16)</f>
        <v>29800</v>
      </c>
      <c r="I16" s="128"/>
      <c r="J16" s="128"/>
      <c r="K16" s="128"/>
      <c r="L16" s="128"/>
      <c r="M16" s="129">
        <f>SUM(I16:L16)</f>
        <v>0</v>
      </c>
      <c r="N16" s="128"/>
      <c r="O16" s="128"/>
      <c r="P16" s="128"/>
      <c r="Q16" s="128"/>
      <c r="R16" s="129">
        <f>SUM(N16:Q16)</f>
        <v>0</v>
      </c>
      <c r="S16" s="173">
        <f t="shared" si="1"/>
        <v>29800</v>
      </c>
      <c r="T16" s="20">
        <f t="shared" si="2"/>
        <v>29800</v>
      </c>
    </row>
    <row r="17" spans="1:20" ht="21" x14ac:dyDescent="0.35">
      <c r="A17" s="88" t="s">
        <v>28</v>
      </c>
      <c r="B17" s="89" t="s">
        <v>1</v>
      </c>
      <c r="C17" s="47">
        <v>22000</v>
      </c>
      <c r="D17" s="128"/>
      <c r="E17" s="128"/>
      <c r="F17" s="128"/>
      <c r="G17" s="128">
        <v>22000</v>
      </c>
      <c r="H17" s="129">
        <f>SUM(D17:G17)</f>
        <v>22000</v>
      </c>
      <c r="I17" s="128"/>
      <c r="J17" s="128"/>
      <c r="K17" s="128"/>
      <c r="L17" s="128"/>
      <c r="M17" s="129">
        <f>SUM(I17:L17)</f>
        <v>0</v>
      </c>
      <c r="N17" s="128"/>
      <c r="O17" s="128"/>
      <c r="P17" s="128"/>
      <c r="Q17" s="128"/>
      <c r="R17" s="129">
        <f>SUM(N17:Q17)</f>
        <v>0</v>
      </c>
      <c r="S17" s="173">
        <f t="shared" si="1"/>
        <v>22000</v>
      </c>
      <c r="T17" s="20">
        <f t="shared" si="2"/>
        <v>22000</v>
      </c>
    </row>
    <row r="18" spans="1:20" ht="21" x14ac:dyDescent="0.35">
      <c r="A18" s="87" t="s">
        <v>105</v>
      </c>
      <c r="B18" s="80"/>
      <c r="C18" s="47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73">
        <f t="shared" si="1"/>
        <v>0</v>
      </c>
      <c r="T18" s="20">
        <f t="shared" si="2"/>
        <v>0</v>
      </c>
    </row>
    <row r="19" spans="1:20" ht="21" x14ac:dyDescent="0.35">
      <c r="A19" s="88" t="s">
        <v>29</v>
      </c>
      <c r="B19" s="89" t="s">
        <v>1</v>
      </c>
      <c r="C19" s="47">
        <v>92800</v>
      </c>
      <c r="D19" s="128">
        <v>92800</v>
      </c>
      <c r="E19" s="128"/>
      <c r="F19" s="128"/>
      <c r="G19" s="128"/>
      <c r="H19" s="129">
        <f>SUM(D19:G19)</f>
        <v>92800</v>
      </c>
      <c r="I19" s="128"/>
      <c r="J19" s="128"/>
      <c r="K19" s="128"/>
      <c r="L19" s="128"/>
      <c r="M19" s="129">
        <f>SUM(I19:L19)</f>
        <v>0</v>
      </c>
      <c r="N19" s="128"/>
      <c r="O19" s="128"/>
      <c r="P19" s="128"/>
      <c r="Q19" s="128"/>
      <c r="R19" s="129">
        <f>SUM(N19:Q19)</f>
        <v>0</v>
      </c>
      <c r="S19" s="173">
        <f t="shared" si="1"/>
        <v>92800</v>
      </c>
      <c r="T19" s="20">
        <f t="shared" si="2"/>
        <v>92800</v>
      </c>
    </row>
    <row r="20" spans="1:20" ht="21" x14ac:dyDescent="0.35">
      <c r="A20" s="88" t="s">
        <v>30</v>
      </c>
      <c r="B20" s="89" t="s">
        <v>1</v>
      </c>
      <c r="C20" s="47">
        <f>SUM(C21:C22)</f>
        <v>51200</v>
      </c>
      <c r="D20" s="128"/>
      <c r="E20" s="128"/>
      <c r="F20" s="128"/>
      <c r="G20" s="128"/>
      <c r="H20" s="129">
        <f t="shared" ref="H20:H23" si="4">SUM(D20:G20)</f>
        <v>0</v>
      </c>
      <c r="I20" s="128">
        <v>45300</v>
      </c>
      <c r="J20" s="128"/>
      <c r="K20" s="128"/>
      <c r="L20" s="128"/>
      <c r="M20" s="129">
        <f t="shared" ref="M20:M23" si="5">SUM(I20:L20)</f>
        <v>45300</v>
      </c>
      <c r="N20" s="128">
        <v>45300</v>
      </c>
      <c r="O20" s="128"/>
      <c r="P20" s="128"/>
      <c r="Q20" s="128"/>
      <c r="R20" s="129">
        <f t="shared" ref="R20:R23" si="6">SUM(N20:Q20)</f>
        <v>45300</v>
      </c>
      <c r="S20" s="173">
        <f t="shared" si="1"/>
        <v>90600</v>
      </c>
      <c r="T20" s="20">
        <f t="shared" si="2"/>
        <v>90600</v>
      </c>
    </row>
    <row r="21" spans="1:20" ht="21" x14ac:dyDescent="0.35">
      <c r="A21" s="88" t="s">
        <v>31</v>
      </c>
      <c r="B21" s="89" t="s">
        <v>1</v>
      </c>
      <c r="C21" s="47">
        <v>31400</v>
      </c>
      <c r="D21" s="128"/>
      <c r="E21" s="128"/>
      <c r="F21" s="128"/>
      <c r="G21" s="128"/>
      <c r="H21" s="129">
        <f t="shared" si="4"/>
        <v>0</v>
      </c>
      <c r="I21" s="128">
        <v>31400</v>
      </c>
      <c r="J21" s="128"/>
      <c r="K21" s="128"/>
      <c r="L21" s="128"/>
      <c r="M21" s="129">
        <f t="shared" si="5"/>
        <v>31400</v>
      </c>
      <c r="N21" s="128"/>
      <c r="O21" s="128"/>
      <c r="P21" s="128"/>
      <c r="Q21" s="128"/>
      <c r="R21" s="129">
        <f t="shared" si="6"/>
        <v>0</v>
      </c>
      <c r="S21" s="173">
        <f t="shared" si="1"/>
        <v>31400</v>
      </c>
      <c r="T21" s="20">
        <f t="shared" si="2"/>
        <v>31400</v>
      </c>
    </row>
    <row r="22" spans="1:20" ht="21" x14ac:dyDescent="0.35">
      <c r="A22" s="88" t="s">
        <v>32</v>
      </c>
      <c r="B22" s="89" t="s">
        <v>1</v>
      </c>
      <c r="C22" s="47">
        <v>19800</v>
      </c>
      <c r="D22" s="128"/>
      <c r="E22" s="128"/>
      <c r="F22" s="128"/>
      <c r="G22" s="128"/>
      <c r="H22" s="129">
        <f t="shared" si="4"/>
        <v>0</v>
      </c>
      <c r="I22" s="128"/>
      <c r="J22" s="128">
        <v>19800</v>
      </c>
      <c r="K22" s="128"/>
      <c r="L22" s="128"/>
      <c r="M22" s="129">
        <f t="shared" si="5"/>
        <v>19800</v>
      </c>
      <c r="N22" s="128"/>
      <c r="O22" s="128"/>
      <c r="P22" s="128"/>
      <c r="Q22" s="128"/>
      <c r="R22" s="129">
        <f t="shared" si="6"/>
        <v>0</v>
      </c>
      <c r="S22" s="173">
        <f t="shared" si="1"/>
        <v>19800</v>
      </c>
      <c r="T22" s="20">
        <f t="shared" si="2"/>
        <v>19800</v>
      </c>
    </row>
    <row r="23" spans="1:20" ht="21" x14ac:dyDescent="0.35">
      <c r="A23" s="120" t="s">
        <v>23</v>
      </c>
      <c r="B23" s="89" t="s">
        <v>1</v>
      </c>
      <c r="C23" s="47">
        <v>17600</v>
      </c>
      <c r="D23" s="128"/>
      <c r="E23" s="128"/>
      <c r="F23" s="128">
        <v>17600</v>
      </c>
      <c r="G23" s="128"/>
      <c r="H23" s="129">
        <f t="shared" si="4"/>
        <v>17600</v>
      </c>
      <c r="I23" s="128"/>
      <c r="J23" s="128"/>
      <c r="K23" s="128"/>
      <c r="L23" s="128"/>
      <c r="M23" s="129">
        <f t="shared" si="5"/>
        <v>0</v>
      </c>
      <c r="N23" s="128"/>
      <c r="O23" s="128"/>
      <c r="P23" s="128"/>
      <c r="Q23" s="128"/>
      <c r="R23" s="129">
        <f t="shared" si="6"/>
        <v>0</v>
      </c>
      <c r="S23" s="173">
        <f t="shared" si="1"/>
        <v>17600</v>
      </c>
      <c r="T23" s="20">
        <f t="shared" si="2"/>
        <v>17600</v>
      </c>
    </row>
    <row r="24" spans="1:20" s="35" customFormat="1" ht="21" x14ac:dyDescent="0.35">
      <c r="A24" s="131" t="s">
        <v>119</v>
      </c>
      <c r="B24" s="163" t="s">
        <v>1</v>
      </c>
      <c r="C24" s="96">
        <f>SUM(C26)</f>
        <v>250000</v>
      </c>
      <c r="D24" s="96">
        <f t="shared" ref="D24:R24" si="7">SUM(D26)</f>
        <v>0</v>
      </c>
      <c r="E24" s="96">
        <f t="shared" si="7"/>
        <v>0</v>
      </c>
      <c r="F24" s="96">
        <f t="shared" si="7"/>
        <v>0</v>
      </c>
      <c r="G24" s="96">
        <f t="shared" si="7"/>
        <v>0</v>
      </c>
      <c r="H24" s="96">
        <f t="shared" si="7"/>
        <v>0</v>
      </c>
      <c r="I24" s="96">
        <f t="shared" si="7"/>
        <v>125000</v>
      </c>
      <c r="J24" s="96">
        <f t="shared" si="7"/>
        <v>0</v>
      </c>
      <c r="K24" s="96">
        <f t="shared" si="7"/>
        <v>0</v>
      </c>
      <c r="L24" s="96">
        <f t="shared" si="7"/>
        <v>0</v>
      </c>
      <c r="M24" s="96">
        <f t="shared" si="7"/>
        <v>125000</v>
      </c>
      <c r="N24" s="96">
        <f t="shared" si="7"/>
        <v>125000</v>
      </c>
      <c r="O24" s="96">
        <f t="shared" si="7"/>
        <v>0</v>
      </c>
      <c r="P24" s="96">
        <f t="shared" si="7"/>
        <v>0</v>
      </c>
      <c r="Q24" s="96">
        <f t="shared" si="7"/>
        <v>0</v>
      </c>
      <c r="R24" s="96">
        <f t="shared" si="7"/>
        <v>125000</v>
      </c>
      <c r="S24" s="173">
        <f t="shared" si="1"/>
        <v>250000</v>
      </c>
      <c r="T24" s="35">
        <f>SUM(H24+M24+R24)</f>
        <v>250000</v>
      </c>
    </row>
    <row r="25" spans="1:20" s="35" customFormat="1" ht="21" x14ac:dyDescent="0.35">
      <c r="A25" s="132"/>
      <c r="B25" s="96" t="s">
        <v>2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173">
        <f t="shared" si="1"/>
        <v>0</v>
      </c>
    </row>
    <row r="26" spans="1:20" s="35" customFormat="1" ht="21" x14ac:dyDescent="0.35">
      <c r="A26" s="270" t="s">
        <v>137</v>
      </c>
      <c r="B26" s="96" t="s">
        <v>1</v>
      </c>
      <c r="C26" s="96">
        <f>SUM(C30)</f>
        <v>250000</v>
      </c>
      <c r="D26" s="96">
        <f t="shared" ref="D26:R26" si="8">SUM(D30)</f>
        <v>0</v>
      </c>
      <c r="E26" s="96">
        <f t="shared" si="8"/>
        <v>0</v>
      </c>
      <c r="F26" s="96">
        <f t="shared" si="8"/>
        <v>0</v>
      </c>
      <c r="G26" s="96">
        <f t="shared" si="8"/>
        <v>0</v>
      </c>
      <c r="H26" s="96">
        <f t="shared" si="8"/>
        <v>0</v>
      </c>
      <c r="I26" s="96">
        <f t="shared" si="8"/>
        <v>125000</v>
      </c>
      <c r="J26" s="96">
        <f t="shared" si="8"/>
        <v>0</v>
      </c>
      <c r="K26" s="96">
        <f t="shared" si="8"/>
        <v>0</v>
      </c>
      <c r="L26" s="96">
        <f t="shared" si="8"/>
        <v>0</v>
      </c>
      <c r="M26" s="96">
        <f t="shared" si="8"/>
        <v>125000</v>
      </c>
      <c r="N26" s="96">
        <f t="shared" si="8"/>
        <v>125000</v>
      </c>
      <c r="O26" s="96">
        <f t="shared" si="8"/>
        <v>0</v>
      </c>
      <c r="P26" s="96">
        <f t="shared" si="8"/>
        <v>0</v>
      </c>
      <c r="Q26" s="96">
        <f t="shared" si="8"/>
        <v>0</v>
      </c>
      <c r="R26" s="96">
        <f t="shared" si="8"/>
        <v>125000</v>
      </c>
      <c r="S26" s="173">
        <f t="shared" si="1"/>
        <v>250000</v>
      </c>
    </row>
    <row r="27" spans="1:20" s="35" customFormat="1" ht="21" x14ac:dyDescent="0.35">
      <c r="A27" s="271"/>
      <c r="B27" s="96" t="s">
        <v>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73">
        <f t="shared" si="1"/>
        <v>0</v>
      </c>
    </row>
    <row r="28" spans="1:20" ht="21" x14ac:dyDescent="0.35">
      <c r="A28" s="87" t="s">
        <v>102</v>
      </c>
      <c r="B28" s="167"/>
      <c r="C28" s="73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53"/>
      <c r="O28" s="53"/>
      <c r="P28" s="53"/>
      <c r="Q28" s="53"/>
      <c r="R28" s="53"/>
      <c r="S28" s="173">
        <f t="shared" si="1"/>
        <v>0</v>
      </c>
      <c r="T28" s="20">
        <f t="shared" ref="T28:T30" si="9">SUM(H28+M28+R28)</f>
        <v>0</v>
      </c>
    </row>
    <row r="29" spans="1:20" ht="21" x14ac:dyDescent="0.35">
      <c r="A29" s="87" t="s">
        <v>105</v>
      </c>
      <c r="B29" s="80"/>
      <c r="C29" s="47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73">
        <f t="shared" si="1"/>
        <v>0</v>
      </c>
      <c r="T29" s="20">
        <f t="shared" si="9"/>
        <v>0</v>
      </c>
    </row>
    <row r="30" spans="1:20" ht="21" x14ac:dyDescent="0.35">
      <c r="A30" s="91" t="s">
        <v>61</v>
      </c>
      <c r="B30" s="89" t="s">
        <v>1</v>
      </c>
      <c r="C30" s="47">
        <v>250000</v>
      </c>
      <c r="D30" s="129"/>
      <c r="E30" s="129"/>
      <c r="F30" s="129"/>
      <c r="G30" s="129"/>
      <c r="H30" s="129">
        <f>SUM(D30:G30)</f>
        <v>0</v>
      </c>
      <c r="I30" s="128">
        <v>125000</v>
      </c>
      <c r="J30" s="128"/>
      <c r="K30" s="128"/>
      <c r="L30" s="128"/>
      <c r="M30" s="129">
        <f>SUM(I30:L30)</f>
        <v>125000</v>
      </c>
      <c r="N30" s="128">
        <v>125000</v>
      </c>
      <c r="O30" s="128"/>
      <c r="P30" s="128"/>
      <c r="Q30" s="128"/>
      <c r="R30" s="129">
        <f>SUM(N30:Q30)</f>
        <v>125000</v>
      </c>
      <c r="S30" s="173">
        <f t="shared" si="1"/>
        <v>250000</v>
      </c>
      <c r="T30" s="20">
        <f t="shared" si="9"/>
        <v>250000</v>
      </c>
    </row>
    <row r="31" spans="1:20" s="20" customFormat="1" ht="21" x14ac:dyDescent="0.35">
      <c r="A31" s="77" t="s">
        <v>120</v>
      </c>
      <c r="B31" s="47" t="s">
        <v>1</v>
      </c>
      <c r="C31" s="47">
        <f>SUM(C33)</f>
        <v>0</v>
      </c>
      <c r="D31" s="47">
        <f t="shared" ref="D31:R31" si="10">SUM(D33)</f>
        <v>400000</v>
      </c>
      <c r="E31" s="47">
        <f t="shared" si="10"/>
        <v>0</v>
      </c>
      <c r="F31" s="47">
        <f t="shared" si="10"/>
        <v>500000</v>
      </c>
      <c r="G31" s="47">
        <f t="shared" si="10"/>
        <v>502500</v>
      </c>
      <c r="H31" s="47">
        <f t="shared" si="10"/>
        <v>1402500</v>
      </c>
      <c r="I31" s="47">
        <f t="shared" si="10"/>
        <v>950000</v>
      </c>
      <c r="J31" s="47">
        <f t="shared" si="10"/>
        <v>500000</v>
      </c>
      <c r="K31" s="47">
        <f t="shared" si="10"/>
        <v>527200</v>
      </c>
      <c r="L31" s="47">
        <f t="shared" si="10"/>
        <v>500000</v>
      </c>
      <c r="M31" s="47">
        <f t="shared" si="10"/>
        <v>2477200</v>
      </c>
      <c r="N31" s="47">
        <f t="shared" si="10"/>
        <v>1350000</v>
      </c>
      <c r="O31" s="47">
        <f t="shared" si="10"/>
        <v>500000</v>
      </c>
      <c r="P31" s="47">
        <f t="shared" si="10"/>
        <v>500000</v>
      </c>
      <c r="Q31" s="47">
        <f t="shared" si="10"/>
        <v>0</v>
      </c>
      <c r="R31" s="47">
        <f t="shared" si="10"/>
        <v>2350000</v>
      </c>
      <c r="S31" s="173">
        <f t="shared" si="1"/>
        <v>6229700</v>
      </c>
      <c r="T31" s="20">
        <f>SUM(H31+M31+R31)</f>
        <v>6229700</v>
      </c>
    </row>
    <row r="32" spans="1:20" s="20" customFormat="1" ht="21" x14ac:dyDescent="0.35">
      <c r="A32" s="78"/>
      <c r="B32" s="47" t="s">
        <v>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73">
        <f t="shared" si="1"/>
        <v>0</v>
      </c>
      <c r="T32" s="20">
        <f t="shared" ref="T32:T43" si="11">SUM(H32+M32+R32)</f>
        <v>0</v>
      </c>
    </row>
    <row r="33" spans="1:20" s="20" customFormat="1" ht="21" x14ac:dyDescent="0.35">
      <c r="A33" s="51" t="s">
        <v>137</v>
      </c>
      <c r="B33" s="47" t="s">
        <v>1</v>
      </c>
      <c r="C33" s="47">
        <f>SUM(C34:C35)</f>
        <v>0</v>
      </c>
      <c r="D33" s="47">
        <f t="shared" ref="D33:R33" si="12">SUM(D37:D43)</f>
        <v>400000</v>
      </c>
      <c r="E33" s="47">
        <f t="shared" si="12"/>
        <v>0</v>
      </c>
      <c r="F33" s="47">
        <f t="shared" si="12"/>
        <v>500000</v>
      </c>
      <c r="G33" s="47">
        <f t="shared" si="12"/>
        <v>502500</v>
      </c>
      <c r="H33" s="47">
        <f t="shared" si="12"/>
        <v>1402500</v>
      </c>
      <c r="I33" s="47">
        <f t="shared" si="12"/>
        <v>950000</v>
      </c>
      <c r="J33" s="47">
        <f t="shared" si="12"/>
        <v>500000</v>
      </c>
      <c r="K33" s="47">
        <f t="shared" si="12"/>
        <v>527200</v>
      </c>
      <c r="L33" s="47">
        <f t="shared" si="12"/>
        <v>500000</v>
      </c>
      <c r="M33" s="47">
        <f t="shared" si="12"/>
        <v>2477200</v>
      </c>
      <c r="N33" s="47">
        <f t="shared" si="12"/>
        <v>1350000</v>
      </c>
      <c r="O33" s="47">
        <f t="shared" si="12"/>
        <v>500000</v>
      </c>
      <c r="P33" s="47">
        <f t="shared" si="12"/>
        <v>500000</v>
      </c>
      <c r="Q33" s="47">
        <f t="shared" si="12"/>
        <v>0</v>
      </c>
      <c r="R33" s="47">
        <f t="shared" si="12"/>
        <v>2350000</v>
      </c>
      <c r="S33" s="173">
        <f t="shared" si="1"/>
        <v>6229700</v>
      </c>
      <c r="T33" s="20">
        <f t="shared" si="11"/>
        <v>6229700</v>
      </c>
    </row>
    <row r="34" spans="1:20" s="20" customFormat="1" ht="21" x14ac:dyDescent="0.35">
      <c r="A34" s="51"/>
      <c r="B34" s="47" t="s">
        <v>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73">
        <f t="shared" si="1"/>
        <v>0</v>
      </c>
      <c r="T34" s="20">
        <f t="shared" si="11"/>
        <v>0</v>
      </c>
    </row>
    <row r="35" spans="1:20" ht="21" x14ac:dyDescent="0.35">
      <c r="A35" s="86" t="s">
        <v>102</v>
      </c>
      <c r="B35" s="80"/>
      <c r="C35" s="47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173">
        <f t="shared" si="1"/>
        <v>0</v>
      </c>
      <c r="T35" s="20">
        <f t="shared" si="11"/>
        <v>0</v>
      </c>
    </row>
    <row r="36" spans="1:20" ht="21" x14ac:dyDescent="0.35">
      <c r="A36" s="87" t="s">
        <v>104</v>
      </c>
      <c r="B36" s="80"/>
      <c r="C36" s="47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173">
        <f t="shared" si="1"/>
        <v>0</v>
      </c>
      <c r="T36" s="20">
        <f t="shared" si="11"/>
        <v>0</v>
      </c>
    </row>
    <row r="37" spans="1:20" ht="21" x14ac:dyDescent="0.35">
      <c r="A37" s="134" t="s">
        <v>54</v>
      </c>
      <c r="B37" s="89" t="s">
        <v>1</v>
      </c>
      <c r="C37" s="47">
        <v>17000</v>
      </c>
      <c r="D37" s="130"/>
      <c r="E37" s="130"/>
      <c r="F37" s="130"/>
      <c r="G37" s="130"/>
      <c r="H37" s="130">
        <f>SUM(D37:G37)</f>
        <v>0</v>
      </c>
      <c r="I37" s="130"/>
      <c r="J37" s="130"/>
      <c r="K37" s="130">
        <v>17000</v>
      </c>
      <c r="L37" s="130"/>
      <c r="M37" s="130">
        <f>SUM(I37:L37)</f>
        <v>17000</v>
      </c>
      <c r="N37" s="130"/>
      <c r="O37" s="130"/>
      <c r="P37" s="130"/>
      <c r="Q37" s="130"/>
      <c r="R37" s="130">
        <f>SUM(N37:Q37)</f>
        <v>0</v>
      </c>
      <c r="S37" s="173">
        <f t="shared" si="1"/>
        <v>17000</v>
      </c>
      <c r="T37" s="20">
        <f t="shared" si="11"/>
        <v>17000</v>
      </c>
    </row>
    <row r="38" spans="1:20" ht="21" x14ac:dyDescent="0.35">
      <c r="A38" s="135" t="s">
        <v>155</v>
      </c>
      <c r="B38" s="89" t="s">
        <v>1</v>
      </c>
      <c r="C38" s="136">
        <v>5000000</v>
      </c>
      <c r="D38" s="213"/>
      <c r="E38" s="213"/>
      <c r="F38" s="213">
        <v>500000</v>
      </c>
      <c r="G38" s="213">
        <v>500000</v>
      </c>
      <c r="H38" s="214">
        <f t="shared" ref="H38:H39" si="13">SUM(D38:G38)</f>
        <v>1000000</v>
      </c>
      <c r="I38" s="213">
        <v>500000</v>
      </c>
      <c r="J38" s="213">
        <v>500000</v>
      </c>
      <c r="K38" s="213">
        <v>500000</v>
      </c>
      <c r="L38" s="213">
        <v>500000</v>
      </c>
      <c r="M38" s="214">
        <f t="shared" ref="M38:M39" si="14">SUM(I38:L38)</f>
        <v>2000000</v>
      </c>
      <c r="N38" s="128">
        <v>1000000</v>
      </c>
      <c r="O38" s="128">
        <v>500000</v>
      </c>
      <c r="P38" s="128">
        <v>500000</v>
      </c>
      <c r="Q38" s="128"/>
      <c r="R38" s="130">
        <f t="shared" ref="R38:R39" si="15">SUM(N38:Q38)</f>
        <v>2000000</v>
      </c>
      <c r="S38" s="173">
        <f t="shared" si="1"/>
        <v>5000000</v>
      </c>
      <c r="T38" s="20">
        <f t="shared" si="11"/>
        <v>5000000</v>
      </c>
    </row>
    <row r="39" spans="1:20" ht="21" x14ac:dyDescent="0.35">
      <c r="A39" s="112" t="s">
        <v>60</v>
      </c>
      <c r="B39" s="113" t="s">
        <v>1</v>
      </c>
      <c r="C39" s="47">
        <v>500000</v>
      </c>
      <c r="D39" s="128">
        <v>400000</v>
      </c>
      <c r="E39" s="128"/>
      <c r="F39" s="128"/>
      <c r="G39" s="128"/>
      <c r="H39" s="130">
        <f t="shared" si="13"/>
        <v>400000</v>
      </c>
      <c r="I39" s="128">
        <v>100000</v>
      </c>
      <c r="J39" s="128"/>
      <c r="K39" s="128"/>
      <c r="L39" s="128"/>
      <c r="M39" s="130">
        <f t="shared" si="14"/>
        <v>100000</v>
      </c>
      <c r="N39" s="128"/>
      <c r="O39" s="128"/>
      <c r="P39" s="128"/>
      <c r="Q39" s="128"/>
      <c r="R39" s="130">
        <f t="shared" si="15"/>
        <v>0</v>
      </c>
      <c r="S39" s="173">
        <f t="shared" si="1"/>
        <v>500000</v>
      </c>
      <c r="T39" s="20">
        <f t="shared" si="11"/>
        <v>500000</v>
      </c>
    </row>
    <row r="40" spans="1:20" ht="21" x14ac:dyDescent="0.35">
      <c r="A40" s="87" t="s">
        <v>105</v>
      </c>
      <c r="B40" s="80"/>
      <c r="C40" s="47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73">
        <f t="shared" si="1"/>
        <v>0</v>
      </c>
      <c r="T40" s="20">
        <f t="shared" si="11"/>
        <v>0</v>
      </c>
    </row>
    <row r="41" spans="1:20" ht="21" x14ac:dyDescent="0.35">
      <c r="A41" s="134" t="s">
        <v>55</v>
      </c>
      <c r="B41" s="89" t="s">
        <v>1</v>
      </c>
      <c r="C41" s="47">
        <v>10200</v>
      </c>
      <c r="D41" s="130"/>
      <c r="E41" s="130"/>
      <c r="F41" s="130"/>
      <c r="G41" s="130"/>
      <c r="H41" s="130">
        <f>SUM(D41:G41)</f>
        <v>0</v>
      </c>
      <c r="I41" s="130"/>
      <c r="J41" s="130"/>
      <c r="K41" s="130">
        <v>10200</v>
      </c>
      <c r="L41" s="130"/>
      <c r="M41" s="130">
        <f>SUM(I41:L41)</f>
        <v>10200</v>
      </c>
      <c r="N41" s="130"/>
      <c r="O41" s="130"/>
      <c r="P41" s="130"/>
      <c r="Q41" s="130"/>
      <c r="R41" s="130">
        <f>SUM(N41:Q41)</f>
        <v>0</v>
      </c>
      <c r="S41" s="173">
        <f t="shared" si="1"/>
        <v>10200</v>
      </c>
      <c r="T41" s="20">
        <f t="shared" si="11"/>
        <v>10200</v>
      </c>
    </row>
    <row r="42" spans="1:20" ht="21" x14ac:dyDescent="0.35">
      <c r="A42" s="88" t="s">
        <v>48</v>
      </c>
      <c r="B42" s="89" t="s">
        <v>1</v>
      </c>
      <c r="C42" s="47">
        <v>2500</v>
      </c>
      <c r="D42" s="128"/>
      <c r="E42" s="128"/>
      <c r="F42" s="128"/>
      <c r="G42" s="128">
        <v>2500</v>
      </c>
      <c r="H42" s="130">
        <f t="shared" ref="H42:H43" si="16">SUM(D42:G42)</f>
        <v>2500</v>
      </c>
      <c r="I42" s="128"/>
      <c r="J42" s="128"/>
      <c r="K42" s="128"/>
      <c r="L42" s="128"/>
      <c r="M42" s="130">
        <f t="shared" ref="M42:M43" si="17">SUM(I42:L42)</f>
        <v>0</v>
      </c>
      <c r="N42" s="128"/>
      <c r="O42" s="128"/>
      <c r="P42" s="128"/>
      <c r="Q42" s="128"/>
      <c r="R42" s="130">
        <f t="shared" ref="R42:R43" si="18">SUM(N42:Q42)</f>
        <v>0</v>
      </c>
      <c r="S42" s="173">
        <f t="shared" si="1"/>
        <v>2500</v>
      </c>
      <c r="T42" s="20">
        <f t="shared" si="11"/>
        <v>2500</v>
      </c>
    </row>
    <row r="43" spans="1:20" ht="21" x14ac:dyDescent="0.35">
      <c r="A43" s="97" t="s">
        <v>62</v>
      </c>
      <c r="B43" s="165" t="s">
        <v>1</v>
      </c>
      <c r="C43" s="47">
        <v>700000</v>
      </c>
      <c r="D43" s="128"/>
      <c r="E43" s="128"/>
      <c r="F43" s="128"/>
      <c r="G43" s="128"/>
      <c r="H43" s="130">
        <f t="shared" si="16"/>
        <v>0</v>
      </c>
      <c r="I43" s="128">
        <v>350000</v>
      </c>
      <c r="J43" s="128"/>
      <c r="K43" s="128"/>
      <c r="L43" s="128"/>
      <c r="M43" s="130">
        <f t="shared" si="17"/>
        <v>350000</v>
      </c>
      <c r="N43" s="128">
        <v>350000</v>
      </c>
      <c r="O43" s="128"/>
      <c r="P43" s="128"/>
      <c r="Q43" s="128"/>
      <c r="R43" s="130">
        <f t="shared" si="18"/>
        <v>350000</v>
      </c>
      <c r="S43" s="173">
        <f t="shared" si="1"/>
        <v>700000</v>
      </c>
      <c r="T43" s="20">
        <f t="shared" si="11"/>
        <v>700000</v>
      </c>
    </row>
    <row r="44" spans="1:20" s="20" customFormat="1" ht="21" x14ac:dyDescent="0.35">
      <c r="A44" s="77" t="s">
        <v>121</v>
      </c>
      <c r="B44" s="47" t="s">
        <v>1</v>
      </c>
      <c r="C44" s="73">
        <f>SUM(C46)</f>
        <v>2780900</v>
      </c>
      <c r="D44" s="73">
        <f t="shared" ref="D44:R44" si="19">SUM(D46)</f>
        <v>278620</v>
      </c>
      <c r="E44" s="73">
        <f t="shared" si="19"/>
        <v>118260</v>
      </c>
      <c r="F44" s="73">
        <f t="shared" si="19"/>
        <v>1777490</v>
      </c>
      <c r="G44" s="73">
        <f t="shared" si="19"/>
        <v>23500</v>
      </c>
      <c r="H44" s="73">
        <f t="shared" si="19"/>
        <v>2197870</v>
      </c>
      <c r="I44" s="73">
        <f t="shared" si="19"/>
        <v>155800</v>
      </c>
      <c r="J44" s="73">
        <f t="shared" si="19"/>
        <v>0</v>
      </c>
      <c r="K44" s="73">
        <f t="shared" si="19"/>
        <v>0</v>
      </c>
      <c r="L44" s="73">
        <f t="shared" si="19"/>
        <v>0</v>
      </c>
      <c r="M44" s="73">
        <f t="shared" si="19"/>
        <v>155800</v>
      </c>
      <c r="N44" s="73">
        <f t="shared" si="19"/>
        <v>50000</v>
      </c>
      <c r="O44" s="73">
        <f t="shared" si="19"/>
        <v>125950</v>
      </c>
      <c r="P44" s="73">
        <f t="shared" si="19"/>
        <v>127350</v>
      </c>
      <c r="Q44" s="73">
        <f t="shared" si="19"/>
        <v>123930</v>
      </c>
      <c r="R44" s="73">
        <f t="shared" si="19"/>
        <v>427230</v>
      </c>
      <c r="S44" s="173">
        <f t="shared" si="1"/>
        <v>2780900</v>
      </c>
      <c r="T44" s="20">
        <f>SUM(H44+M44+R44)</f>
        <v>2780900</v>
      </c>
    </row>
    <row r="45" spans="1:20" s="20" customFormat="1" ht="21" x14ac:dyDescent="0.35">
      <c r="A45" s="78"/>
      <c r="B45" s="47" t="s">
        <v>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173">
        <f t="shared" si="1"/>
        <v>0</v>
      </c>
      <c r="T45" s="20">
        <f t="shared" ref="T45:T59" si="20">SUM(H45+M45+R45)</f>
        <v>0</v>
      </c>
    </row>
    <row r="46" spans="1:20" s="20" customFormat="1" ht="21" x14ac:dyDescent="0.35">
      <c r="A46" s="77" t="s">
        <v>137</v>
      </c>
      <c r="B46" s="47" t="s">
        <v>1</v>
      </c>
      <c r="C46" s="47">
        <f>SUM(C50:C59)</f>
        <v>2780900</v>
      </c>
      <c r="D46" s="47">
        <f t="shared" ref="D46:R46" si="21">SUM(D50:D59)</f>
        <v>278620</v>
      </c>
      <c r="E46" s="47">
        <f t="shared" si="21"/>
        <v>118260</v>
      </c>
      <c r="F46" s="47">
        <f t="shared" si="21"/>
        <v>1777490</v>
      </c>
      <c r="G46" s="47">
        <f t="shared" si="21"/>
        <v>23500</v>
      </c>
      <c r="H46" s="47">
        <f t="shared" si="21"/>
        <v>2197870</v>
      </c>
      <c r="I46" s="47">
        <f t="shared" si="21"/>
        <v>155800</v>
      </c>
      <c r="J46" s="47">
        <f t="shared" si="21"/>
        <v>0</v>
      </c>
      <c r="K46" s="47">
        <f t="shared" si="21"/>
        <v>0</v>
      </c>
      <c r="L46" s="47">
        <f t="shared" si="21"/>
        <v>0</v>
      </c>
      <c r="M46" s="47">
        <f t="shared" si="21"/>
        <v>155800</v>
      </c>
      <c r="N46" s="47">
        <f t="shared" si="21"/>
        <v>50000</v>
      </c>
      <c r="O46" s="47">
        <f t="shared" si="21"/>
        <v>125950</v>
      </c>
      <c r="P46" s="47">
        <f t="shared" si="21"/>
        <v>127350</v>
      </c>
      <c r="Q46" s="47">
        <f t="shared" si="21"/>
        <v>123930</v>
      </c>
      <c r="R46" s="47">
        <f t="shared" si="21"/>
        <v>427230</v>
      </c>
      <c r="S46" s="173">
        <f t="shared" si="1"/>
        <v>2780900</v>
      </c>
      <c r="T46" s="20">
        <f t="shared" si="20"/>
        <v>2780900</v>
      </c>
    </row>
    <row r="47" spans="1:20" s="20" customFormat="1" ht="21" x14ac:dyDescent="0.35">
      <c r="A47" s="123"/>
      <c r="B47" s="47" t="s">
        <v>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173">
        <f t="shared" si="1"/>
        <v>0</v>
      </c>
      <c r="T47" s="20">
        <f t="shared" si="20"/>
        <v>0</v>
      </c>
    </row>
    <row r="48" spans="1:20" ht="21" x14ac:dyDescent="0.35">
      <c r="A48" s="86" t="s">
        <v>102</v>
      </c>
      <c r="B48" s="80"/>
      <c r="C48" s="47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73">
        <f t="shared" si="1"/>
        <v>0</v>
      </c>
      <c r="T48" s="20">
        <f t="shared" si="20"/>
        <v>0</v>
      </c>
    </row>
    <row r="49" spans="1:20" ht="21" x14ac:dyDescent="0.35">
      <c r="A49" s="87" t="s">
        <v>103</v>
      </c>
      <c r="B49" s="80"/>
      <c r="C49" s="47">
        <f>SUM(C50:C51)</f>
        <v>772600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73">
        <f t="shared" si="1"/>
        <v>0</v>
      </c>
      <c r="T49" s="20">
        <f t="shared" si="20"/>
        <v>0</v>
      </c>
    </row>
    <row r="50" spans="1:20" ht="21" x14ac:dyDescent="0.35">
      <c r="A50" s="88" t="s">
        <v>25</v>
      </c>
      <c r="B50" s="89" t="s">
        <v>1</v>
      </c>
      <c r="C50" s="47">
        <v>772600</v>
      </c>
      <c r="D50" s="128">
        <v>138420</v>
      </c>
      <c r="E50" s="128">
        <v>118260</v>
      </c>
      <c r="F50" s="128">
        <v>138690</v>
      </c>
      <c r="G50" s="128"/>
      <c r="H50" s="129">
        <f>SUM(D50:G50)</f>
        <v>395370</v>
      </c>
      <c r="I50" s="128"/>
      <c r="J50" s="128"/>
      <c r="K50" s="128"/>
      <c r="L50" s="128"/>
      <c r="M50" s="129">
        <f>SUM(I50:L50)</f>
        <v>0</v>
      </c>
      <c r="N50" s="128"/>
      <c r="O50" s="128">
        <v>125950</v>
      </c>
      <c r="P50" s="128">
        <v>127350</v>
      </c>
      <c r="Q50" s="128">
        <v>123930</v>
      </c>
      <c r="R50" s="129">
        <f>SUM(N50:Q50)</f>
        <v>377230</v>
      </c>
      <c r="S50" s="173">
        <f t="shared" si="1"/>
        <v>772600</v>
      </c>
      <c r="T50" s="20">
        <f t="shared" si="20"/>
        <v>772600</v>
      </c>
    </row>
    <row r="51" spans="1:20" ht="21" x14ac:dyDescent="0.35">
      <c r="A51" s="87" t="s">
        <v>104</v>
      </c>
      <c r="B51" s="80"/>
      <c r="C51" s="47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73">
        <f t="shared" si="1"/>
        <v>0</v>
      </c>
      <c r="T51" s="20">
        <f t="shared" si="20"/>
        <v>0</v>
      </c>
    </row>
    <row r="52" spans="1:20" ht="21" x14ac:dyDescent="0.35">
      <c r="A52" s="88" t="s">
        <v>27</v>
      </c>
      <c r="B52" s="89" t="s">
        <v>1</v>
      </c>
      <c r="C52" s="47">
        <v>83800</v>
      </c>
      <c r="D52" s="128"/>
      <c r="E52" s="128"/>
      <c r="F52" s="128"/>
      <c r="G52" s="128"/>
      <c r="H52" s="129">
        <f>SUM(D52:G52)</f>
        <v>0</v>
      </c>
      <c r="I52" s="128">
        <v>83800</v>
      </c>
      <c r="J52" s="128"/>
      <c r="K52" s="128"/>
      <c r="L52" s="128"/>
      <c r="M52" s="129">
        <f>SUM(I52:L52)</f>
        <v>83800</v>
      </c>
      <c r="N52" s="128"/>
      <c r="O52" s="128"/>
      <c r="P52" s="128"/>
      <c r="Q52" s="128"/>
      <c r="R52" s="129">
        <f>SUM(N52:Q52)</f>
        <v>0</v>
      </c>
      <c r="S52" s="173">
        <f t="shared" si="1"/>
        <v>83800</v>
      </c>
      <c r="T52" s="20">
        <f t="shared" si="20"/>
        <v>83800</v>
      </c>
    </row>
    <row r="53" spans="1:20" ht="21" x14ac:dyDescent="0.35">
      <c r="A53" s="88" t="s">
        <v>63</v>
      </c>
      <c r="B53" s="89" t="s">
        <v>1</v>
      </c>
      <c r="C53" s="47">
        <v>1575000</v>
      </c>
      <c r="D53" s="128"/>
      <c r="E53" s="128"/>
      <c r="F53" s="128">
        <v>1575000</v>
      </c>
      <c r="G53" s="128"/>
      <c r="H53" s="129">
        <f>SUM(D53:G53)</f>
        <v>1575000</v>
      </c>
      <c r="I53" s="128"/>
      <c r="J53" s="128"/>
      <c r="K53" s="128"/>
      <c r="L53" s="128"/>
      <c r="M53" s="129">
        <f>SUM(I53:L53)</f>
        <v>0</v>
      </c>
      <c r="N53" s="128"/>
      <c r="O53" s="128"/>
      <c r="P53" s="128"/>
      <c r="Q53" s="128"/>
      <c r="R53" s="129">
        <f>SUM(N53:Q53)</f>
        <v>0</v>
      </c>
      <c r="S53" s="173">
        <f t="shared" si="1"/>
        <v>1575000</v>
      </c>
      <c r="T53" s="20">
        <f t="shared" si="20"/>
        <v>1575000</v>
      </c>
    </row>
    <row r="54" spans="1:20" ht="21" x14ac:dyDescent="0.35">
      <c r="A54" s="87" t="s">
        <v>105</v>
      </c>
      <c r="B54" s="80"/>
      <c r="C54" s="47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73">
        <f t="shared" si="1"/>
        <v>0</v>
      </c>
      <c r="T54" s="20">
        <f t="shared" si="20"/>
        <v>0</v>
      </c>
    </row>
    <row r="55" spans="1:20" ht="21" x14ac:dyDescent="0.35">
      <c r="A55" s="88" t="s">
        <v>29</v>
      </c>
      <c r="B55" s="89" t="s">
        <v>1</v>
      </c>
      <c r="C55" s="47">
        <v>140200</v>
      </c>
      <c r="D55" s="128">
        <v>140200</v>
      </c>
      <c r="E55" s="128"/>
      <c r="F55" s="128"/>
      <c r="G55" s="128"/>
      <c r="H55" s="129">
        <f>SUM(D55:G55)</f>
        <v>140200</v>
      </c>
      <c r="I55" s="128"/>
      <c r="J55" s="128"/>
      <c r="K55" s="128"/>
      <c r="L55" s="128"/>
      <c r="M55" s="129">
        <f>SUM(I55:L55)</f>
        <v>0</v>
      </c>
      <c r="N55" s="128"/>
      <c r="O55" s="128"/>
      <c r="P55" s="128"/>
      <c r="Q55" s="128"/>
      <c r="R55" s="129">
        <f>SUM(N55:Q55)</f>
        <v>0</v>
      </c>
      <c r="S55" s="173">
        <f t="shared" si="1"/>
        <v>140200</v>
      </c>
      <c r="T55" s="20">
        <f t="shared" si="20"/>
        <v>140200</v>
      </c>
    </row>
    <row r="56" spans="1:20" ht="21" x14ac:dyDescent="0.35">
      <c r="A56" s="88" t="s">
        <v>64</v>
      </c>
      <c r="B56" s="89" t="s">
        <v>1</v>
      </c>
      <c r="C56" s="47">
        <v>72000</v>
      </c>
      <c r="D56" s="128"/>
      <c r="E56" s="128"/>
      <c r="F56" s="128"/>
      <c r="G56" s="128"/>
      <c r="H56" s="129">
        <f t="shared" ref="H56:H59" si="22">SUM(D56:G56)</f>
        <v>0</v>
      </c>
      <c r="I56" s="128">
        <v>72000</v>
      </c>
      <c r="J56" s="128"/>
      <c r="K56" s="128"/>
      <c r="L56" s="128"/>
      <c r="M56" s="129">
        <f t="shared" ref="M56:M59" si="23">SUM(I56:L56)</f>
        <v>72000</v>
      </c>
      <c r="N56" s="128"/>
      <c r="O56" s="128"/>
      <c r="P56" s="128"/>
      <c r="Q56" s="128"/>
      <c r="R56" s="129">
        <f t="shared" ref="R56:R59" si="24">SUM(N56:Q56)</f>
        <v>0</v>
      </c>
      <c r="S56" s="173">
        <f t="shared" si="1"/>
        <v>72000</v>
      </c>
      <c r="T56" s="20">
        <f t="shared" si="20"/>
        <v>72000</v>
      </c>
    </row>
    <row r="57" spans="1:20" ht="21" x14ac:dyDescent="0.35">
      <c r="A57" s="88" t="s">
        <v>65</v>
      </c>
      <c r="B57" s="89" t="s">
        <v>1</v>
      </c>
      <c r="C57" s="47">
        <v>50000</v>
      </c>
      <c r="D57" s="128"/>
      <c r="E57" s="128"/>
      <c r="F57" s="128"/>
      <c r="G57" s="128"/>
      <c r="H57" s="129">
        <f t="shared" si="22"/>
        <v>0</v>
      </c>
      <c r="I57" s="128"/>
      <c r="J57" s="128"/>
      <c r="K57" s="128"/>
      <c r="L57" s="128"/>
      <c r="M57" s="129">
        <f t="shared" si="23"/>
        <v>0</v>
      </c>
      <c r="N57" s="128">
        <v>50000</v>
      </c>
      <c r="O57" s="128"/>
      <c r="P57" s="128"/>
      <c r="Q57" s="128"/>
      <c r="R57" s="129">
        <f t="shared" si="24"/>
        <v>50000</v>
      </c>
      <c r="S57" s="173">
        <f t="shared" si="1"/>
        <v>50000</v>
      </c>
      <c r="T57" s="20">
        <f t="shared" si="20"/>
        <v>50000</v>
      </c>
    </row>
    <row r="58" spans="1:20" ht="21" x14ac:dyDescent="0.35">
      <c r="A58" s="88" t="s">
        <v>23</v>
      </c>
      <c r="B58" s="89" t="s">
        <v>1</v>
      </c>
      <c r="C58" s="47">
        <v>63800</v>
      </c>
      <c r="D58" s="128"/>
      <c r="E58" s="128"/>
      <c r="F58" s="128">
        <v>63800</v>
      </c>
      <c r="G58" s="128"/>
      <c r="H58" s="129">
        <f t="shared" si="22"/>
        <v>63800</v>
      </c>
      <c r="I58" s="128"/>
      <c r="J58" s="128"/>
      <c r="K58" s="128"/>
      <c r="L58" s="128"/>
      <c r="M58" s="129">
        <f t="shared" si="23"/>
        <v>0</v>
      </c>
      <c r="N58" s="128"/>
      <c r="O58" s="128"/>
      <c r="P58" s="128"/>
      <c r="Q58" s="128"/>
      <c r="R58" s="129">
        <f t="shared" si="24"/>
        <v>0</v>
      </c>
      <c r="S58" s="173">
        <f t="shared" si="1"/>
        <v>63800</v>
      </c>
      <c r="T58" s="20">
        <f t="shared" si="20"/>
        <v>63800</v>
      </c>
    </row>
    <row r="59" spans="1:20" ht="21" x14ac:dyDescent="0.35">
      <c r="A59" s="97" t="s">
        <v>48</v>
      </c>
      <c r="B59" s="89" t="s">
        <v>1</v>
      </c>
      <c r="C59" s="47">
        <v>23500</v>
      </c>
      <c r="D59" s="128"/>
      <c r="E59" s="128"/>
      <c r="F59" s="128"/>
      <c r="G59" s="128">
        <v>23500</v>
      </c>
      <c r="H59" s="129">
        <f t="shared" si="22"/>
        <v>23500</v>
      </c>
      <c r="I59" s="128"/>
      <c r="J59" s="128"/>
      <c r="K59" s="128"/>
      <c r="L59" s="128"/>
      <c r="M59" s="129">
        <f t="shared" si="23"/>
        <v>0</v>
      </c>
      <c r="N59" s="128"/>
      <c r="O59" s="128"/>
      <c r="P59" s="128"/>
      <c r="Q59" s="128"/>
      <c r="R59" s="129">
        <f t="shared" si="24"/>
        <v>0</v>
      </c>
      <c r="S59" s="173">
        <f t="shared" si="1"/>
        <v>23500</v>
      </c>
      <c r="T59" s="20">
        <f t="shared" si="20"/>
        <v>23500</v>
      </c>
    </row>
    <row r="60" spans="1:20" ht="21" x14ac:dyDescent="0.35">
      <c r="A60" s="243" t="s">
        <v>0</v>
      </c>
      <c r="B60" s="74" t="s">
        <v>1</v>
      </c>
      <c r="C60" s="47">
        <f>SUM(C61)</f>
        <v>0</v>
      </c>
      <c r="D60" s="47">
        <f t="shared" ref="D60:R60" si="25">SUM(D8+D24+D31+D44)</f>
        <v>864060</v>
      </c>
      <c r="E60" s="47">
        <f t="shared" si="25"/>
        <v>193860</v>
      </c>
      <c r="F60" s="47">
        <f t="shared" si="25"/>
        <v>2382670</v>
      </c>
      <c r="G60" s="47">
        <f t="shared" si="25"/>
        <v>661480</v>
      </c>
      <c r="H60" s="47">
        <f t="shared" si="25"/>
        <v>4102070</v>
      </c>
      <c r="I60" s="47">
        <f t="shared" si="25"/>
        <v>1384140</v>
      </c>
      <c r="J60" s="47">
        <f t="shared" si="25"/>
        <v>601300</v>
      </c>
      <c r="K60" s="47">
        <f t="shared" si="25"/>
        <v>611920</v>
      </c>
      <c r="L60" s="47">
        <f t="shared" si="25"/>
        <v>583680</v>
      </c>
      <c r="M60" s="47">
        <f t="shared" si="25"/>
        <v>3181040</v>
      </c>
      <c r="N60" s="47">
        <f t="shared" si="25"/>
        <v>1652840</v>
      </c>
      <c r="O60" s="47">
        <f t="shared" si="25"/>
        <v>709630</v>
      </c>
      <c r="P60" s="47">
        <f t="shared" si="25"/>
        <v>708850</v>
      </c>
      <c r="Q60" s="47">
        <f t="shared" si="25"/>
        <v>202570</v>
      </c>
      <c r="R60" s="47">
        <f t="shared" si="25"/>
        <v>3273890</v>
      </c>
      <c r="S60" s="173">
        <f t="shared" si="1"/>
        <v>10557000</v>
      </c>
      <c r="T60" s="29">
        <f>SUM(R60,M60,H60)</f>
        <v>10557000</v>
      </c>
    </row>
    <row r="61" spans="1:20" ht="21" x14ac:dyDescent="0.35">
      <c r="A61" s="229"/>
      <c r="B61" s="74" t="s">
        <v>2</v>
      </c>
      <c r="C61" s="4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73">
        <f t="shared" si="1"/>
        <v>0</v>
      </c>
    </row>
    <row r="62" spans="1:20" ht="21" x14ac:dyDescent="0.2">
      <c r="A62" s="169"/>
      <c r="B62" s="169"/>
      <c r="C62" s="122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20" ht="21" x14ac:dyDescent="0.2">
      <c r="A63" s="169"/>
      <c r="B63" s="169"/>
      <c r="C63" s="122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20" ht="21" x14ac:dyDescent="0.2">
      <c r="A64" s="24" t="s">
        <v>7</v>
      </c>
      <c r="B64" s="21"/>
      <c r="C64" s="22">
        <f>SUM(C65:C65)</f>
        <v>0</v>
      </c>
      <c r="D64" s="23"/>
      <c r="E64" s="23"/>
      <c r="F64" s="23"/>
    </row>
    <row r="66" spans="1:3" ht="21" customHeight="1" x14ac:dyDescent="0.2">
      <c r="A66" s="219"/>
      <c r="C66" s="55">
        <f>SUM(C67:C68)</f>
        <v>0</v>
      </c>
    </row>
    <row r="67" spans="1:3" ht="21" customHeight="1" x14ac:dyDescent="0.2">
      <c r="A67" s="220"/>
    </row>
    <row r="68" spans="1:3" ht="21" customHeight="1" x14ac:dyDescent="0.2">
      <c r="A68" s="191"/>
    </row>
    <row r="74" spans="1:3" x14ac:dyDescent="0.2">
      <c r="A74" s="191"/>
    </row>
    <row r="76" spans="1:3" x14ac:dyDescent="0.2">
      <c r="C76" s="20">
        <f>SUM(C77:C78)</f>
        <v>0</v>
      </c>
    </row>
    <row r="82" spans="2:3" x14ac:dyDescent="0.2">
      <c r="C82" s="20">
        <f>SUM(C83:C84)</f>
        <v>0</v>
      </c>
    </row>
    <row r="85" spans="2:3" x14ac:dyDescent="0.2">
      <c r="C85" s="20">
        <f>SUM(C86:C88)</f>
        <v>0</v>
      </c>
    </row>
    <row r="91" spans="2:3" x14ac:dyDescent="0.2">
      <c r="B91" s="14">
        <f>SUM(C91:E91)</f>
        <v>0</v>
      </c>
    </row>
  </sheetData>
  <mergeCells count="9">
    <mergeCell ref="A1:M1"/>
    <mergeCell ref="A60:A61"/>
    <mergeCell ref="A5:A6"/>
    <mergeCell ref="S5:S6"/>
    <mergeCell ref="C5:C6"/>
    <mergeCell ref="D5:H6"/>
    <mergeCell ref="I5:M6"/>
    <mergeCell ref="N5:R6"/>
    <mergeCell ref="A26:A27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92" orientation="landscape" r:id="rId1"/>
  <headerFooter>
    <oddHeader>&amp;R&amp;"TH SarabunPSK,ธรรมดา"&amp;14แบบ สงม. 2</oddHeader>
  </headerFooter>
  <rowBreaks count="3" manualBreakCount="3">
    <brk id="23" max="12" man="1"/>
    <brk id="43" max="12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22</vt:i4>
      </vt:variant>
    </vt:vector>
  </HeadingPairs>
  <TitlesOfParts>
    <vt:vector size="36" baseType="lpstr">
      <vt:lpstr>สงม.1 รวม</vt:lpstr>
      <vt:lpstr>สงม.2 งานรายจ่ายบุคลากร</vt:lpstr>
      <vt:lpstr>สงม.2 (ปกครอง)</vt:lpstr>
      <vt:lpstr>สงม.2 (ทะเบียน)</vt:lpstr>
      <vt:lpstr>สงม.2 (คลัง)</vt:lpstr>
      <vt:lpstr>สงม.2 (รายได้)</vt:lpstr>
      <vt:lpstr>สงม.2 (รักษา+ปลูก)</vt:lpstr>
      <vt:lpstr>สงม.2 (เทศกิจ)</vt:lpstr>
      <vt:lpstr>สงม.2 (โยธา+ระบายน้ำ)</vt:lpstr>
      <vt:lpstr>สงม.2 (พัฒนา)</vt:lpstr>
      <vt:lpstr>สงม.2 (สวล)</vt:lpstr>
      <vt:lpstr>สงม.2 (ศึกษา)</vt:lpstr>
      <vt:lpstr>แนบท้ายแบบ 1</vt:lpstr>
      <vt:lpstr>Sheet4</vt:lpstr>
      <vt:lpstr>'สงม.1 รวม'!Print_Area</vt:lpstr>
      <vt:lpstr>'สงม.2 (คลัง)'!Print_Area</vt:lpstr>
      <vt:lpstr>'สงม.2 (ทะเบียน)'!Print_Area</vt:lpstr>
      <vt:lpstr>'สงม.2 (เทศกิจ)'!Print_Area</vt:lpstr>
      <vt:lpstr>'สงม.2 (ปกครอง)'!Print_Area</vt:lpstr>
      <vt:lpstr>'สงม.2 (พัฒนา)'!Print_Area</vt:lpstr>
      <vt:lpstr>'สงม.2 (โยธา+ระบายน้ำ)'!Print_Area</vt:lpstr>
      <vt:lpstr>'สงม.2 (รักษา+ปลูก)'!Print_Area</vt:lpstr>
      <vt:lpstr>'สงม.2 (รายได้)'!Print_Area</vt:lpstr>
      <vt:lpstr>'สงม.2 (ศึกษา)'!Print_Area</vt:lpstr>
      <vt:lpstr>'สงม.2 (สวล)'!Print_Area</vt:lpstr>
      <vt:lpstr>'สงม.2 งานรายจ่ายบุคลากร'!Print_Area</vt:lpstr>
      <vt:lpstr>'สงม.1 รวม'!Print_Titles</vt:lpstr>
      <vt:lpstr>'สงม.2 (ทะเบียน)'!Print_Titles</vt:lpstr>
      <vt:lpstr>'สงม.2 (เทศกิจ)'!Print_Titles</vt:lpstr>
      <vt:lpstr>'สงม.2 (ปกครอง)'!Print_Titles</vt:lpstr>
      <vt:lpstr>'สงม.2 (พัฒนา)'!Print_Titles</vt:lpstr>
      <vt:lpstr>'สงม.2 (โยธา+ระบายน้ำ)'!Print_Titles</vt:lpstr>
      <vt:lpstr>'สงม.2 (รักษา+ปลูก)'!Print_Titles</vt:lpstr>
      <vt:lpstr>'สงม.2 (รายได้)'!Print_Titles</vt:lpstr>
      <vt:lpstr>'สงม.2 (ศึกษา)'!Print_Titles</vt:lpstr>
      <vt:lpstr>'สงม.2 (สวล)'!Print_Titles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bma03131</cp:lastModifiedBy>
  <cp:lastPrinted>2024-04-19T08:04:12Z</cp:lastPrinted>
  <dcterms:created xsi:type="dcterms:W3CDTF">2019-08-18T06:05:51Z</dcterms:created>
  <dcterms:modified xsi:type="dcterms:W3CDTF">2024-04-19T08:11:31Z</dcterms:modified>
</cp:coreProperties>
</file>