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55" tabRatio="803" activeTab="0"/>
  </bookViews>
  <sheets>
    <sheet name="รายงานรายได้67" sheetId="1" r:id="rId1"/>
    <sheet name="มี.ค.66" sheetId="2" state="hidden" r:id="rId2"/>
    <sheet name="รายได้รายไตรมาส" sheetId="3" r:id="rId3"/>
  </sheets>
  <definedNames>
    <definedName name="_xlnm.Print_Titles" localSheetId="0">'รายงานรายได้67'!$5:$6</definedName>
  </definedNames>
  <calcPr fullCalcOnLoad="1"/>
</workbook>
</file>

<file path=xl/sharedStrings.xml><?xml version="1.0" encoding="utf-8"?>
<sst xmlns="http://schemas.openxmlformats.org/spreadsheetml/2006/main" count="241" uniqueCount="125">
  <si>
    <t>หมายเหตุ</t>
  </si>
  <si>
    <t>หน่วย : บาท</t>
  </si>
  <si>
    <t>ประเภท</t>
  </si>
  <si>
    <t>สำนักงานเขตคลองสามวา</t>
  </si>
  <si>
    <t>2. ค่าธรรมเนียม ค่าใบอนุญาต ค่าปรับ และค่าบริการ</t>
  </si>
  <si>
    <t>1. ภาษีอากร</t>
  </si>
  <si>
    <t>3. รายได้จากทรัพย์สิน</t>
  </si>
  <si>
    <t>5. รายได้เบ็ดเตล็ด</t>
  </si>
  <si>
    <t xml:space="preserve"> รวมภาษีอากรที่ กทม.จัดเก็บเอง</t>
  </si>
  <si>
    <t>ค่าธรรมเนียม</t>
  </si>
  <si>
    <t>ค่าใบอนุญาต</t>
  </si>
  <si>
    <t xml:space="preserve">    กรุงเทพมหานครจัดเก็บเอง</t>
  </si>
  <si>
    <t xml:space="preserve">  - ภาษีบำรุงท้องที่</t>
  </si>
  <si>
    <t xml:space="preserve">  - ภาษีโรงเรือนและที่ดิน</t>
  </si>
  <si>
    <t xml:space="preserve">  - ภาษีป้าย</t>
  </si>
  <si>
    <t xml:space="preserve">   - ภาษีน้ำมัน</t>
  </si>
  <si>
    <t xml:space="preserve">   - ค่าธรรมเนียมขนถ่ายสิ่งปฏิกูล</t>
  </si>
  <si>
    <t xml:space="preserve">   - ค่าธรรมเนียมเก็บขนมูลฝอย</t>
  </si>
  <si>
    <t xml:space="preserve">   - ค่าธรรมเนียมตามกฎหมายควบคุมอาคาร</t>
  </si>
  <si>
    <t xml:space="preserve">     (ขอมีบัตรและเปลี่ยนบัตรใหม่)</t>
  </si>
  <si>
    <t xml:space="preserve">   - ค่าธรรมเนียมจดทะเบียนพาณิชย์</t>
  </si>
  <si>
    <t xml:space="preserve">   - ค่าธรรมเนียมขนถ่ายสิ่งปฎิกูลประเภทไขมัน </t>
  </si>
  <si>
    <t xml:space="preserve">   - ใบอนุญาตการประกอบกิจการที่เป็นอันตรายต่อสุขภาพ</t>
  </si>
  <si>
    <t xml:space="preserve">   - ใบอนุญาตการโฆษณา</t>
  </si>
  <si>
    <t xml:space="preserve">   - ใบอนุญาตตลาดเอกชน</t>
  </si>
  <si>
    <t xml:space="preserve">   - ใบอนุญาตสุสานและฌาปณสถาน</t>
  </si>
  <si>
    <t xml:space="preserve">   - ค่าปรับผู้ละเมิดกฎหมาย</t>
  </si>
  <si>
    <t xml:space="preserve">   - การคัดสำเนาหรือถ่ายเอกสาร</t>
  </si>
  <si>
    <t xml:space="preserve">   - การพ่นหมอกกำจัดยุง</t>
  </si>
  <si>
    <t xml:space="preserve">   - การทำการต่างๆ ในที่สาธารณะ</t>
  </si>
  <si>
    <t xml:space="preserve">   - การขอใช้สถานที่</t>
  </si>
  <si>
    <t xml:space="preserve">   - การบริการตัดและขุดต้นไม้</t>
  </si>
  <si>
    <t>ค่าปรับ</t>
  </si>
  <si>
    <t>ค่าบริการ</t>
  </si>
  <si>
    <t xml:space="preserve"> รวมภาษีอากร</t>
  </si>
  <si>
    <t xml:space="preserve"> รวมค่าธรรมเนียม ค่าใบอนุญาต ค่าปรับ และค่าบริการ</t>
  </si>
  <si>
    <t xml:space="preserve">   - ค่าเช่าอาคารสถานที่</t>
  </si>
  <si>
    <t xml:space="preserve">   - ค่าดอกเบี้ยเงินฝากธนาคารและพันธบัตรของรัฐบาล</t>
  </si>
  <si>
    <t>รวมรายได้จากทรัพย์สิน</t>
  </si>
  <si>
    <t xml:space="preserve">    - เงินเหลือจ่ายปีเก่าส่งคืน</t>
  </si>
  <si>
    <t xml:space="preserve">    - ค่าเบ็ดเตล็ดอื่นๆ  </t>
  </si>
  <si>
    <t>รวมรายได้เบ็ดเตล็ด</t>
  </si>
  <si>
    <t>รวมรายได้ประจำ</t>
  </si>
  <si>
    <t>รวมรายรับทั้งสิ้น</t>
  </si>
  <si>
    <r>
      <t xml:space="preserve">   - ค่าใบอนุญาต</t>
    </r>
    <r>
      <rPr>
        <sz val="14"/>
        <rFont val="TH SarabunPSK"/>
        <family val="2"/>
      </rPr>
      <t>รับรองการแจ้งการตั้งสถานที่จำหน่ายอาหาร</t>
    </r>
  </si>
  <si>
    <r>
      <t xml:space="preserve">   - ใบอนุญาตสถานที่</t>
    </r>
    <r>
      <rPr>
        <sz val="14"/>
        <rFont val="TH SarabunPSK"/>
        <family val="2"/>
      </rPr>
      <t>จำหน่ายอาหารและสถานที่สะสมอาหาร</t>
    </r>
  </si>
  <si>
    <t xml:space="preserve">  - ภาษีที่ดินและสิ่งปลูกสร้าง</t>
  </si>
  <si>
    <t xml:space="preserve">   - การทำความสะอาด</t>
  </si>
  <si>
    <t>รับจริง</t>
  </si>
  <si>
    <t xml:space="preserve">ปีงบประมาณ </t>
  </si>
  <si>
    <t xml:space="preserve">   - ชดใช้ค่าเสียหาย</t>
  </si>
  <si>
    <t>ต่างเขตรับแทน</t>
  </si>
  <si>
    <t xml:space="preserve">   - ค่าธรรมเนียมรายปีและเงินเพิ่มฯสำหรับโรงงานจำพวกที่ 2</t>
  </si>
  <si>
    <t xml:space="preserve">   - ค่าธรรมเนียมใบอนุญาตติดตั้งป้ายโฆษณา</t>
  </si>
  <si>
    <t xml:space="preserve">   - ค่าธรรมเนียมและค่าเปรียบเทียบปรับบัตรประจำตัวประชาชน</t>
  </si>
  <si>
    <t>รายได้ประจำ</t>
  </si>
  <si>
    <t>ปีงบประมาณ 2566</t>
  </si>
  <si>
    <t>ต.ค.65 - ก.พ.66</t>
  </si>
  <si>
    <t>ประมาณการรายรับ
ปีงบฯ 2566</t>
  </si>
  <si>
    <t>% ประมาณการรายรับเทียบกับรับจริง</t>
  </si>
  <si>
    <t>ข้อมูล ณ วันที่ 18 เมษายน 2566</t>
  </si>
  <si>
    <t xml:space="preserve">รวบรวมโดย ฝ่ายการคลัง </t>
  </si>
  <si>
    <t>ข้อมูลผลการจัดเก็บรายได้ ค่าธรรมเนียม ค่าใบอนุญาต ค่าปรับ และค่าบริการ ของสำนักงานเขต กรุงเทพมหานคร ปีงบประมาณ 2566</t>
  </si>
  <si>
    <t xml:space="preserve">   - ค่าใบอนุญาตจำหน่ายสินค้าในที่สาธารณะ</t>
  </si>
  <si>
    <t xml:space="preserve">    - ค่าจำหน่ายทรัพย์สิน/วัสดุชำรุด </t>
  </si>
  <si>
    <t xml:space="preserve">    - ค่าปรับเกินสัญญา </t>
  </si>
  <si>
    <t xml:space="preserve">ข้อมูลผลการจัดเก็บรายได้ ค่าธรรมเนียม ค่าใบอนุญาต ค่าปรับ และค่าบริการ ของสำนักงานเขต กรุงเทพมหานคร </t>
  </si>
  <si>
    <t>ประมาณการ</t>
  </si>
  <si>
    <t xml:space="preserve"> +</t>
  </si>
  <si>
    <t xml:space="preserve"> -</t>
  </si>
  <si>
    <t>สูงกว่าประมาณการ</t>
  </si>
  <si>
    <t>ต่ำกว่าประมาณการ</t>
  </si>
  <si>
    <t>ประเภทรายรับ</t>
  </si>
  <si>
    <t xml:space="preserve"> รวมค่าธรรมเนียม</t>
  </si>
  <si>
    <t xml:space="preserve"> รวมค่าใบอนุญาต</t>
  </si>
  <si>
    <t xml:space="preserve"> รวมค่าปรับ</t>
  </si>
  <si>
    <t xml:space="preserve"> รวมค่าบริการ</t>
  </si>
  <si>
    <t xml:space="preserve">   - ใบอนุญาตสถานที่จำหน่ายอาหารและสถานที่สะสมอาหาร</t>
  </si>
  <si>
    <t xml:space="preserve">   - ค่าใบอนุญาตรับรองการแจ้งการตั้งสถานที่จำหน่ายอาหาร</t>
  </si>
  <si>
    <t>4. รายได้เบ็ดเตล็ด</t>
  </si>
  <si>
    <t>รวมรายได้ทั้งสิ้น</t>
  </si>
  <si>
    <t xml:space="preserve">   - ค่าธรรมเนียมบัตรประจำตัวประชาชน</t>
  </si>
  <si>
    <t>-</t>
  </si>
  <si>
    <t>+</t>
  </si>
  <si>
    <t xml:space="preserve">ไตรมาสที่ 1 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</si>
  <si>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</si>
  <si>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</si>
  <si>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</si>
  <si>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</si>
  <si>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</si>
  <si>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</si>
  <si>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 xml:space="preserve">ข้อมูลรายได้ ค่าธรรมเนียมการจดทะเบียนพาณิชย์ </t>
  </si>
  <si>
    <t>ธุรกิจอสังหาริมทรัพย์</t>
  </si>
  <si>
    <t>ธุรกิจขนส่ง</t>
  </si>
  <si>
    <t>อื่นๆ</t>
  </si>
  <si>
    <t>ข้อมูลรายได้ ค่าธรรมเนียมประกอบกิจการ</t>
  </si>
  <si>
    <t>ใบอนุญาตให้ทำการโฆษณาโดยใช้เครื่องขยายเสียง</t>
  </si>
  <si>
    <t>ตามพระราชบัญญัติควบคุมการโฆษณาโดยใช้</t>
  </si>
  <si>
    <t>เครื่องขยายเสียง พ.ศ.2493</t>
  </si>
  <si>
    <t>โรงงานจำพวกที่ 2 (โรงงานที่มีแรงม้ารวมของ</t>
  </si>
  <si>
    <t>เครื่องจักรมากกว่า 20 แรงม้า แต่ไม่เกิน 50 แรงม้า</t>
  </si>
  <si>
    <t>และ/หรือมีจำนวนคนงาน 21 - 50 คน</t>
  </si>
  <si>
    <t>ใบอนุญาตสถานีบริการน้ำมันเชื้อเพลิง</t>
  </si>
  <si>
    <t>ข้อมูลรายได้ ค่าปรับผู้ละเมิด พ.ร.บ.รักษาความสะอาดฯ</t>
  </si>
  <si>
    <t>ค่าปรับผู้กระทำผิดตาม พ.ร.บ.รักษาความสะอาดและ</t>
  </si>
  <si>
    <t>ความเป็นระเบียบเรียบร้อยของบ้านเมือง พ.ศ.2535</t>
  </si>
  <si>
    <t>และแก้ไขเพิ่มเติมฉบับที่ 2 พ.ศ. 2560</t>
  </si>
  <si>
    <t xml:space="preserve">ค่าปรับอื่นๆ </t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</si>
  <si>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</si>
  <si>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</si>
  <si>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</si>
  <si>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</si>
  <si>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</si>
  <si>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สถานที่ติดตั้งตู้จำหน่ายสินค้าอัจฉริยะ</t>
  </si>
  <si>
    <t>ข้อมูลค่าเช่าที่ดิน</t>
  </si>
  <si>
    <t xml:space="preserve"> - ไม่มี -</t>
  </si>
  <si>
    <t xml:space="preserve"> ประจำปีงบประมาณ พ.ศ. 2567 (รอบ 6 เดือน ตุลาคม 66 - มีนาคม 67) สำนักงานเขตคลองสามวา </t>
  </si>
  <si>
    <t xml:space="preserve">ข้อมูลรายได้ ค่าธรรมเนียมการออกใบอนุญาตตามกฎหมายควบคุมอาคาร </t>
  </si>
  <si>
    <t xml:space="preserve">ข้อมูลสถิติสำคัญสำนักงานเขตคลองสามวา ประจำปีงบประมาณ พ.ศ. 2567   </t>
  </si>
  <si>
    <t xml:space="preserve">(รอบ 6 เดือน ตุลาคม 66 - มีนาคม 67) </t>
  </si>
  <si>
    <t>ข้อมูลปรับปรุงและเผยแพร่วันที่ 11 เมษายน 2567</t>
  </si>
  <si>
    <t>ใบอนุญาตรื้อถอนและใบอนุญาตเคลื่อนย้าย</t>
  </si>
  <si>
    <t>ทะเบียนพาณิชย์อิเล็กทรอนิกส์</t>
  </si>
  <si>
    <t>ตั้งแต่ต้นปี 
(ต.ค. 66)</t>
  </si>
  <si>
    <t>ข้อมูล
เดือนมีนาคม 67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</si>
</sst>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(#,##0.00\)"/>
    <numFmt numFmtId="188" formatCode="#,##0.00;[Red]#,##0.00"/>
    <numFmt numFmtId="189" formatCode="#,##0.0;[Red]#,##0.0"/>
    <numFmt numFmtId="190" formatCode="#,##0.000000000;[Red]#,##0.000000000"/>
    <numFmt numFmtId="191" formatCode="#,##0.00000000;[Red]#,##0.00000000"/>
    <numFmt numFmtId="192" formatCode="#,##0.0000000;[Red]#,##0.0000000"/>
    <numFmt numFmtId="193" formatCode="#,##0.000000;[Red]#,##0.000000"/>
    <numFmt numFmtId="194" formatCode="#,##0.00000;[Red]#,##0.00000"/>
    <numFmt numFmtId="195" formatCode="#,##0.0000;[Red]#,##0.0000"/>
    <numFmt numFmtId="196" formatCode="#,##0.000;[Red]#,##0.000"/>
    <numFmt numFmtId="197" formatCode="t#,##0_);\(t&quot;฿&quot;#,##0\)"/>
    <numFmt numFmtId="198" formatCode="t&quot;฿&quot;#,##0.00_);\(t#,##0.00\)"/>
    <numFmt numFmtId="199" formatCode="&quot;฿&quot;#,##0.00"/>
    <numFmt numFmtId="200" formatCode="_-* #,##0.0_-;\-* #,##0.0_-;_-* &quot;-&quot;??_-;_-@_-"/>
    <numFmt numFmtId="201" formatCode="\(#,##0\)"/>
    <numFmt numFmtId="202" formatCode="\(#,##0.0\)"/>
    <numFmt numFmtId="203" formatCode="t#,##0.00_);[Red]\(t&quot;฿&quot;#,##0.00\)"/>
    <numFmt numFmtId="204" formatCode="\(t#,##0.00\)"/>
    <numFmt numFmtId="205" formatCode="#,##0.00_);\(&quot;฿&quot;#,##0.00\)"/>
    <numFmt numFmtId="206" formatCode="#,##0.00_);\(#,##0.00\)"/>
    <numFmt numFmtId="207" formatCode="\(#,##0.00\)"/>
    <numFmt numFmtId="208" formatCode="#,##0.000;[Red]\(#,##0.000\)"/>
    <numFmt numFmtId="209" formatCode="_-* #,##0.000_-;\-* #,##0.000_-;_-* &quot;-&quot;??_-;_-@_-"/>
    <numFmt numFmtId="210" formatCode="\(#,##0.00_)"/>
    <numFmt numFmtId="211" formatCode="\(#,##0.00\)\)"/>
    <numFmt numFmtId="212" formatCode="#,##0.0000000000;[Red]#,##0.0000000000"/>
    <numFmt numFmtId="213" formatCode="#,##0.0;[Red]\(#,##0.0\)"/>
    <numFmt numFmtId="214" formatCode="&quot;฿&quot;#,##0_);\(t&quot;฿&quot;#,##0\)"/>
    <numFmt numFmtId="215" formatCode="\(0.00\)"/>
    <numFmt numFmtId="216" formatCode="#,##0.00;\(#,##0.00\)"/>
    <numFmt numFmtId="217" formatCode="#,##0;[Red]#,##0"/>
    <numFmt numFmtId="218" formatCode="_-* #,##0.0000_-;\-* #,##0.0000_-;_-* &quot;-&quot;??_-;_-@_-"/>
    <numFmt numFmtId="219" formatCode="_-* #,##0_-;\-* #,##0_-;_-* &quot;-&quot;??_-;_-@_-"/>
  </numFmts>
  <fonts count="58">
    <font>
      <sz val="16"/>
      <name val="Angsana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10" xfId="44" applyFont="1" applyBorder="1" applyAlignment="1">
      <alignment horizontal="center" vertical="center"/>
      <protection/>
    </xf>
    <xf numFmtId="43" fontId="9" fillId="0" borderId="0" xfId="38" applyFont="1" applyAlignment="1">
      <alignment vertical="center"/>
    </xf>
    <xf numFmtId="0" fontId="6" fillId="0" borderId="0" xfId="44" applyFont="1" applyAlignment="1">
      <alignment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0" xfId="44" applyFont="1" applyAlignment="1">
      <alignment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187" fontId="9" fillId="0" borderId="12" xfId="44" applyNumberFormat="1" applyFont="1" applyBorder="1" applyAlignment="1">
      <alignment vertical="center"/>
      <protection/>
    </xf>
    <xf numFmtId="0" fontId="9" fillId="0" borderId="12" xfId="44" applyFont="1" applyBorder="1" applyAlignment="1">
      <alignment vertical="center"/>
      <protection/>
    </xf>
    <xf numFmtId="187" fontId="9" fillId="0" borderId="12" xfId="44" applyNumberFormat="1" applyFont="1" applyBorder="1" applyAlignment="1">
      <alignment horizontal="right" vertical="center"/>
      <protection/>
    </xf>
    <xf numFmtId="43" fontId="9" fillId="0" borderId="12" xfId="38" applyFont="1" applyBorder="1" applyAlignment="1">
      <alignment vertical="center"/>
    </xf>
    <xf numFmtId="0" fontId="5" fillId="0" borderId="15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187" fontId="9" fillId="0" borderId="17" xfId="44" applyNumberFormat="1" applyFont="1" applyBorder="1" applyAlignment="1">
      <alignment vertical="center"/>
      <protection/>
    </xf>
    <xf numFmtId="187" fontId="9" fillId="0" borderId="17" xfId="44" applyNumberFormat="1" applyFont="1" applyBorder="1" applyAlignment="1">
      <alignment horizontal="right" vertical="center"/>
      <protection/>
    </xf>
    <xf numFmtId="0" fontId="5" fillId="0" borderId="18" xfId="44" applyFont="1" applyBorder="1" applyAlignment="1">
      <alignment vertical="center"/>
      <protection/>
    </xf>
    <xf numFmtId="187" fontId="7" fillId="0" borderId="19" xfId="44" applyNumberFormat="1" applyFont="1" applyBorder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5" fillId="0" borderId="2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/>
      <protection/>
    </xf>
    <xf numFmtId="187" fontId="9" fillId="0" borderId="11" xfId="44" applyNumberFormat="1" applyFont="1" applyBorder="1" applyAlignment="1">
      <alignment vertical="center"/>
      <protection/>
    </xf>
    <xf numFmtId="187" fontId="9" fillId="0" borderId="11" xfId="44" applyNumberFormat="1" applyFont="1" applyBorder="1" applyAlignment="1">
      <alignment horizontal="right" vertical="center"/>
      <protection/>
    </xf>
    <xf numFmtId="43" fontId="7" fillId="0" borderId="19" xfId="38" applyNumberFormat="1" applyFont="1" applyBorder="1" applyAlignment="1">
      <alignment vertical="center"/>
    </xf>
    <xf numFmtId="43" fontId="5" fillId="0" borderId="12" xfId="38" applyFont="1" applyBorder="1" applyAlignment="1">
      <alignment vertical="center"/>
    </xf>
    <xf numFmtId="187" fontId="5" fillId="0" borderId="12" xfId="44" applyNumberFormat="1" applyFont="1" applyBorder="1" applyAlignment="1">
      <alignment vertical="center"/>
      <protection/>
    </xf>
    <xf numFmtId="0" fontId="5" fillId="0" borderId="12" xfId="44" applyFont="1" applyBorder="1" applyAlignment="1">
      <alignment horizontal="center" vertical="center"/>
      <protection/>
    </xf>
    <xf numFmtId="208" fontId="9" fillId="0" borderId="12" xfId="44" applyNumberFormat="1" applyFont="1" applyBorder="1" applyAlignment="1">
      <alignment vertical="center"/>
      <protection/>
    </xf>
    <xf numFmtId="0" fontId="5" fillId="0" borderId="21" xfId="44" applyFont="1" applyBorder="1" applyAlignment="1">
      <alignment vertical="center"/>
      <protection/>
    </xf>
    <xf numFmtId="0" fontId="5" fillId="0" borderId="22" xfId="44" applyFont="1" applyBorder="1" applyAlignment="1">
      <alignment vertical="center"/>
      <protection/>
    </xf>
    <xf numFmtId="187" fontId="7" fillId="0" borderId="22" xfId="44" applyNumberFormat="1" applyFont="1" applyBorder="1" applyAlignment="1">
      <alignment vertical="center"/>
      <protection/>
    </xf>
    <xf numFmtId="0" fontId="5" fillId="12" borderId="21" xfId="44" applyFont="1" applyFill="1" applyBorder="1" applyAlignment="1">
      <alignment vertical="center"/>
      <protection/>
    </xf>
    <xf numFmtId="0" fontId="5" fillId="12" borderId="23" xfId="44" applyFont="1" applyFill="1" applyBorder="1" applyAlignment="1">
      <alignment vertical="center"/>
      <protection/>
    </xf>
    <xf numFmtId="187" fontId="7" fillId="12" borderId="24" xfId="44" applyNumberFormat="1" applyFont="1" applyFill="1" applyBorder="1" applyAlignment="1">
      <alignment vertical="center"/>
      <protection/>
    </xf>
    <xf numFmtId="0" fontId="5" fillId="13" borderId="21" xfId="44" applyFont="1" applyFill="1" applyBorder="1" applyAlignment="1">
      <alignment vertical="center"/>
      <protection/>
    </xf>
    <xf numFmtId="0" fontId="9" fillId="13" borderId="25" xfId="44" applyFont="1" applyFill="1" applyBorder="1" applyAlignment="1">
      <alignment vertical="center"/>
      <protection/>
    </xf>
    <xf numFmtId="187" fontId="7" fillId="13" borderId="24" xfId="44" applyNumberFormat="1" applyFont="1" applyFill="1" applyBorder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11" fillId="0" borderId="0" xfId="44" applyFont="1" applyFill="1" applyBorder="1" applyAlignment="1">
      <alignment vertical="center"/>
      <protection/>
    </xf>
    <xf numFmtId="0" fontId="9" fillId="0" borderId="0" xfId="44" applyFont="1" applyFill="1" applyBorder="1" applyAlignment="1">
      <alignment vertical="center"/>
      <protection/>
    </xf>
    <xf numFmtId="217" fontId="7" fillId="0" borderId="0" xfId="44" applyNumberFormat="1" applyFont="1" applyFill="1" applyBorder="1" applyAlignment="1">
      <alignment vertical="center"/>
      <protection/>
    </xf>
    <xf numFmtId="187" fontId="7" fillId="0" borderId="0" xfId="44" applyNumberFormat="1" applyFont="1" applyFill="1" applyBorder="1" applyAlignment="1">
      <alignment vertical="center"/>
      <protection/>
    </xf>
    <xf numFmtId="0" fontId="7" fillId="0" borderId="0" xfId="44" applyFont="1" applyFill="1" applyAlignment="1">
      <alignment vertical="center"/>
      <protection/>
    </xf>
    <xf numFmtId="43" fontId="53" fillId="0" borderId="0" xfId="38" applyFont="1" applyAlignment="1">
      <alignment vertical="center"/>
    </xf>
    <xf numFmtId="43" fontId="9" fillId="7" borderId="0" xfId="38" applyFont="1" applyFill="1" applyAlignment="1">
      <alignment vertical="center"/>
    </xf>
    <xf numFmtId="43" fontId="7" fillId="7" borderId="0" xfId="38" applyFont="1" applyFill="1" applyAlignment="1">
      <alignment vertical="center"/>
    </xf>
    <xf numFmtId="10" fontId="9" fillId="0" borderId="12" xfId="44" applyNumberFormat="1" applyFont="1" applyBorder="1" applyAlignment="1">
      <alignment horizontal="right" vertical="center"/>
      <protection/>
    </xf>
    <xf numFmtId="10" fontId="9" fillId="0" borderId="17" xfId="44" applyNumberFormat="1" applyFont="1" applyBorder="1" applyAlignment="1">
      <alignment horizontal="right" vertical="center"/>
      <protection/>
    </xf>
    <xf numFmtId="10" fontId="7" fillId="0" borderId="22" xfId="44" applyNumberFormat="1" applyFont="1" applyBorder="1" applyAlignment="1">
      <alignment horizontal="right" vertical="center"/>
      <protection/>
    </xf>
    <xf numFmtId="0" fontId="12" fillId="0" borderId="18" xfId="44" applyFont="1" applyBorder="1" applyAlignment="1">
      <alignment vertical="center"/>
      <protection/>
    </xf>
    <xf numFmtId="0" fontId="12" fillId="0" borderId="26" xfId="44" applyFont="1" applyBorder="1" applyAlignment="1">
      <alignment vertical="center"/>
      <protection/>
    </xf>
    <xf numFmtId="188" fontId="9" fillId="0" borderId="0" xfId="44" applyNumberFormat="1" applyFont="1" applyAlignment="1">
      <alignment vertical="center"/>
      <protection/>
    </xf>
    <xf numFmtId="188" fontId="6" fillId="0" borderId="0" xfId="44" applyNumberFormat="1" applyFont="1" applyAlignment="1">
      <alignment vertical="center"/>
      <protection/>
    </xf>
    <xf numFmtId="0" fontId="8" fillId="0" borderId="20" xfId="44" applyFont="1" applyBorder="1" applyAlignment="1">
      <alignment horizontal="left" vertical="center"/>
      <protection/>
    </xf>
    <xf numFmtId="0" fontId="54" fillId="0" borderId="0" xfId="44" applyFont="1" applyAlignment="1">
      <alignment vertical="center"/>
      <protection/>
    </xf>
    <xf numFmtId="0" fontId="54" fillId="0" borderId="0" xfId="44" applyFont="1" applyFill="1" applyAlignment="1">
      <alignment vertical="center"/>
      <protection/>
    </xf>
    <xf numFmtId="43" fontId="54" fillId="0" borderId="0" xfId="38" applyFont="1" applyAlignment="1">
      <alignment vertical="center"/>
    </xf>
    <xf numFmtId="43" fontId="54" fillId="0" borderId="0" xfId="44" applyNumberFormat="1" applyFont="1" applyAlignment="1">
      <alignment vertical="center"/>
      <protection/>
    </xf>
    <xf numFmtId="43" fontId="54" fillId="7" borderId="0" xfId="38" applyFont="1" applyFill="1" applyAlignment="1">
      <alignment vertical="center"/>
    </xf>
    <xf numFmtId="43" fontId="55" fillId="7" borderId="27" xfId="38" applyFont="1" applyFill="1" applyBorder="1" applyAlignment="1">
      <alignment vertical="center"/>
    </xf>
    <xf numFmtId="43" fontId="54" fillId="0" borderId="27" xfId="38" applyFont="1" applyBorder="1" applyAlignment="1">
      <alignment vertical="center"/>
    </xf>
    <xf numFmtId="0" fontId="8" fillId="0" borderId="19" xfId="44" applyFont="1" applyBorder="1" applyAlignment="1">
      <alignment horizontal="center" vertical="center"/>
      <protection/>
    </xf>
    <xf numFmtId="17" fontId="8" fillId="0" borderId="19" xfId="44" applyNumberFormat="1" applyFont="1" applyBorder="1" applyAlignment="1">
      <alignment horizontal="center" vertical="center"/>
      <protection/>
    </xf>
    <xf numFmtId="0" fontId="12" fillId="12" borderId="18" xfId="44" applyFont="1" applyFill="1" applyBorder="1" applyAlignment="1">
      <alignment vertical="center"/>
      <protection/>
    </xf>
    <xf numFmtId="0" fontId="12" fillId="12" borderId="26" xfId="44" applyFont="1" applyFill="1" applyBorder="1" applyAlignment="1">
      <alignment vertical="center"/>
      <protection/>
    </xf>
    <xf numFmtId="187" fontId="7" fillId="12" borderId="19" xfId="44" applyNumberFormat="1" applyFont="1" applyFill="1" applyBorder="1" applyAlignment="1">
      <alignment vertical="center"/>
      <protection/>
    </xf>
    <xf numFmtId="0" fontId="5" fillId="0" borderId="28" xfId="44" applyFont="1" applyBorder="1" applyAlignment="1">
      <alignment vertical="center"/>
      <protection/>
    </xf>
    <xf numFmtId="0" fontId="5" fillId="0" borderId="29" xfId="44" applyFont="1" applyBorder="1" applyAlignment="1">
      <alignment vertical="center"/>
      <protection/>
    </xf>
    <xf numFmtId="187" fontId="9" fillId="0" borderId="30" xfId="44" applyNumberFormat="1" applyFont="1" applyBorder="1" applyAlignment="1">
      <alignment vertical="center"/>
      <protection/>
    </xf>
    <xf numFmtId="0" fontId="9" fillId="0" borderId="30" xfId="44" applyFont="1" applyBorder="1" applyAlignment="1">
      <alignment vertical="center"/>
      <protection/>
    </xf>
    <xf numFmtId="187" fontId="9" fillId="0" borderId="30" xfId="44" applyNumberFormat="1" applyFont="1" applyBorder="1" applyAlignment="1">
      <alignment horizontal="right" vertical="center"/>
      <protection/>
    </xf>
    <xf numFmtId="10" fontId="9" fillId="0" borderId="30" xfId="44" applyNumberFormat="1" applyFont="1" applyBorder="1" applyAlignment="1">
      <alignment horizontal="right" vertical="center"/>
      <protection/>
    </xf>
    <xf numFmtId="43" fontId="9" fillId="0" borderId="30" xfId="38" applyFont="1" applyBorder="1" applyAlignment="1">
      <alignment vertical="center"/>
    </xf>
    <xf numFmtId="0" fontId="5" fillId="0" borderId="30" xfId="44" applyFont="1" applyBorder="1" applyAlignment="1">
      <alignment vertical="center"/>
      <protection/>
    </xf>
    <xf numFmtId="0" fontId="5" fillId="0" borderId="28" xfId="44" applyFont="1" applyBorder="1" applyAlignment="1">
      <alignment horizontal="left" vertical="center"/>
      <protection/>
    </xf>
    <xf numFmtId="10" fontId="9" fillId="0" borderId="11" xfId="44" applyNumberFormat="1" applyFont="1" applyBorder="1" applyAlignment="1">
      <alignment horizontal="right" vertical="center"/>
      <protection/>
    </xf>
    <xf numFmtId="0" fontId="5" fillId="0" borderId="31" xfId="44" applyFont="1" applyBorder="1" applyAlignment="1">
      <alignment vertical="center"/>
      <protection/>
    </xf>
    <xf numFmtId="43" fontId="9" fillId="0" borderId="30" xfId="38" applyFont="1" applyBorder="1" applyAlignment="1">
      <alignment horizontal="right" vertical="center"/>
    </xf>
    <xf numFmtId="43" fontId="9" fillId="0" borderId="17" xfId="38" applyFont="1" applyBorder="1" applyAlignment="1">
      <alignment vertical="center"/>
    </xf>
    <xf numFmtId="43" fontId="9" fillId="0" borderId="17" xfId="38" applyFont="1" applyBorder="1" applyAlignment="1">
      <alignment horizontal="right" vertical="center"/>
    </xf>
    <xf numFmtId="43" fontId="9" fillId="0" borderId="12" xfId="38" applyFont="1" applyBorder="1" applyAlignment="1">
      <alignment horizontal="right" vertical="center"/>
    </xf>
    <xf numFmtId="43" fontId="9" fillId="0" borderId="11" xfId="38" applyFont="1" applyBorder="1" applyAlignment="1">
      <alignment vertical="center"/>
    </xf>
    <xf numFmtId="43" fontId="9" fillId="0" borderId="11" xfId="38" applyFont="1" applyBorder="1" applyAlignment="1">
      <alignment horizontal="right" vertical="center"/>
    </xf>
    <xf numFmtId="43" fontId="9" fillId="13" borderId="24" xfId="38" applyFont="1" applyFill="1" applyBorder="1" applyAlignment="1">
      <alignment vertical="center"/>
    </xf>
    <xf numFmtId="43" fontId="9" fillId="0" borderId="0" xfId="38" applyFont="1" applyFill="1" applyBorder="1" applyAlignment="1">
      <alignment vertical="center"/>
    </xf>
    <xf numFmtId="43" fontId="7" fillId="0" borderId="0" xfId="38" applyFont="1" applyFill="1" applyBorder="1" applyAlignment="1">
      <alignment vertical="center"/>
    </xf>
    <xf numFmtId="43" fontId="9" fillId="0" borderId="0" xfId="38" applyFont="1" applyAlignment="1">
      <alignment horizontal="left" vertical="center"/>
    </xf>
    <xf numFmtId="0" fontId="9" fillId="0" borderId="0" xfId="44" applyFont="1" applyAlignment="1">
      <alignment vertical="center"/>
      <protection/>
    </xf>
    <xf numFmtId="43" fontId="9" fillId="18" borderId="19" xfId="38" applyFont="1" applyFill="1" applyBorder="1" applyAlignment="1">
      <alignment vertical="center"/>
    </xf>
    <xf numFmtId="43" fontId="7" fillId="0" borderId="0" xfId="38" applyFont="1" applyBorder="1" applyAlignment="1">
      <alignment horizontal="center" vertical="center"/>
    </xf>
    <xf numFmtId="43" fontId="9" fillId="0" borderId="0" xfId="38" applyFont="1" applyAlignment="1">
      <alignment horizontal="center" vertical="center"/>
    </xf>
    <xf numFmtId="43" fontId="7" fillId="0" borderId="19" xfId="38" applyFont="1" applyBorder="1" applyAlignment="1">
      <alignment horizontal="center" vertical="center"/>
    </xf>
    <xf numFmtId="43" fontId="7" fillId="0" borderId="26" xfId="38" applyFont="1" applyBorder="1" applyAlignment="1">
      <alignment horizontal="center" vertical="center"/>
    </xf>
    <xf numFmtId="0" fontId="7" fillId="0" borderId="20" xfId="44" applyFont="1" applyBorder="1" applyAlignment="1">
      <alignment horizontal="left" vertical="center"/>
      <protection/>
    </xf>
    <xf numFmtId="0" fontId="9" fillId="0" borderId="10" xfId="44" applyFont="1" applyBorder="1" applyAlignment="1">
      <alignment horizontal="center" vertical="center"/>
      <protection/>
    </xf>
    <xf numFmtId="43" fontId="9" fillId="0" borderId="10" xfId="38" applyFont="1" applyBorder="1" applyAlignment="1">
      <alignment horizontal="center" vertical="center"/>
    </xf>
    <xf numFmtId="43" fontId="9" fillId="0" borderId="11" xfId="38" applyFont="1" applyBorder="1" applyAlignment="1">
      <alignment horizontal="center" vertical="center"/>
    </xf>
    <xf numFmtId="0" fontId="9" fillId="0" borderId="28" xfId="44" applyFont="1" applyBorder="1" applyAlignment="1">
      <alignment vertical="center"/>
      <protection/>
    </xf>
    <xf numFmtId="0" fontId="9" fillId="0" borderId="29" xfId="44" applyFont="1" applyBorder="1" applyAlignment="1">
      <alignment vertical="center"/>
      <protection/>
    </xf>
    <xf numFmtId="43" fontId="9" fillId="0" borderId="29" xfId="38" applyFont="1" applyBorder="1" applyAlignment="1">
      <alignment vertical="center"/>
    </xf>
    <xf numFmtId="0" fontId="9" fillId="0" borderId="15" xfId="44" applyFont="1" applyBorder="1" applyAlignment="1">
      <alignment vertical="center"/>
      <protection/>
    </xf>
    <xf numFmtId="0" fontId="9" fillId="0" borderId="16" xfId="44" applyFont="1" applyBorder="1" applyAlignment="1">
      <alignment vertical="center"/>
      <protection/>
    </xf>
    <xf numFmtId="43" fontId="9" fillId="0" borderId="16" xfId="38" applyFont="1" applyBorder="1" applyAlignment="1">
      <alignment vertical="center"/>
    </xf>
    <xf numFmtId="0" fontId="7" fillId="12" borderId="18" xfId="44" applyFont="1" applyFill="1" applyBorder="1" applyAlignment="1">
      <alignment vertical="center"/>
      <protection/>
    </xf>
    <xf numFmtId="0" fontId="7" fillId="12" borderId="26" xfId="44" applyFont="1" applyFill="1" applyBorder="1" applyAlignment="1">
      <alignment vertical="center"/>
      <protection/>
    </xf>
    <xf numFmtId="43" fontId="7" fillId="12" borderId="26" xfId="38" applyFont="1" applyFill="1" applyBorder="1" applyAlignment="1">
      <alignment vertical="center"/>
    </xf>
    <xf numFmtId="0" fontId="9" fillId="0" borderId="13" xfId="44" applyFont="1" applyBorder="1" applyAlignment="1">
      <alignment vertical="center"/>
      <protection/>
    </xf>
    <xf numFmtId="0" fontId="9" fillId="0" borderId="14" xfId="44" applyFont="1" applyBorder="1" applyAlignment="1">
      <alignment vertical="center"/>
      <protection/>
    </xf>
    <xf numFmtId="43" fontId="9" fillId="0" borderId="14" xfId="38" applyFont="1" applyBorder="1" applyAlignment="1">
      <alignment vertical="center"/>
    </xf>
    <xf numFmtId="0" fontId="9" fillId="0" borderId="20" xfId="44" applyFont="1" applyBorder="1" applyAlignment="1">
      <alignment vertical="center"/>
      <protection/>
    </xf>
    <xf numFmtId="0" fontId="9" fillId="0" borderId="10" xfId="44" applyFont="1" applyBorder="1" applyAlignment="1">
      <alignment vertical="center"/>
      <protection/>
    </xf>
    <xf numFmtId="43" fontId="9" fillId="0" borderId="10" xfId="38" applyFont="1" applyBorder="1" applyAlignment="1">
      <alignment vertical="center"/>
    </xf>
    <xf numFmtId="43" fontId="9" fillId="0" borderId="28" xfId="38" applyFont="1" applyBorder="1" applyAlignment="1">
      <alignment vertical="center"/>
    </xf>
    <xf numFmtId="0" fontId="9" fillId="0" borderId="32" xfId="44" applyFont="1" applyBorder="1" applyAlignment="1">
      <alignment vertical="center"/>
      <protection/>
    </xf>
    <xf numFmtId="43" fontId="9" fillId="0" borderId="31" xfId="38" applyFont="1" applyBorder="1" applyAlignment="1">
      <alignment vertical="center"/>
    </xf>
    <xf numFmtId="0" fontId="9" fillId="0" borderId="28" xfId="44" applyFont="1" applyBorder="1" applyAlignment="1">
      <alignment horizontal="left" vertical="center"/>
      <protection/>
    </xf>
    <xf numFmtId="43" fontId="9" fillId="0" borderId="28" xfId="38" applyFont="1" applyBorder="1" applyAlignment="1">
      <alignment horizontal="left" vertical="center"/>
    </xf>
    <xf numFmtId="43" fontId="9" fillId="0" borderId="13" xfId="38" applyFont="1" applyBorder="1" applyAlignment="1">
      <alignment vertical="center"/>
    </xf>
    <xf numFmtId="0" fontId="7" fillId="18" borderId="18" xfId="44" applyFont="1" applyFill="1" applyBorder="1" applyAlignment="1">
      <alignment vertical="center"/>
      <protection/>
    </xf>
    <xf numFmtId="43" fontId="7" fillId="18" borderId="18" xfId="38" applyFont="1" applyFill="1" applyBorder="1" applyAlignment="1">
      <alignment vertical="center"/>
    </xf>
    <xf numFmtId="43" fontId="9" fillId="0" borderId="12" xfId="38" applyFont="1" applyBorder="1" applyAlignment="1">
      <alignment horizontal="center" vertical="center"/>
    </xf>
    <xf numFmtId="0" fontId="9" fillId="13" borderId="21" xfId="44" applyFont="1" applyFill="1" applyBorder="1" applyAlignment="1">
      <alignment vertical="center"/>
      <protection/>
    </xf>
    <xf numFmtId="0" fontId="13" fillId="0" borderId="0" xfId="44" applyFont="1" applyFill="1" applyBorder="1" applyAlignment="1">
      <alignment vertical="center"/>
      <protection/>
    </xf>
    <xf numFmtId="0" fontId="9" fillId="18" borderId="21" xfId="44" applyFont="1" applyFill="1" applyBorder="1" applyAlignment="1">
      <alignment vertical="center"/>
      <protection/>
    </xf>
    <xf numFmtId="0" fontId="9" fillId="18" borderId="22" xfId="44" applyFont="1" applyFill="1" applyBorder="1" applyAlignment="1">
      <alignment vertical="center"/>
      <protection/>
    </xf>
    <xf numFmtId="43" fontId="9" fillId="18" borderId="22" xfId="38" applyFont="1" applyFill="1" applyBorder="1" applyAlignment="1">
      <alignment vertical="center"/>
    </xf>
    <xf numFmtId="43" fontId="9" fillId="0" borderId="33" xfId="38" applyFont="1" applyBorder="1" applyAlignment="1">
      <alignment horizontal="left" vertical="center"/>
    </xf>
    <xf numFmtId="43" fontId="9" fillId="0" borderId="34" xfId="38" applyFont="1" applyBorder="1" applyAlignment="1">
      <alignment vertical="center"/>
    </xf>
    <xf numFmtId="43" fontId="9" fillId="0" borderId="34" xfId="38" applyFont="1" applyBorder="1" applyAlignment="1">
      <alignment horizontal="right" vertical="center"/>
    </xf>
    <xf numFmtId="0" fontId="9" fillId="0" borderId="35" xfId="44" applyFont="1" applyFill="1" applyBorder="1" applyAlignment="1">
      <alignment vertical="center"/>
      <protection/>
    </xf>
    <xf numFmtId="43" fontId="9" fillId="0" borderId="35" xfId="38" applyFont="1" applyFill="1" applyBorder="1" applyAlignment="1">
      <alignment vertical="center"/>
    </xf>
    <xf numFmtId="43" fontId="9" fillId="0" borderId="36" xfId="38" applyFont="1" applyFill="1" applyBorder="1" applyAlignment="1">
      <alignment vertical="center"/>
    </xf>
    <xf numFmtId="43" fontId="9" fillId="0" borderId="36" xfId="38" applyFont="1" applyFill="1" applyBorder="1" applyAlignment="1">
      <alignment horizontal="right" vertical="center"/>
    </xf>
    <xf numFmtId="43" fontId="9" fillId="0" borderId="19" xfId="38" applyFont="1" applyFill="1" applyBorder="1" applyAlignment="1">
      <alignment vertical="center"/>
    </xf>
    <xf numFmtId="43" fontId="9" fillId="0" borderId="30" xfId="38" applyFont="1" applyBorder="1" applyAlignment="1">
      <alignment horizontal="center" vertical="center"/>
    </xf>
    <xf numFmtId="43" fontId="7" fillId="12" borderId="26" xfId="38" applyFont="1" applyFill="1" applyBorder="1" applyAlignment="1">
      <alignment horizontal="center" vertical="center"/>
    </xf>
    <xf numFmtId="43" fontId="9" fillId="0" borderId="17" xfId="38" applyFont="1" applyBorder="1" applyAlignment="1">
      <alignment horizontal="center" vertical="center"/>
    </xf>
    <xf numFmtId="43" fontId="9" fillId="18" borderId="19" xfId="38" applyFont="1" applyFill="1" applyBorder="1" applyAlignment="1">
      <alignment horizontal="center" vertical="center"/>
    </xf>
    <xf numFmtId="43" fontId="9" fillId="0" borderId="19" xfId="38" applyFont="1" applyFill="1" applyBorder="1" applyAlignment="1">
      <alignment horizontal="center" vertical="center"/>
    </xf>
    <xf numFmtId="43" fontId="7" fillId="18" borderId="18" xfId="38" applyFont="1" applyFill="1" applyBorder="1" applyAlignment="1">
      <alignment horizontal="center" vertical="center"/>
    </xf>
    <xf numFmtId="43" fontId="9" fillId="0" borderId="34" xfId="38" applyFont="1" applyBorder="1" applyAlignment="1">
      <alignment horizontal="center" vertical="center"/>
    </xf>
    <xf numFmtId="43" fontId="9" fillId="0" borderId="36" xfId="38" applyFont="1" applyFill="1" applyBorder="1" applyAlignment="1">
      <alignment horizontal="center" vertical="center"/>
    </xf>
    <xf numFmtId="43" fontId="9" fillId="18" borderId="22" xfId="38" applyFont="1" applyFill="1" applyBorder="1" applyAlignment="1">
      <alignment horizontal="center" vertical="center"/>
    </xf>
    <xf numFmtId="43" fontId="9" fillId="13" borderId="24" xfId="38" applyFont="1" applyFill="1" applyBorder="1" applyAlignment="1">
      <alignment horizontal="center" vertical="center"/>
    </xf>
    <xf numFmtId="43" fontId="7" fillId="0" borderId="0" xfId="38" applyFont="1" applyFill="1" applyBorder="1" applyAlignment="1">
      <alignment horizontal="center" vertical="center"/>
    </xf>
    <xf numFmtId="43" fontId="53" fillId="0" borderId="0" xfId="38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19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9" xfId="0" applyFont="1" applyBorder="1" applyAlignment="1">
      <alignment/>
    </xf>
    <xf numFmtId="43" fontId="56" fillId="0" borderId="19" xfId="38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7" xfId="0" applyFont="1" applyBorder="1" applyAlignment="1">
      <alignment/>
    </xf>
    <xf numFmtId="43" fontId="56" fillId="0" borderId="19" xfId="38" applyFont="1" applyBorder="1" applyAlignment="1">
      <alignment horizontal="center" vertical="center"/>
    </xf>
    <xf numFmtId="43" fontId="56" fillId="0" borderId="19" xfId="38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43" fontId="56" fillId="0" borderId="11" xfId="38" applyFont="1" applyBorder="1" applyAlignment="1">
      <alignment/>
    </xf>
    <xf numFmtId="43" fontId="56" fillId="0" borderId="11" xfId="38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0" fontId="56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9" fillId="0" borderId="37" xfId="44" applyFont="1" applyBorder="1" applyAlignment="1">
      <alignment horizontal="left" vertical="center"/>
      <protection/>
    </xf>
    <xf numFmtId="0" fontId="9" fillId="0" borderId="33" xfId="44" applyFont="1" applyBorder="1" applyAlignment="1">
      <alignment horizontal="left" vertical="center"/>
      <protection/>
    </xf>
    <xf numFmtId="0" fontId="7" fillId="0" borderId="0" xfId="44" applyFont="1" applyAlignment="1">
      <alignment horizontal="center" vertical="center"/>
      <protection/>
    </xf>
    <xf numFmtId="0" fontId="7" fillId="0" borderId="0" xfId="44" applyFont="1" applyBorder="1" applyAlignment="1">
      <alignment horizontal="center" vertical="center"/>
      <protection/>
    </xf>
    <xf numFmtId="0" fontId="9" fillId="0" borderId="19" xfId="44" applyFont="1" applyFill="1" applyBorder="1" applyAlignment="1">
      <alignment horizontal="left" vertical="center"/>
      <protection/>
    </xf>
    <xf numFmtId="0" fontId="7" fillId="0" borderId="18" xfId="44" applyFont="1" applyBorder="1" applyAlignment="1">
      <alignment horizontal="center" vertical="center"/>
      <protection/>
    </xf>
    <xf numFmtId="0" fontId="7" fillId="0" borderId="26" xfId="44" applyFont="1" applyBorder="1" applyAlignment="1">
      <alignment horizontal="center" vertical="center"/>
      <protection/>
    </xf>
    <xf numFmtId="43" fontId="7" fillId="0" borderId="19" xfId="38" applyFont="1" applyBorder="1" applyAlignment="1">
      <alignment horizontal="center" vertical="center"/>
    </xf>
    <xf numFmtId="43" fontId="7" fillId="0" borderId="26" xfId="38" applyFont="1" applyBorder="1" applyAlignment="1">
      <alignment horizontal="center" vertical="center"/>
    </xf>
    <xf numFmtId="0" fontId="7" fillId="18" borderId="19" xfId="44" applyFont="1" applyFill="1" applyBorder="1" applyAlignment="1">
      <alignment horizontal="left" vertical="center"/>
      <protection/>
    </xf>
    <xf numFmtId="0" fontId="9" fillId="0" borderId="0" xfId="44" applyFont="1" applyAlignment="1">
      <alignment horizontal="left" vertical="center"/>
      <protection/>
    </xf>
    <xf numFmtId="0" fontId="8" fillId="0" borderId="38" xfId="44" applyFont="1" applyBorder="1" applyAlignment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8" fillId="0" borderId="39" xfId="44" applyFont="1" applyBorder="1" applyAlignment="1">
      <alignment horizontal="center" vertical="center"/>
      <protection/>
    </xf>
    <xf numFmtId="0" fontId="8" fillId="0" borderId="26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7" xfId="44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/>
    </xf>
    <xf numFmtId="43" fontId="56" fillId="0" borderId="11" xfId="38" applyFont="1" applyBorder="1" applyAlignment="1">
      <alignment horizontal="center" vertical="center"/>
    </xf>
    <xf numFmtId="43" fontId="56" fillId="0" borderId="12" xfId="38" applyFont="1" applyBorder="1" applyAlignment="1">
      <alignment horizontal="center" vertical="center"/>
    </xf>
    <xf numFmtId="43" fontId="56" fillId="0" borderId="17" xfId="38" applyFont="1" applyBorder="1" applyAlignment="1">
      <alignment horizontal="center" vertical="center"/>
    </xf>
    <xf numFmtId="43" fontId="7" fillId="0" borderId="26" xfId="38" applyFont="1" applyBorder="1" applyAlignment="1">
      <alignment horizontal="center" vertical="center" wrapText="1"/>
    </xf>
    <xf numFmtId="43" fontId="7" fillId="0" borderId="19" xfId="38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ยืนยันยอดรายได้กทม(ส่วนรวม)255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63"/>
  <sheetViews>
    <sheetView tabSelected="1" zoomScalePageLayoutView="0" workbookViewId="0" topLeftCell="A47">
      <selection activeCell="L52" sqref="L52"/>
    </sheetView>
  </sheetViews>
  <sheetFormatPr defaultColWidth="9.140625" defaultRowHeight="23.25"/>
  <cols>
    <col min="1" max="1" width="10.8515625" style="92" customWidth="1"/>
    <col min="2" max="2" width="42.28125" style="92" customWidth="1"/>
    <col min="3" max="3" width="18.57421875" style="2" customWidth="1"/>
    <col min="4" max="5" width="17.28125" style="2" customWidth="1"/>
    <col min="6" max="6" width="6.421875" style="95" customWidth="1"/>
    <col min="7" max="7" width="19.00390625" style="2" customWidth="1"/>
    <col min="8" max="8" width="1.421875" style="92" customWidth="1"/>
    <col min="9" max="9" width="17.8515625" style="49" hidden="1" customWidth="1"/>
    <col min="10" max="10" width="14.140625" style="59" hidden="1" customWidth="1"/>
    <col min="11" max="11" width="17.140625" style="59" hidden="1" customWidth="1"/>
    <col min="12" max="16384" width="9.140625" style="92" customWidth="1"/>
  </cols>
  <sheetData>
    <row r="1" ht="6" customHeight="1"/>
    <row r="2" spans="1:7" ht="21.75" customHeight="1">
      <c r="A2" s="170" t="s">
        <v>66</v>
      </c>
      <c r="B2" s="170"/>
      <c r="C2" s="170"/>
      <c r="D2" s="170"/>
      <c r="E2" s="170"/>
      <c r="F2" s="170"/>
      <c r="G2" s="170"/>
    </row>
    <row r="3" spans="1:7" ht="21.75" customHeight="1">
      <c r="A3" s="170" t="s">
        <v>116</v>
      </c>
      <c r="B3" s="170"/>
      <c r="C3" s="170"/>
      <c r="D3" s="170"/>
      <c r="E3" s="170"/>
      <c r="F3" s="170"/>
      <c r="G3" s="170"/>
    </row>
    <row r="4" spans="1:7" ht="19.5" customHeight="1">
      <c r="A4" s="171"/>
      <c r="B4" s="171"/>
      <c r="C4" s="171"/>
      <c r="D4" s="171"/>
      <c r="E4" s="171"/>
      <c r="F4" s="94"/>
      <c r="G4" s="95"/>
    </row>
    <row r="5" spans="1:11" s="42" customFormat="1" ht="24">
      <c r="A5" s="173" t="s">
        <v>72</v>
      </c>
      <c r="B5" s="174"/>
      <c r="C5" s="175" t="s">
        <v>67</v>
      </c>
      <c r="D5" s="202" t="s">
        <v>124</v>
      </c>
      <c r="E5" s="201" t="s">
        <v>123</v>
      </c>
      <c r="F5" s="97" t="s">
        <v>68</v>
      </c>
      <c r="G5" s="96" t="s">
        <v>70</v>
      </c>
      <c r="I5" s="50" t="s">
        <v>51</v>
      </c>
      <c r="J5" s="59"/>
      <c r="K5" s="59"/>
    </row>
    <row r="6" spans="1:11" s="42" customFormat="1" ht="24">
      <c r="A6" s="173"/>
      <c r="B6" s="174"/>
      <c r="C6" s="175"/>
      <c r="D6" s="175"/>
      <c r="E6" s="176"/>
      <c r="F6" s="96" t="s">
        <v>69</v>
      </c>
      <c r="G6" s="96" t="s">
        <v>71</v>
      </c>
      <c r="I6" s="50"/>
      <c r="J6" s="59"/>
      <c r="K6" s="59"/>
    </row>
    <row r="7" spans="1:7" ht="21.75" customHeight="1">
      <c r="A7" s="98" t="s">
        <v>55</v>
      </c>
      <c r="B7" s="99"/>
      <c r="C7" s="100"/>
      <c r="D7" s="101"/>
      <c r="E7" s="101"/>
      <c r="F7" s="101"/>
      <c r="G7" s="101"/>
    </row>
    <row r="8" spans="1:7" ht="21.75" customHeight="1">
      <c r="A8" s="102" t="s">
        <v>5</v>
      </c>
      <c r="B8" s="103"/>
      <c r="C8" s="104"/>
      <c r="D8" s="77"/>
      <c r="E8" s="77"/>
      <c r="F8" s="139"/>
      <c r="G8" s="77"/>
    </row>
    <row r="9" spans="1:10" ht="21.75" customHeight="1">
      <c r="A9" s="102" t="s">
        <v>12</v>
      </c>
      <c r="B9" s="103"/>
      <c r="C9" s="104">
        <v>40000</v>
      </c>
      <c r="D9" s="77">
        <v>1448.87</v>
      </c>
      <c r="E9" s="77">
        <v>13201.12</v>
      </c>
      <c r="F9" s="139" t="s">
        <v>82</v>
      </c>
      <c r="G9" s="77">
        <f>+C9-E9</f>
        <v>26798.879999999997</v>
      </c>
      <c r="I9" s="49">
        <f>854</f>
        <v>854</v>
      </c>
      <c r="J9" s="61">
        <v>854</v>
      </c>
    </row>
    <row r="10" spans="1:10" ht="21.75" customHeight="1">
      <c r="A10" s="102" t="s">
        <v>13</v>
      </c>
      <c r="B10" s="103"/>
      <c r="C10" s="104">
        <v>4000000</v>
      </c>
      <c r="D10" s="77">
        <v>180053.5</v>
      </c>
      <c r="E10" s="77">
        <v>440792.25</v>
      </c>
      <c r="F10" s="139" t="s">
        <v>82</v>
      </c>
      <c r="G10" s="77">
        <f>+C10-E10</f>
        <v>3559207.75</v>
      </c>
      <c r="I10" s="49">
        <f>175854</f>
        <v>175854</v>
      </c>
      <c r="J10" s="61">
        <v>175854</v>
      </c>
    </row>
    <row r="11" spans="1:11" ht="21.75" customHeight="1">
      <c r="A11" s="102" t="s">
        <v>14</v>
      </c>
      <c r="B11" s="103"/>
      <c r="C11" s="104">
        <v>24800000</v>
      </c>
      <c r="D11" s="77">
        <v>4986971.62</v>
      </c>
      <c r="E11" s="77">
        <v>8165957.54</v>
      </c>
      <c r="F11" s="139" t="s">
        <v>82</v>
      </c>
      <c r="G11" s="77">
        <f>+C11-E11</f>
        <v>16634042.46</v>
      </c>
      <c r="I11" s="49">
        <f>19020.6+65750.67+104218.5+384441.44+1072754.3+1836800.15+(99550.8)+81608.2</f>
        <v>3664144.66</v>
      </c>
      <c r="J11" s="61">
        <v>3696125.66</v>
      </c>
      <c r="K11" s="62">
        <f>I11-J11</f>
        <v>-31981</v>
      </c>
    </row>
    <row r="12" spans="1:10" ht="21.75" customHeight="1">
      <c r="A12" s="102" t="s">
        <v>46</v>
      </c>
      <c r="B12" s="103"/>
      <c r="C12" s="104">
        <v>139000000</v>
      </c>
      <c r="D12" s="77">
        <v>232393.33</v>
      </c>
      <c r="E12" s="77">
        <v>13060646.66</v>
      </c>
      <c r="F12" s="139" t="s">
        <v>82</v>
      </c>
      <c r="G12" s="77">
        <f>+C12-E12</f>
        <v>125939353.34</v>
      </c>
      <c r="I12" s="49">
        <f>647019.11-99550.8+5266391.34</f>
        <v>5813859.649999999</v>
      </c>
      <c r="J12" s="61">
        <f>5813859.65</f>
        <v>5813859.65</v>
      </c>
    </row>
    <row r="13" spans="1:11" ht="21.75" customHeight="1" thickBot="1">
      <c r="A13" s="105" t="s">
        <v>15</v>
      </c>
      <c r="B13" s="106"/>
      <c r="C13" s="107">
        <v>4500000</v>
      </c>
      <c r="D13" s="83">
        <v>397752.06</v>
      </c>
      <c r="E13" s="83">
        <v>2352783.05</v>
      </c>
      <c r="F13" s="125" t="s">
        <v>82</v>
      </c>
      <c r="G13" s="77">
        <f>+C13-E13</f>
        <v>2147216.95</v>
      </c>
      <c r="I13" s="64">
        <f>SUM(I9:I12)</f>
        <v>9654712.309999999</v>
      </c>
      <c r="J13" s="65">
        <f>SUM(J9:J12)</f>
        <v>9686693.31</v>
      </c>
      <c r="K13" s="63">
        <f>96200000+90000+9000000+13200000+3500000</f>
        <v>121990000</v>
      </c>
    </row>
    <row r="14" spans="1:11" s="42" customFormat="1" ht="21.75" customHeight="1" thickTop="1">
      <c r="A14" s="108" t="s">
        <v>34</v>
      </c>
      <c r="B14" s="109"/>
      <c r="C14" s="110">
        <f>SUM(C9:C13)</f>
        <v>172340000</v>
      </c>
      <c r="D14" s="110">
        <f>SUM(D9:D13)</f>
        <v>5798619.38</v>
      </c>
      <c r="E14" s="110">
        <f>SUM(E9:E13)</f>
        <v>24033380.62</v>
      </c>
      <c r="F14" s="140" t="s">
        <v>69</v>
      </c>
      <c r="G14" s="110">
        <f>SUM(G9:G13)</f>
        <v>148306619.38</v>
      </c>
      <c r="I14" s="50"/>
      <c r="J14" s="59"/>
      <c r="K14" s="59"/>
    </row>
    <row r="15" spans="1:7" ht="21.75" customHeight="1">
      <c r="A15" s="111" t="s">
        <v>4</v>
      </c>
      <c r="B15" s="112"/>
      <c r="C15" s="113"/>
      <c r="D15" s="16"/>
      <c r="E15" s="16"/>
      <c r="F15" s="125"/>
      <c r="G15" s="16"/>
    </row>
    <row r="16" spans="1:7" ht="21.75" customHeight="1">
      <c r="A16" s="102" t="s">
        <v>9</v>
      </c>
      <c r="B16" s="103"/>
      <c r="C16" s="104"/>
      <c r="D16" s="77"/>
      <c r="E16" s="77"/>
      <c r="F16" s="139"/>
      <c r="G16" s="77"/>
    </row>
    <row r="17" spans="1:7" ht="21.75" customHeight="1">
      <c r="A17" s="102" t="s">
        <v>17</v>
      </c>
      <c r="B17" s="103"/>
      <c r="C17" s="104">
        <v>14000000</v>
      </c>
      <c r="D17" s="77">
        <v>1187030</v>
      </c>
      <c r="E17" s="82">
        <v>5807289</v>
      </c>
      <c r="F17" s="139" t="s">
        <v>82</v>
      </c>
      <c r="G17" s="77">
        <f>+C17-E17</f>
        <v>8192711</v>
      </c>
    </row>
    <row r="18" spans="1:7" ht="21.75" customHeight="1">
      <c r="A18" s="102" t="s">
        <v>16</v>
      </c>
      <c r="B18" s="103"/>
      <c r="C18" s="104">
        <v>950000</v>
      </c>
      <c r="D18" s="77">
        <v>73200</v>
      </c>
      <c r="E18" s="82">
        <v>407570</v>
      </c>
      <c r="F18" s="139" t="s">
        <v>82</v>
      </c>
      <c r="G18" s="77">
        <f aca="true" t="shared" si="0" ref="G18:G24">+C18-E18</f>
        <v>542430</v>
      </c>
    </row>
    <row r="19" spans="1:7" ht="21.75" customHeight="1">
      <c r="A19" s="102" t="s">
        <v>18</v>
      </c>
      <c r="B19" s="103"/>
      <c r="C19" s="104">
        <v>550000</v>
      </c>
      <c r="D19" s="77">
        <v>32877</v>
      </c>
      <c r="E19" s="82">
        <v>253029.71</v>
      </c>
      <c r="F19" s="139" t="s">
        <v>82</v>
      </c>
      <c r="G19" s="77">
        <f t="shared" si="0"/>
        <v>296970.29000000004</v>
      </c>
    </row>
    <row r="20" spans="1:7" ht="21.75" customHeight="1">
      <c r="A20" s="102" t="s">
        <v>53</v>
      </c>
      <c r="B20" s="103"/>
      <c r="C20" s="104">
        <v>0</v>
      </c>
      <c r="D20" s="77">
        <v>0</v>
      </c>
      <c r="E20" s="82">
        <v>0</v>
      </c>
      <c r="F20" s="139"/>
      <c r="G20" s="77">
        <f t="shared" si="0"/>
        <v>0</v>
      </c>
    </row>
    <row r="21" spans="1:7" ht="21.75" customHeight="1">
      <c r="A21" s="102" t="s">
        <v>81</v>
      </c>
      <c r="B21" s="103"/>
      <c r="C21" s="104">
        <v>1800000</v>
      </c>
      <c r="D21" s="77">
        <v>174500</v>
      </c>
      <c r="E21" s="82">
        <v>998480</v>
      </c>
      <c r="F21" s="139" t="s">
        <v>82</v>
      </c>
      <c r="G21" s="77">
        <f t="shared" si="0"/>
        <v>801520</v>
      </c>
    </row>
    <row r="22" spans="1:7" ht="21.75" customHeight="1">
      <c r="A22" s="102" t="s">
        <v>20</v>
      </c>
      <c r="B22" s="103"/>
      <c r="C22" s="104">
        <v>29500</v>
      </c>
      <c r="D22" s="77">
        <v>1550</v>
      </c>
      <c r="E22" s="82">
        <v>13120</v>
      </c>
      <c r="F22" s="139" t="s">
        <v>82</v>
      </c>
      <c r="G22" s="77">
        <f t="shared" si="0"/>
        <v>16380</v>
      </c>
    </row>
    <row r="23" spans="1:7" ht="21.75" customHeight="1">
      <c r="A23" s="102" t="s">
        <v>21</v>
      </c>
      <c r="B23" s="103"/>
      <c r="C23" s="104">
        <v>130000</v>
      </c>
      <c r="D23" s="77">
        <v>4350</v>
      </c>
      <c r="E23" s="82">
        <v>40000</v>
      </c>
      <c r="F23" s="139" t="s">
        <v>82</v>
      </c>
      <c r="G23" s="77">
        <f t="shared" si="0"/>
        <v>90000</v>
      </c>
    </row>
    <row r="24" spans="1:7" ht="21.75" customHeight="1">
      <c r="A24" s="105" t="s">
        <v>52</v>
      </c>
      <c r="B24" s="106"/>
      <c r="C24" s="107">
        <v>2000</v>
      </c>
      <c r="D24" s="83">
        <v>450</v>
      </c>
      <c r="E24" s="84">
        <v>450</v>
      </c>
      <c r="F24" s="141" t="s">
        <v>82</v>
      </c>
      <c r="G24" s="83">
        <f t="shared" si="0"/>
        <v>1550</v>
      </c>
    </row>
    <row r="25" spans="1:11" ht="21.75" customHeight="1">
      <c r="A25" s="177" t="s">
        <v>73</v>
      </c>
      <c r="B25" s="177"/>
      <c r="C25" s="93">
        <f>SUM(C17:C24)</f>
        <v>17461500</v>
      </c>
      <c r="D25" s="93">
        <f>SUM(D17:D24)</f>
        <v>1473957</v>
      </c>
      <c r="E25" s="93">
        <f>SUM(E17:E24)</f>
        <v>7519938.71</v>
      </c>
      <c r="F25" s="142" t="s">
        <v>69</v>
      </c>
      <c r="G25" s="93">
        <f>SUM(G17:G24)</f>
        <v>9941561.29</v>
      </c>
      <c r="I25" s="92"/>
      <c r="J25" s="92"/>
      <c r="K25" s="92"/>
    </row>
    <row r="26" spans="1:7" ht="21.75" customHeight="1">
      <c r="A26" s="114" t="s">
        <v>10</v>
      </c>
      <c r="B26" s="115"/>
      <c r="C26" s="116"/>
      <c r="D26" s="86"/>
      <c r="E26" s="87"/>
      <c r="F26" s="101"/>
      <c r="G26" s="86"/>
    </row>
    <row r="27" spans="1:7" ht="21.75" customHeight="1">
      <c r="A27" s="102" t="s">
        <v>22</v>
      </c>
      <c r="B27" s="103"/>
      <c r="C27" s="104">
        <v>2100000</v>
      </c>
      <c r="D27" s="77">
        <v>160873.2</v>
      </c>
      <c r="E27" s="82">
        <v>1162863.2</v>
      </c>
      <c r="F27" s="139" t="s">
        <v>82</v>
      </c>
      <c r="G27" s="77">
        <f>+C27-E27</f>
        <v>937136.8</v>
      </c>
    </row>
    <row r="28" spans="1:7" ht="21.75" customHeight="1">
      <c r="A28" s="102" t="s">
        <v>77</v>
      </c>
      <c r="B28" s="103"/>
      <c r="C28" s="104">
        <v>340000</v>
      </c>
      <c r="D28" s="77">
        <v>48280</v>
      </c>
      <c r="E28" s="82">
        <v>210260</v>
      </c>
      <c r="F28" s="139" t="s">
        <v>82</v>
      </c>
      <c r="G28" s="77">
        <f>+C28-E28</f>
        <v>129740</v>
      </c>
    </row>
    <row r="29" spans="1:7" ht="21.75" customHeight="1">
      <c r="A29" s="102" t="s">
        <v>23</v>
      </c>
      <c r="B29" s="102"/>
      <c r="C29" s="117">
        <v>10000</v>
      </c>
      <c r="D29" s="77">
        <v>265</v>
      </c>
      <c r="E29" s="82">
        <v>3670</v>
      </c>
      <c r="F29" s="139" t="s">
        <v>82</v>
      </c>
      <c r="G29" s="77">
        <f>+C29-E29</f>
        <v>6330</v>
      </c>
    </row>
    <row r="30" spans="1:7" ht="21.75" customHeight="1">
      <c r="A30" s="102" t="s">
        <v>24</v>
      </c>
      <c r="B30" s="102"/>
      <c r="C30" s="117">
        <v>95000</v>
      </c>
      <c r="D30" s="77">
        <v>0</v>
      </c>
      <c r="E30" s="82">
        <v>67000</v>
      </c>
      <c r="F30" s="139" t="s">
        <v>82</v>
      </c>
      <c r="G30" s="77">
        <f>+C30-E30</f>
        <v>28000</v>
      </c>
    </row>
    <row r="31" spans="1:7" ht="21.75" customHeight="1">
      <c r="A31" s="102" t="s">
        <v>25</v>
      </c>
      <c r="B31" s="102"/>
      <c r="C31" s="117">
        <v>4500</v>
      </c>
      <c r="D31" s="77">
        <v>0</v>
      </c>
      <c r="E31" s="82">
        <v>9000</v>
      </c>
      <c r="F31" s="139" t="s">
        <v>83</v>
      </c>
      <c r="G31" s="77">
        <v>4500</v>
      </c>
    </row>
    <row r="32" spans="1:7" ht="21.75" customHeight="1">
      <c r="A32" s="102" t="s">
        <v>78</v>
      </c>
      <c r="B32" s="102"/>
      <c r="C32" s="117">
        <v>192000</v>
      </c>
      <c r="D32" s="77">
        <v>18090</v>
      </c>
      <c r="E32" s="82">
        <v>82290</v>
      </c>
      <c r="F32" s="139" t="s">
        <v>82</v>
      </c>
      <c r="G32" s="77">
        <f>+C32-E32</f>
        <v>109710</v>
      </c>
    </row>
    <row r="33" spans="1:7" ht="21.75" customHeight="1">
      <c r="A33" s="102" t="s">
        <v>63</v>
      </c>
      <c r="B33" s="118"/>
      <c r="C33" s="119">
        <v>0</v>
      </c>
      <c r="D33" s="77">
        <v>0</v>
      </c>
      <c r="E33" s="82">
        <v>80</v>
      </c>
      <c r="F33" s="139" t="s">
        <v>83</v>
      </c>
      <c r="G33" s="77">
        <v>80</v>
      </c>
    </row>
    <row r="34" spans="1:7" ht="21.75" customHeight="1">
      <c r="A34" s="172" t="s">
        <v>74</v>
      </c>
      <c r="B34" s="172"/>
      <c r="C34" s="138">
        <f>SUM(C27:C33)</f>
        <v>2741500</v>
      </c>
      <c r="D34" s="138">
        <f>SUM(D27:D33)</f>
        <v>227508.2</v>
      </c>
      <c r="E34" s="138">
        <f>SUM(E27:E33)</f>
        <v>1535163.2</v>
      </c>
      <c r="F34" s="143" t="s">
        <v>69</v>
      </c>
      <c r="G34" s="138">
        <f>SUM(G27:G33)</f>
        <v>1215496.8</v>
      </c>
    </row>
    <row r="35" spans="1:7" ht="21.75" customHeight="1">
      <c r="A35" s="102" t="s">
        <v>32</v>
      </c>
      <c r="B35" s="103"/>
      <c r="C35" s="104"/>
      <c r="D35" s="77"/>
      <c r="E35" s="82"/>
      <c r="F35" s="139"/>
      <c r="G35" s="77"/>
    </row>
    <row r="36" spans="1:7" ht="21.75" customHeight="1">
      <c r="A36" s="102" t="s">
        <v>26</v>
      </c>
      <c r="B36" s="103"/>
      <c r="C36" s="104">
        <v>400000</v>
      </c>
      <c r="D36" s="77">
        <v>31542</v>
      </c>
      <c r="E36" s="82">
        <v>62588</v>
      </c>
      <c r="F36" s="139" t="s">
        <v>82</v>
      </c>
      <c r="G36" s="77">
        <f>+C36-E36</f>
        <v>337412</v>
      </c>
    </row>
    <row r="37" spans="1:7" ht="21.75" customHeight="1">
      <c r="A37" s="102" t="s">
        <v>50</v>
      </c>
      <c r="B37" s="103"/>
      <c r="C37" s="104">
        <v>0</v>
      </c>
      <c r="D37" s="77"/>
      <c r="E37" s="82"/>
      <c r="F37" s="139"/>
      <c r="G37" s="77"/>
    </row>
    <row r="38" spans="1:7" ht="21.75" customHeight="1">
      <c r="A38" s="172" t="s">
        <v>75</v>
      </c>
      <c r="B38" s="172"/>
      <c r="C38" s="138">
        <f>SUM(C36:C37)</f>
        <v>400000</v>
      </c>
      <c r="D38" s="138">
        <f>SUM(D36:D37)</f>
        <v>31542</v>
      </c>
      <c r="E38" s="138">
        <f>SUM(E36:E37)</f>
        <v>62588</v>
      </c>
      <c r="F38" s="143" t="s">
        <v>69</v>
      </c>
      <c r="G38" s="138">
        <f>SUM(G36:G37)</f>
        <v>337412</v>
      </c>
    </row>
    <row r="39" spans="1:7" ht="21.75" customHeight="1">
      <c r="A39" s="102" t="s">
        <v>33</v>
      </c>
      <c r="B39" s="103"/>
      <c r="C39" s="104"/>
      <c r="D39" s="77"/>
      <c r="E39" s="82"/>
      <c r="F39" s="139"/>
      <c r="G39" s="77"/>
    </row>
    <row r="40" spans="1:7" ht="21.75" customHeight="1">
      <c r="A40" s="74" t="s">
        <v>27</v>
      </c>
      <c r="B40" s="74"/>
      <c r="C40" s="77">
        <v>0</v>
      </c>
      <c r="D40" s="77">
        <v>43055</v>
      </c>
      <c r="E40" s="82">
        <v>206230</v>
      </c>
      <c r="F40" s="139" t="s">
        <v>83</v>
      </c>
      <c r="G40" s="77">
        <f aca="true" t="shared" si="1" ref="G40:G45">+E40</f>
        <v>206230</v>
      </c>
    </row>
    <row r="41" spans="1:7" ht="21.75" customHeight="1">
      <c r="A41" s="120" t="s">
        <v>28</v>
      </c>
      <c r="B41" s="120"/>
      <c r="C41" s="121">
        <v>0</v>
      </c>
      <c r="D41" s="77">
        <v>0</v>
      </c>
      <c r="E41" s="82">
        <v>0</v>
      </c>
      <c r="F41" s="139"/>
      <c r="G41" s="77">
        <f t="shared" si="1"/>
        <v>0</v>
      </c>
    </row>
    <row r="42" spans="1:7" ht="21.75" customHeight="1">
      <c r="A42" s="74" t="s">
        <v>29</v>
      </c>
      <c r="B42" s="74"/>
      <c r="C42" s="77">
        <v>0</v>
      </c>
      <c r="D42" s="77">
        <v>23770</v>
      </c>
      <c r="E42" s="82">
        <v>114800</v>
      </c>
      <c r="F42" s="139" t="s">
        <v>83</v>
      </c>
      <c r="G42" s="77">
        <f t="shared" si="1"/>
        <v>114800</v>
      </c>
    </row>
    <row r="43" spans="1:7" ht="21.75" customHeight="1">
      <c r="A43" s="74" t="s">
        <v>30</v>
      </c>
      <c r="B43" s="74"/>
      <c r="C43" s="77">
        <v>0</v>
      </c>
      <c r="D43" s="77">
        <v>0</v>
      </c>
      <c r="E43" s="82">
        <v>0</v>
      </c>
      <c r="F43" s="139"/>
      <c r="G43" s="82">
        <f t="shared" si="1"/>
        <v>0</v>
      </c>
    </row>
    <row r="44" spans="1:7" ht="21.75" customHeight="1">
      <c r="A44" s="74" t="s">
        <v>47</v>
      </c>
      <c r="B44" s="102"/>
      <c r="C44" s="117">
        <v>0</v>
      </c>
      <c r="D44" s="77">
        <v>3000</v>
      </c>
      <c r="E44" s="82">
        <v>3000</v>
      </c>
      <c r="F44" s="139" t="s">
        <v>83</v>
      </c>
      <c r="G44" s="82">
        <f t="shared" si="1"/>
        <v>3000</v>
      </c>
    </row>
    <row r="45" spans="1:7" ht="21.75" customHeight="1">
      <c r="A45" s="111" t="s">
        <v>31</v>
      </c>
      <c r="B45" s="111"/>
      <c r="C45" s="122">
        <v>0</v>
      </c>
      <c r="D45" s="16">
        <v>14900</v>
      </c>
      <c r="E45" s="85">
        <v>34900</v>
      </c>
      <c r="F45" s="125" t="s">
        <v>83</v>
      </c>
      <c r="G45" s="16">
        <f t="shared" si="1"/>
        <v>34900</v>
      </c>
    </row>
    <row r="46" spans="1:7" ht="21.75" customHeight="1">
      <c r="A46" s="172" t="s">
        <v>76</v>
      </c>
      <c r="B46" s="172"/>
      <c r="C46" s="138">
        <f>SUM(C40:C45)</f>
        <v>0</v>
      </c>
      <c r="D46" s="138">
        <f>SUM(D40:D45)</f>
        <v>84725</v>
      </c>
      <c r="E46" s="138">
        <f>SUM(E40:E45)</f>
        <v>358930</v>
      </c>
      <c r="F46" s="143" t="s">
        <v>68</v>
      </c>
      <c r="G46" s="138">
        <f>SUM(G40:G45)</f>
        <v>358930</v>
      </c>
    </row>
    <row r="47" spans="1:11" s="42" customFormat="1" ht="21.75" customHeight="1">
      <c r="A47" s="123" t="s">
        <v>35</v>
      </c>
      <c r="B47" s="123"/>
      <c r="C47" s="124">
        <f>+C25+C34+C38+C46</f>
        <v>20603000</v>
      </c>
      <c r="D47" s="124">
        <f>+D25+D34+D38+D46</f>
        <v>1817732.2</v>
      </c>
      <c r="E47" s="124">
        <f>+E25+E34+E38+E46</f>
        <v>9476619.91</v>
      </c>
      <c r="F47" s="144" t="s">
        <v>69</v>
      </c>
      <c r="G47" s="124">
        <f>+G25+G34+G38+G46</f>
        <v>11853400.09</v>
      </c>
      <c r="I47" s="50"/>
      <c r="J47" s="59"/>
      <c r="K47" s="59"/>
    </row>
    <row r="48" spans="1:7" ht="21.75" customHeight="1">
      <c r="A48" s="111" t="s">
        <v>6</v>
      </c>
      <c r="B48" s="111"/>
      <c r="C48" s="122"/>
      <c r="D48" s="16"/>
      <c r="E48" s="16"/>
      <c r="F48" s="125"/>
      <c r="G48" s="125"/>
    </row>
    <row r="49" spans="1:7" ht="21.75" customHeight="1">
      <c r="A49" s="111" t="s">
        <v>37</v>
      </c>
      <c r="B49" s="111"/>
      <c r="C49" s="122">
        <v>0</v>
      </c>
      <c r="D49" s="16">
        <v>0</v>
      </c>
      <c r="E49" s="85">
        <v>20333.29</v>
      </c>
      <c r="F49" s="125" t="s">
        <v>83</v>
      </c>
      <c r="G49" s="16">
        <f>+E49</f>
        <v>20333.29</v>
      </c>
    </row>
    <row r="50" spans="1:7" ht="21.75" customHeight="1">
      <c r="A50" s="102" t="s">
        <v>36</v>
      </c>
      <c r="B50" s="102"/>
      <c r="C50" s="117">
        <v>0</v>
      </c>
      <c r="D50" s="77">
        <v>22054</v>
      </c>
      <c r="E50" s="82">
        <v>132324</v>
      </c>
      <c r="F50" s="139" t="s">
        <v>83</v>
      </c>
      <c r="G50" s="77">
        <f>+E50</f>
        <v>132324</v>
      </c>
    </row>
    <row r="51" spans="1:7" ht="21.75" customHeight="1">
      <c r="A51" s="123" t="s">
        <v>38</v>
      </c>
      <c r="B51" s="123"/>
      <c r="C51" s="124">
        <f>SUM(C49:C50)</f>
        <v>0</v>
      </c>
      <c r="D51" s="124">
        <f>SUM(D49:D50)</f>
        <v>22054</v>
      </c>
      <c r="E51" s="124">
        <f>SUM(E49:E50)</f>
        <v>152657.29</v>
      </c>
      <c r="F51" s="144" t="s">
        <v>68</v>
      </c>
      <c r="G51" s="124">
        <f>SUM(G49:G50)</f>
        <v>152657.29</v>
      </c>
    </row>
    <row r="52" spans="1:7" ht="21.75" customHeight="1">
      <c r="A52" s="111" t="s">
        <v>79</v>
      </c>
      <c r="B52" s="111"/>
      <c r="C52" s="122"/>
      <c r="D52" s="16"/>
      <c r="E52" s="16"/>
      <c r="F52" s="125"/>
      <c r="G52" s="16"/>
    </row>
    <row r="53" spans="1:7" ht="21.75" customHeight="1">
      <c r="A53" s="102" t="s">
        <v>40</v>
      </c>
      <c r="B53" s="102"/>
      <c r="C53" s="117">
        <v>0</v>
      </c>
      <c r="D53" s="77">
        <v>124136.05</v>
      </c>
      <c r="E53" s="82">
        <v>223386.65</v>
      </c>
      <c r="F53" s="139" t="s">
        <v>83</v>
      </c>
      <c r="G53" s="82">
        <f>+E53</f>
        <v>223386.65</v>
      </c>
    </row>
    <row r="54" spans="1:7" ht="21.75" customHeight="1">
      <c r="A54" s="102" t="s">
        <v>64</v>
      </c>
      <c r="B54" s="102"/>
      <c r="C54" s="117">
        <v>0</v>
      </c>
      <c r="D54" s="77">
        <v>0</v>
      </c>
      <c r="E54" s="82">
        <v>0</v>
      </c>
      <c r="F54" s="139"/>
      <c r="G54" s="82"/>
    </row>
    <row r="55" spans="1:7" ht="21.75" customHeight="1">
      <c r="A55" s="168" t="s">
        <v>65</v>
      </c>
      <c r="B55" s="169"/>
      <c r="C55" s="131">
        <v>0</v>
      </c>
      <c r="D55" s="132">
        <v>0</v>
      </c>
      <c r="E55" s="133">
        <v>9900</v>
      </c>
      <c r="F55" s="145" t="s">
        <v>83</v>
      </c>
      <c r="G55" s="133">
        <f>+E55</f>
        <v>9900</v>
      </c>
    </row>
    <row r="56" spans="1:7" ht="21.75" customHeight="1">
      <c r="A56" s="134" t="s">
        <v>39</v>
      </c>
      <c r="B56" s="134"/>
      <c r="C56" s="135">
        <v>0</v>
      </c>
      <c r="D56" s="136">
        <v>0</v>
      </c>
      <c r="E56" s="137">
        <v>422719.21</v>
      </c>
      <c r="F56" s="146" t="s">
        <v>83</v>
      </c>
      <c r="G56" s="137">
        <f>+E56</f>
        <v>422719.21</v>
      </c>
    </row>
    <row r="57" spans="1:11" s="42" customFormat="1" ht="21.75" customHeight="1" thickBot="1">
      <c r="A57" s="128" t="s">
        <v>41</v>
      </c>
      <c r="B57" s="129"/>
      <c r="C57" s="130">
        <f>SUM(C53:C56)</f>
        <v>0</v>
      </c>
      <c r="D57" s="130">
        <f>SUM(D53:D56)</f>
        <v>124136.05</v>
      </c>
      <c r="E57" s="130">
        <f>SUM(E53:E56)</f>
        <v>656005.86</v>
      </c>
      <c r="F57" s="147" t="s">
        <v>68</v>
      </c>
      <c r="G57" s="130">
        <f>SUM(G53:G56)</f>
        <v>656005.86</v>
      </c>
      <c r="I57" s="50"/>
      <c r="J57" s="59"/>
      <c r="K57" s="59"/>
    </row>
    <row r="58" spans="1:11" s="42" customFormat="1" ht="24.75" customHeight="1" thickBot="1" thickTop="1">
      <c r="A58" s="126" t="s">
        <v>80</v>
      </c>
      <c r="B58" s="40"/>
      <c r="C58" s="88">
        <f>+C14+C47+C51+C57</f>
        <v>192943000</v>
      </c>
      <c r="D58" s="88">
        <f>+D14+D47+D51+D57</f>
        <v>7762541.63</v>
      </c>
      <c r="E58" s="88">
        <f>+E14+E47+E51+E57</f>
        <v>34318663.68</v>
      </c>
      <c r="F58" s="148" t="s">
        <v>69</v>
      </c>
      <c r="G58" s="88">
        <f>+G14+G47+G51+G57</f>
        <v>160968682.62</v>
      </c>
      <c r="I58" s="50"/>
      <c r="J58" s="59"/>
      <c r="K58" s="59"/>
    </row>
    <row r="59" spans="1:11" s="47" customFormat="1" ht="15" customHeight="1" thickTop="1">
      <c r="A59" s="127"/>
      <c r="B59" s="44"/>
      <c r="C59" s="89"/>
      <c r="D59" s="90"/>
      <c r="E59" s="90"/>
      <c r="F59" s="149"/>
      <c r="G59" s="90"/>
      <c r="I59" s="50"/>
      <c r="J59" s="60"/>
      <c r="K59" s="60"/>
    </row>
    <row r="61" ht="24.75" customHeight="1">
      <c r="G61" s="91"/>
    </row>
    <row r="62" ht="24">
      <c r="G62" s="91"/>
    </row>
    <row r="63" spans="5:6" ht="24.75" customHeight="1">
      <c r="E63" s="48"/>
      <c r="F63" s="150"/>
    </row>
  </sheetData>
  <sheetProtection/>
  <mergeCells count="12">
    <mergeCell ref="A25:B25"/>
    <mergeCell ref="A34:B34"/>
    <mergeCell ref="A55:B55"/>
    <mergeCell ref="A2:G2"/>
    <mergeCell ref="A3:G3"/>
    <mergeCell ref="A4:E4"/>
    <mergeCell ref="A38:B38"/>
    <mergeCell ref="A46:B46"/>
    <mergeCell ref="A5:B6"/>
    <mergeCell ref="C5:C6"/>
    <mergeCell ref="D5:D6"/>
    <mergeCell ref="E5:E6"/>
  </mergeCells>
  <printOptions horizontalCentered="1"/>
  <pageMargins left="0.6299212598425197" right="0.6299212598425197" top="0.5511811023622047" bottom="0.4724409448818898" header="0" footer="0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45">
      <selection activeCell="D11" sqref="D11"/>
    </sheetView>
  </sheetViews>
  <sheetFormatPr defaultColWidth="9.140625" defaultRowHeight="23.25"/>
  <cols>
    <col min="1" max="1" width="10.8515625" style="3" customWidth="1"/>
    <col min="2" max="2" width="42.28125" style="3" customWidth="1"/>
    <col min="3" max="5" width="17.28125" style="3" customWidth="1"/>
    <col min="6" max="6" width="15.57421875" style="3" customWidth="1"/>
    <col min="7" max="7" width="18.28125" style="3" customWidth="1"/>
    <col min="8" max="8" width="12.00390625" style="3" customWidth="1"/>
    <col min="9" max="9" width="1.421875" style="3" customWidth="1"/>
    <col min="10" max="10" width="17.8515625" style="49" hidden="1" customWidth="1"/>
    <col min="11" max="11" width="14.140625" style="59" hidden="1" customWidth="1"/>
    <col min="12" max="12" width="17.140625" style="59" hidden="1" customWidth="1"/>
    <col min="13" max="16384" width="9.140625" style="3" customWidth="1"/>
  </cols>
  <sheetData>
    <row r="1" ht="6" customHeight="1"/>
    <row r="2" spans="1:8" ht="21.75" customHeight="1">
      <c r="A2" s="170" t="s">
        <v>62</v>
      </c>
      <c r="B2" s="170"/>
      <c r="C2" s="170"/>
      <c r="D2" s="170"/>
      <c r="E2" s="170"/>
      <c r="F2" s="170"/>
      <c r="G2" s="170"/>
      <c r="H2" s="170"/>
    </row>
    <row r="3" spans="1:8" ht="21.75" customHeight="1">
      <c r="A3" s="170" t="s">
        <v>3</v>
      </c>
      <c r="B3" s="170"/>
      <c r="C3" s="170"/>
      <c r="D3" s="170"/>
      <c r="E3" s="170"/>
      <c r="F3" s="170"/>
      <c r="G3" s="170"/>
      <c r="H3" s="170"/>
    </row>
    <row r="4" spans="1:8" ht="19.5" customHeight="1">
      <c r="A4" s="179"/>
      <c r="B4" s="179"/>
      <c r="C4" s="179"/>
      <c r="D4" s="179"/>
      <c r="E4" s="179"/>
      <c r="F4" s="179"/>
      <c r="G4" s="4"/>
      <c r="H4" s="5" t="s">
        <v>1</v>
      </c>
    </row>
    <row r="5" spans="1:12" s="7" customFormat="1" ht="21.75" customHeight="1">
      <c r="A5" s="180" t="s">
        <v>2</v>
      </c>
      <c r="B5" s="181"/>
      <c r="C5" s="186" t="s">
        <v>48</v>
      </c>
      <c r="D5" s="187"/>
      <c r="E5" s="188"/>
      <c r="F5" s="189" t="s">
        <v>58</v>
      </c>
      <c r="G5" s="189" t="s">
        <v>59</v>
      </c>
      <c r="H5" s="6"/>
      <c r="J5" s="50"/>
      <c r="K5" s="59"/>
      <c r="L5" s="59"/>
    </row>
    <row r="6" spans="1:12" s="7" customFormat="1" ht="21.75" customHeight="1">
      <c r="A6" s="182"/>
      <c r="B6" s="183"/>
      <c r="C6" s="8" t="s">
        <v>49</v>
      </c>
      <c r="D6" s="180" t="s">
        <v>56</v>
      </c>
      <c r="E6" s="181"/>
      <c r="F6" s="190"/>
      <c r="G6" s="190"/>
      <c r="H6" s="8" t="s">
        <v>0</v>
      </c>
      <c r="J6" s="50" t="s">
        <v>51</v>
      </c>
      <c r="K6" s="59"/>
      <c r="L6" s="59"/>
    </row>
    <row r="7" spans="1:12" s="7" customFormat="1" ht="21.75" customHeight="1">
      <c r="A7" s="184"/>
      <c r="B7" s="185"/>
      <c r="C7" s="8">
        <v>2565</v>
      </c>
      <c r="D7" s="66" t="s">
        <v>57</v>
      </c>
      <c r="E7" s="67">
        <v>24167</v>
      </c>
      <c r="F7" s="191"/>
      <c r="G7" s="191"/>
      <c r="H7" s="8"/>
      <c r="J7" s="50"/>
      <c r="K7" s="59"/>
      <c r="L7" s="59"/>
    </row>
    <row r="8" spans="1:12" s="10" customFormat="1" ht="21.75" customHeight="1">
      <c r="A8" s="58" t="s">
        <v>55</v>
      </c>
      <c r="B8" s="1"/>
      <c r="C8" s="9"/>
      <c r="D8" s="9"/>
      <c r="E8" s="9"/>
      <c r="F8" s="9"/>
      <c r="G8" s="9"/>
      <c r="H8" s="9"/>
      <c r="J8" s="49"/>
      <c r="K8" s="59"/>
      <c r="L8" s="59"/>
    </row>
    <row r="9" spans="1:8" ht="21.75" customHeight="1">
      <c r="A9" s="71" t="s">
        <v>5</v>
      </c>
      <c r="B9" s="72"/>
      <c r="C9" s="73"/>
      <c r="D9" s="73"/>
      <c r="E9" s="73"/>
      <c r="F9" s="73"/>
      <c r="G9" s="73"/>
      <c r="H9" s="74"/>
    </row>
    <row r="10" spans="1:8" ht="21.75" customHeight="1">
      <c r="A10" s="71" t="s">
        <v>11</v>
      </c>
      <c r="B10" s="72"/>
      <c r="C10" s="73"/>
      <c r="D10" s="73"/>
      <c r="E10" s="73"/>
      <c r="F10" s="73"/>
      <c r="G10" s="73"/>
      <c r="H10" s="74"/>
    </row>
    <row r="11" spans="1:11" ht="21.75" customHeight="1">
      <c r="A11" s="71" t="s">
        <v>12</v>
      </c>
      <c r="B11" s="72"/>
      <c r="C11" s="73">
        <v>56047.16</v>
      </c>
      <c r="D11" s="73">
        <v>2689.02</v>
      </c>
      <c r="E11" s="75">
        <v>738.84</v>
      </c>
      <c r="F11" s="75">
        <v>50000</v>
      </c>
      <c r="G11" s="76"/>
      <c r="H11" s="77"/>
      <c r="J11" s="49">
        <f>854</f>
        <v>854</v>
      </c>
      <c r="K11" s="61">
        <v>854</v>
      </c>
    </row>
    <row r="12" spans="1:11" ht="21.75" customHeight="1">
      <c r="A12" s="71" t="s">
        <v>13</v>
      </c>
      <c r="B12" s="72"/>
      <c r="C12" s="73">
        <v>2359664.25</v>
      </c>
      <c r="D12" s="73">
        <v>5186174.75</v>
      </c>
      <c r="E12" s="75">
        <v>8643</v>
      </c>
      <c r="F12" s="75">
        <v>0</v>
      </c>
      <c r="G12" s="76"/>
      <c r="H12" s="77"/>
      <c r="J12" s="49">
        <f>175854</f>
        <v>175854</v>
      </c>
      <c r="K12" s="61">
        <v>175854</v>
      </c>
    </row>
    <row r="13" spans="1:12" ht="21.75" customHeight="1">
      <c r="A13" s="71" t="s">
        <v>14</v>
      </c>
      <c r="B13" s="72"/>
      <c r="C13" s="73">
        <v>12446796.52</v>
      </c>
      <c r="D13" s="73">
        <v>3547196.77</v>
      </c>
      <c r="E13" s="75">
        <v>4369761.34</v>
      </c>
      <c r="F13" s="75">
        <v>8000000</v>
      </c>
      <c r="G13" s="76"/>
      <c r="H13" s="77"/>
      <c r="J13" s="49">
        <f>19020.6+65750.67+104218.5+384441.44+1072754.3+1836800.15+(99550.8)+81608.2</f>
        <v>3664144.66</v>
      </c>
      <c r="K13" s="61">
        <v>3696125.66</v>
      </c>
      <c r="L13" s="62">
        <f>J13-K13</f>
        <v>-31981</v>
      </c>
    </row>
    <row r="14" spans="1:11" ht="21.75" customHeight="1">
      <c r="A14" s="71" t="s">
        <v>46</v>
      </c>
      <c r="B14" s="72"/>
      <c r="C14" s="73">
        <v>110991341.41</v>
      </c>
      <c r="D14" s="73">
        <v>4752581.52</v>
      </c>
      <c r="E14" s="75">
        <v>593629.24</v>
      </c>
      <c r="F14" s="75">
        <v>30500000</v>
      </c>
      <c r="G14" s="76"/>
      <c r="H14" s="77"/>
      <c r="J14" s="49">
        <f>647019.11-99550.8+5266391.34</f>
        <v>5813859.649999999</v>
      </c>
      <c r="K14" s="61">
        <f>5813859.65</f>
        <v>5813859.65</v>
      </c>
    </row>
    <row r="15" spans="1:12" ht="21.75" customHeight="1" thickBot="1">
      <c r="A15" s="17" t="s">
        <v>15</v>
      </c>
      <c r="B15" s="18"/>
      <c r="C15" s="19">
        <v>3108068.24</v>
      </c>
      <c r="D15" s="19">
        <v>1605511.75</v>
      </c>
      <c r="E15" s="20">
        <v>357293.44</v>
      </c>
      <c r="F15" s="15">
        <v>3500000</v>
      </c>
      <c r="G15" s="51"/>
      <c r="H15" s="16"/>
      <c r="J15" s="64">
        <f>SUM(J11:J14)</f>
        <v>9654712.309999999</v>
      </c>
      <c r="K15" s="65">
        <f>SUM(K11:K14)</f>
        <v>9686693.31</v>
      </c>
      <c r="L15" s="63">
        <f>96200000+90000+9000000+13200000+3500000</f>
        <v>121990000</v>
      </c>
    </row>
    <row r="16" spans="1:12" s="23" customFormat="1" ht="21.75" customHeight="1" thickTop="1">
      <c r="A16" s="54" t="s">
        <v>8</v>
      </c>
      <c r="B16" s="55"/>
      <c r="C16" s="22">
        <f>SUM(C11:C15)</f>
        <v>128961917.58</v>
      </c>
      <c r="D16" s="22">
        <f>SUM(D11:D15)</f>
        <v>15094153.809999999</v>
      </c>
      <c r="E16" s="22">
        <f>SUM(E11:E15)</f>
        <v>5330065.86</v>
      </c>
      <c r="F16" s="22">
        <f>SUM(F11:F15)</f>
        <v>42050000</v>
      </c>
      <c r="G16" s="22">
        <f>SUM(G11:G15)</f>
        <v>0</v>
      </c>
      <c r="H16" s="22"/>
      <c r="J16" s="50"/>
      <c r="K16" s="59"/>
      <c r="L16" s="59"/>
    </row>
    <row r="17" spans="1:12" s="23" customFormat="1" ht="21.75" customHeight="1">
      <c r="A17" s="68" t="s">
        <v>34</v>
      </c>
      <c r="B17" s="69"/>
      <c r="C17" s="70">
        <f>C16</f>
        <v>128961917.58</v>
      </c>
      <c r="D17" s="70">
        <f>D16</f>
        <v>15094153.809999999</v>
      </c>
      <c r="E17" s="70">
        <f>E16</f>
        <v>5330065.86</v>
      </c>
      <c r="F17" s="70">
        <f>F16</f>
        <v>42050000</v>
      </c>
      <c r="G17" s="70">
        <f>G16</f>
        <v>0</v>
      </c>
      <c r="H17" s="70"/>
      <c r="J17" s="50"/>
      <c r="K17" s="59"/>
      <c r="L17" s="59"/>
    </row>
    <row r="18" spans="1:8" ht="21.75" customHeight="1">
      <c r="A18" s="11" t="s">
        <v>4</v>
      </c>
      <c r="B18" s="12"/>
      <c r="C18" s="13"/>
      <c r="D18" s="13"/>
      <c r="E18" s="13"/>
      <c r="F18" s="13"/>
      <c r="G18" s="51"/>
      <c r="H18" s="14"/>
    </row>
    <row r="19" spans="1:8" ht="21.75" customHeight="1">
      <c r="A19" s="71" t="s">
        <v>9</v>
      </c>
      <c r="B19" s="72"/>
      <c r="C19" s="73"/>
      <c r="D19" s="73"/>
      <c r="E19" s="73"/>
      <c r="F19" s="73"/>
      <c r="G19" s="76"/>
      <c r="H19" s="74"/>
    </row>
    <row r="20" spans="1:8" ht="21.75" customHeight="1">
      <c r="A20" s="71" t="s">
        <v>17</v>
      </c>
      <c r="B20" s="72"/>
      <c r="C20" s="73">
        <v>11600492</v>
      </c>
      <c r="D20" s="73">
        <v>4569781</v>
      </c>
      <c r="E20" s="75">
        <v>1414400</v>
      </c>
      <c r="F20" s="75">
        <v>13000000</v>
      </c>
      <c r="G20" s="76"/>
      <c r="H20" s="73"/>
    </row>
    <row r="21" spans="1:8" ht="21.75" customHeight="1">
      <c r="A21" s="71" t="s">
        <v>16</v>
      </c>
      <c r="B21" s="72"/>
      <c r="C21" s="73">
        <v>856000</v>
      </c>
      <c r="D21" s="73">
        <v>345000</v>
      </c>
      <c r="E21" s="75">
        <v>79600</v>
      </c>
      <c r="F21" s="75">
        <v>900000</v>
      </c>
      <c r="G21" s="76"/>
      <c r="H21" s="73"/>
    </row>
    <row r="22" spans="1:8" ht="21.75" customHeight="1">
      <c r="A22" s="71" t="s">
        <v>18</v>
      </c>
      <c r="B22" s="72"/>
      <c r="C22" s="73">
        <v>555781</v>
      </c>
      <c r="D22" s="73">
        <v>205892</v>
      </c>
      <c r="E22" s="75">
        <v>26277</v>
      </c>
      <c r="F22" s="75">
        <v>6705</v>
      </c>
      <c r="G22" s="76"/>
      <c r="H22" s="73"/>
    </row>
    <row r="23" spans="1:8" ht="21.75" customHeight="1">
      <c r="A23" s="71" t="s">
        <v>53</v>
      </c>
      <c r="B23" s="72"/>
      <c r="C23" s="73"/>
      <c r="D23" s="73"/>
      <c r="E23" s="75"/>
      <c r="F23" s="75"/>
      <c r="G23" s="76"/>
      <c r="H23" s="73"/>
    </row>
    <row r="24" spans="1:8" ht="21.75" customHeight="1">
      <c r="A24" s="71" t="s">
        <v>54</v>
      </c>
      <c r="B24" s="72"/>
      <c r="C24" s="73">
        <v>11680</v>
      </c>
      <c r="D24" s="73">
        <v>327410</v>
      </c>
      <c r="E24" s="75">
        <v>172400</v>
      </c>
      <c r="F24" s="75">
        <v>1500000</v>
      </c>
      <c r="G24" s="76"/>
      <c r="H24" s="73"/>
    </row>
    <row r="25" spans="1:8" ht="21.75" customHeight="1">
      <c r="A25" s="71" t="s">
        <v>19</v>
      </c>
      <c r="B25" s="72"/>
      <c r="C25" s="73"/>
      <c r="D25" s="73"/>
      <c r="E25" s="75"/>
      <c r="F25" s="75"/>
      <c r="G25" s="76"/>
      <c r="H25" s="73"/>
    </row>
    <row r="26" spans="1:8" ht="21.75" customHeight="1">
      <c r="A26" s="71" t="s">
        <v>20</v>
      </c>
      <c r="B26" s="72"/>
      <c r="C26" s="73">
        <v>26554</v>
      </c>
      <c r="D26" s="73">
        <v>9910</v>
      </c>
      <c r="E26" s="75">
        <v>2760</v>
      </c>
      <c r="F26" s="75">
        <v>26780</v>
      </c>
      <c r="G26" s="76"/>
      <c r="H26" s="73"/>
    </row>
    <row r="27" spans="1:8" ht="21.75" customHeight="1">
      <c r="A27" s="71" t="s">
        <v>21</v>
      </c>
      <c r="B27" s="72"/>
      <c r="C27" s="73">
        <v>67600</v>
      </c>
      <c r="D27" s="73">
        <v>16050</v>
      </c>
      <c r="E27" s="75">
        <v>5450</v>
      </c>
      <c r="F27" s="75">
        <v>80000</v>
      </c>
      <c r="G27" s="76"/>
      <c r="H27" s="73"/>
    </row>
    <row r="28" spans="1:8" ht="21.75" customHeight="1">
      <c r="A28" s="17" t="s">
        <v>52</v>
      </c>
      <c r="B28" s="18"/>
      <c r="C28" s="19"/>
      <c r="D28" s="19"/>
      <c r="E28" s="20"/>
      <c r="F28" s="20"/>
      <c r="G28" s="52"/>
      <c r="H28" s="19"/>
    </row>
    <row r="29" spans="10:12" ht="21.75" customHeight="1">
      <c r="J29" s="3"/>
      <c r="K29" s="3"/>
      <c r="L29" s="3"/>
    </row>
    <row r="30" spans="1:8" ht="21.75" customHeight="1">
      <c r="A30" s="24" t="s">
        <v>10</v>
      </c>
      <c r="B30" s="25"/>
      <c r="C30" s="26"/>
      <c r="D30" s="26"/>
      <c r="E30" s="27"/>
      <c r="F30" s="27"/>
      <c r="G30" s="80"/>
      <c r="H30" s="26"/>
    </row>
    <row r="31" spans="1:8" ht="21.75" customHeight="1">
      <c r="A31" s="71" t="s">
        <v>22</v>
      </c>
      <c r="B31" s="72"/>
      <c r="C31" s="73"/>
      <c r="D31" s="73">
        <v>855973.2</v>
      </c>
      <c r="E31" s="75">
        <v>148710</v>
      </c>
      <c r="F31" s="75">
        <v>1954613</v>
      </c>
      <c r="G31" s="76"/>
      <c r="H31" s="73"/>
    </row>
    <row r="32" spans="1:8" ht="21.75" customHeight="1">
      <c r="A32" s="71" t="s">
        <v>45</v>
      </c>
      <c r="B32" s="72"/>
      <c r="C32" s="73"/>
      <c r="D32" s="73">
        <v>130980</v>
      </c>
      <c r="E32" s="75">
        <v>36820</v>
      </c>
      <c r="F32" s="75">
        <v>509275</v>
      </c>
      <c r="G32" s="76"/>
      <c r="H32" s="73"/>
    </row>
    <row r="33" spans="1:8" ht="21.75" customHeight="1">
      <c r="A33" s="71" t="s">
        <v>23</v>
      </c>
      <c r="B33" s="71"/>
      <c r="C33" s="73">
        <v>16725</v>
      </c>
      <c r="D33" s="73">
        <v>3480</v>
      </c>
      <c r="E33" s="75">
        <v>545</v>
      </c>
      <c r="F33" s="75">
        <v>18225</v>
      </c>
      <c r="G33" s="76"/>
      <c r="H33" s="73"/>
    </row>
    <row r="34" spans="1:8" ht="21.75" customHeight="1">
      <c r="A34" s="71" t="s">
        <v>24</v>
      </c>
      <c r="B34" s="71"/>
      <c r="C34" s="73"/>
      <c r="D34" s="73">
        <v>55000</v>
      </c>
      <c r="E34" s="75"/>
      <c r="F34" s="75">
        <v>123000</v>
      </c>
      <c r="G34" s="76"/>
      <c r="H34" s="73"/>
    </row>
    <row r="35" spans="1:8" ht="21.75" customHeight="1">
      <c r="A35" s="71" t="s">
        <v>25</v>
      </c>
      <c r="B35" s="71"/>
      <c r="C35" s="73">
        <v>25700</v>
      </c>
      <c r="D35" s="73">
        <v>1500</v>
      </c>
      <c r="E35" s="75"/>
      <c r="F35" s="75">
        <v>3000</v>
      </c>
      <c r="G35" s="76"/>
      <c r="H35" s="73"/>
    </row>
    <row r="36" spans="1:8" ht="21.75" customHeight="1">
      <c r="A36" s="71" t="s">
        <v>44</v>
      </c>
      <c r="B36" s="71"/>
      <c r="C36" s="73"/>
      <c r="D36" s="73">
        <v>50170</v>
      </c>
      <c r="E36" s="75">
        <v>19340</v>
      </c>
      <c r="F36" s="75"/>
      <c r="G36" s="76"/>
      <c r="H36" s="73"/>
    </row>
    <row r="37" spans="1:8" ht="21.75" customHeight="1">
      <c r="A37" s="71" t="s">
        <v>63</v>
      </c>
      <c r="B37" s="81"/>
      <c r="C37" s="73"/>
      <c r="D37" s="73">
        <v>50</v>
      </c>
      <c r="E37" s="75"/>
      <c r="F37" s="75"/>
      <c r="G37" s="76"/>
      <c r="H37" s="73"/>
    </row>
    <row r="38" spans="1:8" ht="21.75" customHeight="1">
      <c r="A38" s="71" t="s">
        <v>32</v>
      </c>
      <c r="B38" s="72"/>
      <c r="C38" s="73"/>
      <c r="D38" s="73"/>
      <c r="E38" s="75"/>
      <c r="F38" s="75"/>
      <c r="G38" s="76"/>
      <c r="H38" s="73"/>
    </row>
    <row r="39" spans="1:8" ht="21.75" customHeight="1">
      <c r="A39" s="71" t="s">
        <v>26</v>
      </c>
      <c r="B39" s="72"/>
      <c r="C39" s="73">
        <v>157280</v>
      </c>
      <c r="D39" s="73">
        <v>73212</v>
      </c>
      <c r="E39" s="75">
        <v>21302</v>
      </c>
      <c r="F39" s="75">
        <v>311972</v>
      </c>
      <c r="G39" s="76"/>
      <c r="H39" s="73"/>
    </row>
    <row r="40" spans="1:8" ht="21.75" customHeight="1">
      <c r="A40" s="71" t="s">
        <v>50</v>
      </c>
      <c r="B40" s="72"/>
      <c r="C40" s="73"/>
      <c r="D40" s="73">
        <v>45000</v>
      </c>
      <c r="E40" s="75"/>
      <c r="F40" s="75"/>
      <c r="G40" s="76"/>
      <c r="H40" s="73"/>
    </row>
    <row r="41" spans="1:8" ht="21.75" customHeight="1">
      <c r="A41" s="71" t="s">
        <v>33</v>
      </c>
      <c r="B41" s="72"/>
      <c r="C41" s="73"/>
      <c r="D41" s="73"/>
      <c r="E41" s="75"/>
      <c r="F41" s="75"/>
      <c r="G41" s="76"/>
      <c r="H41" s="73"/>
    </row>
    <row r="42" spans="1:8" ht="21.75" customHeight="1">
      <c r="A42" s="78" t="s">
        <v>27</v>
      </c>
      <c r="B42" s="78"/>
      <c r="C42" s="73">
        <v>2535</v>
      </c>
      <c r="D42" s="73">
        <v>50150</v>
      </c>
      <c r="E42" s="75">
        <v>34435</v>
      </c>
      <c r="F42" s="75"/>
      <c r="G42" s="76"/>
      <c r="H42" s="73"/>
    </row>
    <row r="43" spans="1:8" ht="21.75" customHeight="1">
      <c r="A43" s="79" t="s">
        <v>28</v>
      </c>
      <c r="B43" s="79"/>
      <c r="C43" s="73"/>
      <c r="D43" s="73"/>
      <c r="E43" s="75"/>
      <c r="F43" s="75"/>
      <c r="G43" s="76"/>
      <c r="H43" s="73"/>
    </row>
    <row r="44" spans="1:8" ht="21.75" customHeight="1">
      <c r="A44" s="78" t="s">
        <v>29</v>
      </c>
      <c r="B44" s="78"/>
      <c r="C44" s="73">
        <v>106180</v>
      </c>
      <c r="D44" s="73">
        <v>63980</v>
      </c>
      <c r="E44" s="75">
        <v>11490</v>
      </c>
      <c r="F44" s="75"/>
      <c r="G44" s="76"/>
      <c r="H44" s="73"/>
    </row>
    <row r="45" spans="1:8" ht="21.75" customHeight="1">
      <c r="A45" s="78" t="s">
        <v>30</v>
      </c>
      <c r="B45" s="78"/>
      <c r="C45" s="73">
        <v>2900</v>
      </c>
      <c r="D45" s="73">
        <v>12800</v>
      </c>
      <c r="E45" s="75">
        <v>19200</v>
      </c>
      <c r="F45" s="75"/>
      <c r="G45" s="76"/>
      <c r="H45" s="75"/>
    </row>
    <row r="46" spans="1:8" ht="21.75" customHeight="1">
      <c r="A46" s="78" t="s">
        <v>47</v>
      </c>
      <c r="B46" s="71"/>
      <c r="C46" s="73">
        <v>19000</v>
      </c>
      <c r="D46" s="73"/>
      <c r="E46" s="75"/>
      <c r="F46" s="75"/>
      <c r="G46" s="76"/>
      <c r="H46" s="75"/>
    </row>
    <row r="47" spans="1:8" ht="21.75" customHeight="1">
      <c r="A47" s="11" t="s">
        <v>31</v>
      </c>
      <c r="B47" s="11"/>
      <c r="C47" s="13"/>
      <c r="D47" s="13">
        <v>59100</v>
      </c>
      <c r="E47" s="15">
        <v>42800</v>
      </c>
      <c r="F47" s="15"/>
      <c r="G47" s="51"/>
      <c r="H47" s="13"/>
    </row>
    <row r="48" spans="1:12" s="23" customFormat="1" ht="21.75" customHeight="1">
      <c r="A48" s="21" t="s">
        <v>35</v>
      </c>
      <c r="B48" s="21"/>
      <c r="C48" s="28">
        <f>SUM(C20:C47)</f>
        <v>13448427</v>
      </c>
      <c r="D48" s="28">
        <f>SUM(D20:D47)</f>
        <v>6875438.2</v>
      </c>
      <c r="E48" s="28">
        <f>SUM(E20:E47)</f>
        <v>2035529</v>
      </c>
      <c r="F48" s="28">
        <f>SUM(F20:F47)</f>
        <v>18433570</v>
      </c>
      <c r="G48" s="28">
        <f>SUM(G20:G47)</f>
        <v>0</v>
      </c>
      <c r="H48" s="28"/>
      <c r="J48" s="50"/>
      <c r="K48" s="59"/>
      <c r="L48" s="59"/>
    </row>
    <row r="49" spans="1:8" ht="21.75" customHeight="1">
      <c r="A49" s="11" t="s">
        <v>6</v>
      </c>
      <c r="B49" s="11"/>
      <c r="C49" s="29"/>
      <c r="D49" s="29"/>
      <c r="E49" s="30"/>
      <c r="F49" s="30"/>
      <c r="G49" s="51"/>
      <c r="H49" s="31"/>
    </row>
    <row r="50" spans="1:8" ht="21.75" customHeight="1">
      <c r="A50" s="71" t="s">
        <v>36</v>
      </c>
      <c r="B50" s="71"/>
      <c r="C50" s="73">
        <v>255920</v>
      </c>
      <c r="D50" s="73">
        <v>107870</v>
      </c>
      <c r="E50" s="75">
        <v>22054</v>
      </c>
      <c r="F50" s="75"/>
      <c r="G50" s="76"/>
      <c r="H50" s="73"/>
    </row>
    <row r="51" spans="1:8" ht="21.75" customHeight="1">
      <c r="A51" s="11" t="s">
        <v>37</v>
      </c>
      <c r="B51" s="11"/>
      <c r="C51" s="13">
        <v>503599.43</v>
      </c>
      <c r="D51" s="13"/>
      <c r="E51" s="15"/>
      <c r="F51" s="15"/>
      <c r="G51" s="51"/>
      <c r="H51" s="13"/>
    </row>
    <row r="52" spans="1:8" ht="21.75" customHeight="1">
      <c r="A52" s="21" t="s">
        <v>38</v>
      </c>
      <c r="B52" s="21"/>
      <c r="C52" s="22">
        <f>SUM(C50:C51)</f>
        <v>759519.4299999999</v>
      </c>
      <c r="D52" s="22">
        <f>SUM(D50:D51)</f>
        <v>107870</v>
      </c>
      <c r="E52" s="22">
        <f>SUM(E50:E51)</f>
        <v>22054</v>
      </c>
      <c r="F52" s="22">
        <f>SUM(F50:F51)</f>
        <v>0</v>
      </c>
      <c r="G52" s="22">
        <f>SUM(G50:G51)</f>
        <v>0</v>
      </c>
      <c r="H52" s="22"/>
    </row>
    <row r="53" spans="1:8" ht="21.75" customHeight="1">
      <c r="A53" s="11" t="s">
        <v>7</v>
      </c>
      <c r="B53" s="11"/>
      <c r="C53" s="13"/>
      <c r="D53" s="13"/>
      <c r="E53" s="13"/>
      <c r="F53" s="13"/>
      <c r="G53" s="51"/>
      <c r="H53" s="32"/>
    </row>
    <row r="54" spans="1:8" ht="21.75" customHeight="1">
      <c r="A54" s="71" t="s">
        <v>39</v>
      </c>
      <c r="B54" s="71"/>
      <c r="C54" s="73">
        <v>279991.97</v>
      </c>
      <c r="D54" s="73">
        <v>170885.7</v>
      </c>
      <c r="E54" s="75"/>
      <c r="F54" s="75"/>
      <c r="G54" s="76"/>
      <c r="H54" s="75"/>
    </row>
    <row r="55" spans="1:8" ht="21.75" customHeight="1">
      <c r="A55" s="11" t="s">
        <v>40</v>
      </c>
      <c r="B55" s="11"/>
      <c r="C55" s="13">
        <f>182200+493053.63</f>
        <v>675253.63</v>
      </c>
      <c r="D55" s="13">
        <v>155159.73</v>
      </c>
      <c r="E55" s="15">
        <v>22090</v>
      </c>
      <c r="F55" s="15"/>
      <c r="G55" s="51"/>
      <c r="H55" s="15"/>
    </row>
    <row r="56" spans="1:8" ht="21.75" customHeight="1">
      <c r="A56" s="11" t="s">
        <v>64</v>
      </c>
      <c r="B56" s="11"/>
      <c r="C56" s="13"/>
      <c r="D56" s="13"/>
      <c r="E56" s="15">
        <v>235000</v>
      </c>
      <c r="F56" s="15"/>
      <c r="G56" s="51"/>
      <c r="H56" s="15"/>
    </row>
    <row r="57" spans="1:12" s="23" customFormat="1" ht="21.75" customHeight="1" thickBot="1">
      <c r="A57" s="33" t="s">
        <v>41</v>
      </c>
      <c r="B57" s="34"/>
      <c r="C57" s="35">
        <f>SUM(C54:C55)</f>
        <v>955245.6</v>
      </c>
      <c r="D57" s="35">
        <f>SUM(D54:D55)</f>
        <v>326045.43000000005</v>
      </c>
      <c r="E57" s="35">
        <f>SUM(E54:E56)</f>
        <v>257090</v>
      </c>
      <c r="F57" s="35"/>
      <c r="G57" s="53"/>
      <c r="H57" s="35"/>
      <c r="J57" s="50"/>
      <c r="K57" s="59"/>
      <c r="L57" s="59"/>
    </row>
    <row r="58" spans="1:12" s="23" customFormat="1" ht="24" customHeight="1" thickBot="1" thickTop="1">
      <c r="A58" s="36" t="s">
        <v>42</v>
      </c>
      <c r="B58" s="37"/>
      <c r="C58" s="38">
        <f>C57+C52+C48</f>
        <v>15163192.03</v>
      </c>
      <c r="D58" s="38">
        <f>D57+D52+D48</f>
        <v>7309353.63</v>
      </c>
      <c r="E58" s="38">
        <f>E57+E52+E48</f>
        <v>2314673</v>
      </c>
      <c r="F58" s="38">
        <f>F57+F52+F48</f>
        <v>18433570</v>
      </c>
      <c r="G58" s="38">
        <f>G57+G52+G48</f>
        <v>0</v>
      </c>
      <c r="H58" s="38"/>
      <c r="J58" s="50"/>
      <c r="K58" s="59"/>
      <c r="L58" s="59"/>
    </row>
    <row r="59" spans="1:12" s="42" customFormat="1" ht="24.75" customHeight="1" thickBot="1" thickTop="1">
      <c r="A59" s="39" t="s">
        <v>43</v>
      </c>
      <c r="B59" s="40"/>
      <c r="C59" s="41">
        <f>C58+C17</f>
        <v>144125109.60999998</v>
      </c>
      <c r="D59" s="41">
        <f>D58+D17</f>
        <v>22403507.439999998</v>
      </c>
      <c r="E59" s="41">
        <f>E58+E17</f>
        <v>7644738.86</v>
      </c>
      <c r="F59" s="41">
        <f>F58+F17</f>
        <v>60483570</v>
      </c>
      <c r="G59" s="41">
        <f>G58+G17</f>
        <v>0</v>
      </c>
      <c r="H59" s="41"/>
      <c r="J59" s="50"/>
      <c r="K59" s="59"/>
      <c r="L59" s="59"/>
    </row>
    <row r="60" spans="1:12" s="47" customFormat="1" ht="15" customHeight="1" thickTop="1">
      <c r="A60" s="43"/>
      <c r="B60" s="44"/>
      <c r="C60" s="45"/>
      <c r="D60" s="45"/>
      <c r="E60" s="46"/>
      <c r="F60" s="46"/>
      <c r="G60" s="46"/>
      <c r="H60" s="46"/>
      <c r="J60" s="50"/>
      <c r="K60" s="60"/>
      <c r="L60" s="60"/>
    </row>
    <row r="61" ht="24">
      <c r="E61" s="56"/>
    </row>
    <row r="62" spans="5:8" ht="24.75" customHeight="1">
      <c r="E62" s="2"/>
      <c r="G62" s="178" t="s">
        <v>60</v>
      </c>
      <c r="H62" s="178"/>
    </row>
    <row r="63" spans="7:8" ht="24">
      <c r="G63" s="178" t="s">
        <v>61</v>
      </c>
      <c r="H63" s="178"/>
    </row>
    <row r="64" ht="24.75" customHeight="1">
      <c r="E64" s="48"/>
    </row>
    <row r="66" ht="24">
      <c r="E66" s="57"/>
    </row>
  </sheetData>
  <sheetProtection/>
  <mergeCells count="10">
    <mergeCell ref="G62:H62"/>
    <mergeCell ref="G63:H63"/>
    <mergeCell ref="A2:H2"/>
    <mergeCell ref="A3:H3"/>
    <mergeCell ref="A4:F4"/>
    <mergeCell ref="A5:B7"/>
    <mergeCell ref="C5:E5"/>
    <mergeCell ref="F5:F7"/>
    <mergeCell ref="G5:G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64"/>
  <sheetViews>
    <sheetView zoomScalePageLayoutView="0" workbookViewId="0" topLeftCell="A53">
      <selection activeCell="C66" sqref="C66"/>
    </sheetView>
  </sheetViews>
  <sheetFormatPr defaultColWidth="9.140625" defaultRowHeight="23.25"/>
  <cols>
    <col min="1" max="1" width="42.28125" style="151" customWidth="1"/>
    <col min="2" max="3" width="21.7109375" style="151" customWidth="1"/>
    <col min="4" max="4" width="14.8515625" style="151" customWidth="1"/>
    <col min="5" max="16384" width="9.140625" style="151" customWidth="1"/>
  </cols>
  <sheetData>
    <row r="1" spans="1:4" ht="24">
      <c r="A1" s="192" t="s">
        <v>118</v>
      </c>
      <c r="B1" s="192"/>
      <c r="C1" s="192"/>
      <c r="D1" s="192"/>
    </row>
    <row r="2" spans="1:4" ht="24">
      <c r="A2" s="192" t="s">
        <v>119</v>
      </c>
      <c r="B2" s="192"/>
      <c r="C2" s="192"/>
      <c r="D2" s="192"/>
    </row>
    <row r="3" spans="1:4" ht="15.75" customHeight="1">
      <c r="A3" s="167"/>
      <c r="B3" s="167"/>
      <c r="C3" s="167"/>
      <c r="D3" s="167"/>
    </row>
    <row r="4" spans="1:4" ht="24">
      <c r="A4" s="194" t="s">
        <v>117</v>
      </c>
      <c r="B4" s="194"/>
      <c r="C4" s="194"/>
      <c r="D4" s="194"/>
    </row>
    <row r="5" spans="1:4" ht="10.5" customHeight="1">
      <c r="A5" s="195"/>
      <c r="B5" s="195"/>
      <c r="C5" s="195"/>
      <c r="D5" s="195"/>
    </row>
    <row r="6" spans="1:4" s="153" customFormat="1" ht="24">
      <c r="A6" s="196" t="s">
        <v>2</v>
      </c>
      <c r="B6" s="152" t="s">
        <v>84</v>
      </c>
      <c r="C6" s="152" t="s">
        <v>85</v>
      </c>
      <c r="D6" s="196" t="s">
        <v>86</v>
      </c>
    </row>
    <row r="7" spans="1:4" ht="24">
      <c r="A7" s="196"/>
      <c r="B7" s="152" t="s">
        <v>87</v>
      </c>
      <c r="C7" s="152" t="s">
        <v>88</v>
      </c>
      <c r="D7" s="196"/>
    </row>
    <row r="8" spans="1:4" ht="24">
      <c r="A8" s="154" t="s">
        <v>89</v>
      </c>
      <c r="B8" s="155">
        <v>133140</v>
      </c>
      <c r="C8" s="155">
        <v>119679.71</v>
      </c>
      <c r="D8" s="155">
        <f>+B8+C8</f>
        <v>252819.71000000002</v>
      </c>
    </row>
    <row r="9" spans="1:4" ht="24">
      <c r="A9" s="154" t="s">
        <v>90</v>
      </c>
      <c r="B9" s="155">
        <v>0</v>
      </c>
      <c r="C9" s="155">
        <v>0</v>
      </c>
      <c r="D9" s="155">
        <f>+B9+C9</f>
        <v>0</v>
      </c>
    </row>
    <row r="10" spans="1:4" ht="24">
      <c r="A10" s="156" t="s">
        <v>121</v>
      </c>
      <c r="B10" s="158">
        <v>210</v>
      </c>
      <c r="C10" s="158">
        <v>0</v>
      </c>
      <c r="D10" s="158">
        <f>+B10+C10</f>
        <v>210</v>
      </c>
    </row>
    <row r="11" spans="1:4" ht="24">
      <c r="A11" s="152" t="s">
        <v>86</v>
      </c>
      <c r="B11" s="155">
        <f>+B8+B9+B10</f>
        <v>133350</v>
      </c>
      <c r="C11" s="155">
        <f>+C8+C9+C10</f>
        <v>119679.71</v>
      </c>
      <c r="D11" s="155">
        <f>+D8+D9+D10</f>
        <v>253029.71000000002</v>
      </c>
    </row>
    <row r="13" spans="1:4" ht="24">
      <c r="A13" s="194" t="s">
        <v>91</v>
      </c>
      <c r="B13" s="194"/>
      <c r="C13" s="194"/>
      <c r="D13" s="194"/>
    </row>
    <row r="14" spans="1:4" ht="7.5" customHeight="1">
      <c r="A14" s="195"/>
      <c r="B14" s="195"/>
      <c r="C14" s="195"/>
      <c r="D14" s="195"/>
    </row>
    <row r="15" spans="1:4" ht="24">
      <c r="A15" s="196" t="s">
        <v>2</v>
      </c>
      <c r="B15" s="152" t="s">
        <v>84</v>
      </c>
      <c r="C15" s="152" t="s">
        <v>85</v>
      </c>
      <c r="D15" s="196" t="s">
        <v>86</v>
      </c>
    </row>
    <row r="16" spans="1:4" ht="24">
      <c r="A16" s="196"/>
      <c r="B16" s="152" t="s">
        <v>87</v>
      </c>
      <c r="C16" s="152" t="s">
        <v>88</v>
      </c>
      <c r="D16" s="196"/>
    </row>
    <row r="17" spans="1:4" ht="24">
      <c r="A17" s="154" t="s">
        <v>92</v>
      </c>
      <c r="B17" s="155">
        <v>0</v>
      </c>
      <c r="C17" s="155">
        <v>0</v>
      </c>
      <c r="D17" s="155">
        <f>+B17+C17</f>
        <v>0</v>
      </c>
    </row>
    <row r="18" spans="1:4" ht="24">
      <c r="A18" s="154" t="s">
        <v>93</v>
      </c>
      <c r="B18" s="155">
        <v>0</v>
      </c>
      <c r="C18" s="155">
        <v>0</v>
      </c>
      <c r="D18" s="155">
        <f>+B18+C18</f>
        <v>0</v>
      </c>
    </row>
    <row r="19" spans="1:4" ht="24">
      <c r="A19" s="154" t="s">
        <v>122</v>
      </c>
      <c r="B19" s="158">
        <v>1500</v>
      </c>
      <c r="C19" s="158">
        <v>2040</v>
      </c>
      <c r="D19" s="158">
        <f>+B19+C19</f>
        <v>3540</v>
      </c>
    </row>
    <row r="20" spans="1:4" ht="24">
      <c r="A20" s="154" t="s">
        <v>94</v>
      </c>
      <c r="B20" s="158">
        <v>5050</v>
      </c>
      <c r="C20" s="158">
        <v>4530</v>
      </c>
      <c r="D20" s="159">
        <f>+B20+C20</f>
        <v>9580</v>
      </c>
    </row>
    <row r="21" spans="1:4" ht="24">
      <c r="A21" s="152" t="s">
        <v>86</v>
      </c>
      <c r="B21" s="155">
        <f>SUM(B17:B20)</f>
        <v>6550</v>
      </c>
      <c r="C21" s="155">
        <f>SUM(C17:C20)</f>
        <v>6570</v>
      </c>
      <c r="D21" s="155">
        <f>SUM(D17:D20)</f>
        <v>13120</v>
      </c>
    </row>
    <row r="23" spans="1:4" ht="24">
      <c r="A23" s="194" t="s">
        <v>95</v>
      </c>
      <c r="B23" s="194"/>
      <c r="C23" s="194"/>
      <c r="D23" s="194"/>
    </row>
    <row r="24" spans="1:4" ht="10.5" customHeight="1">
      <c r="A24" s="197"/>
      <c r="B24" s="197"/>
      <c r="C24" s="197"/>
      <c r="D24" s="197"/>
    </row>
    <row r="25" spans="1:4" ht="24">
      <c r="A25" s="196" t="s">
        <v>2</v>
      </c>
      <c r="B25" s="152" t="s">
        <v>84</v>
      </c>
      <c r="C25" s="152" t="s">
        <v>85</v>
      </c>
      <c r="D25" s="196" t="s">
        <v>86</v>
      </c>
    </row>
    <row r="26" spans="1:4" ht="24">
      <c r="A26" s="196"/>
      <c r="B26" s="152" t="s">
        <v>87</v>
      </c>
      <c r="C26" s="152" t="s">
        <v>88</v>
      </c>
      <c r="D26" s="196"/>
    </row>
    <row r="27" spans="1:4" ht="24">
      <c r="A27" s="156" t="s">
        <v>96</v>
      </c>
      <c r="B27" s="198">
        <v>2150</v>
      </c>
      <c r="C27" s="198">
        <v>1520</v>
      </c>
      <c r="D27" s="198">
        <f>+B27+C27</f>
        <v>3670</v>
      </c>
    </row>
    <row r="28" spans="1:4" ht="24">
      <c r="A28" s="160" t="s">
        <v>97</v>
      </c>
      <c r="B28" s="199"/>
      <c r="C28" s="199"/>
      <c r="D28" s="199"/>
    </row>
    <row r="29" spans="1:4" ht="24">
      <c r="A29" s="157" t="s">
        <v>98</v>
      </c>
      <c r="B29" s="200"/>
      <c r="C29" s="200"/>
      <c r="D29" s="200"/>
    </row>
    <row r="30" spans="1:4" ht="24">
      <c r="A30" s="156" t="s">
        <v>99</v>
      </c>
      <c r="B30" s="198">
        <v>0</v>
      </c>
      <c r="C30" s="198">
        <v>450</v>
      </c>
      <c r="D30" s="198">
        <f>+B30+C30</f>
        <v>450</v>
      </c>
    </row>
    <row r="31" spans="1:4" ht="24">
      <c r="A31" s="160" t="s">
        <v>100</v>
      </c>
      <c r="B31" s="199"/>
      <c r="C31" s="199"/>
      <c r="D31" s="199"/>
    </row>
    <row r="32" spans="1:4" ht="24">
      <c r="A32" s="157" t="s">
        <v>101</v>
      </c>
      <c r="B32" s="200"/>
      <c r="C32" s="200"/>
      <c r="D32" s="200"/>
    </row>
    <row r="33" spans="1:4" ht="24">
      <c r="A33" s="157" t="s">
        <v>102</v>
      </c>
      <c r="B33" s="158">
        <v>89550</v>
      </c>
      <c r="C33" s="158">
        <v>13398.2</v>
      </c>
      <c r="D33" s="159">
        <f>+B33+C33</f>
        <v>102948.2</v>
      </c>
    </row>
    <row r="34" spans="1:4" ht="24">
      <c r="A34" s="152" t="s">
        <v>86</v>
      </c>
      <c r="B34" s="155">
        <f>SUM(B27:B33)</f>
        <v>91700</v>
      </c>
      <c r="C34" s="155">
        <f>SUM(C27:C33)</f>
        <v>15368.2</v>
      </c>
      <c r="D34" s="155">
        <f>SUM(D27:D33)</f>
        <v>107068.2</v>
      </c>
    </row>
    <row r="36" spans="1:4" ht="24">
      <c r="A36" s="194" t="s">
        <v>103</v>
      </c>
      <c r="B36" s="194"/>
      <c r="C36" s="194"/>
      <c r="D36" s="194"/>
    </row>
    <row r="37" spans="1:4" ht="8.25" customHeight="1">
      <c r="A37" s="195"/>
      <c r="B37" s="195"/>
      <c r="C37" s="195"/>
      <c r="D37" s="195"/>
    </row>
    <row r="38" spans="1:4" ht="24">
      <c r="A38" s="196" t="s">
        <v>2</v>
      </c>
      <c r="B38" s="152" t="s">
        <v>84</v>
      </c>
      <c r="C38" s="152" t="s">
        <v>85</v>
      </c>
      <c r="D38" s="196" t="s">
        <v>86</v>
      </c>
    </row>
    <row r="39" spans="1:4" ht="24">
      <c r="A39" s="196"/>
      <c r="B39" s="152" t="s">
        <v>87</v>
      </c>
      <c r="C39" s="152" t="s">
        <v>88</v>
      </c>
      <c r="D39" s="196"/>
    </row>
    <row r="40" spans="1:4" ht="24">
      <c r="A40" s="161" t="s">
        <v>104</v>
      </c>
      <c r="B40" s="198">
        <v>22966</v>
      </c>
      <c r="C40" s="198">
        <v>39622</v>
      </c>
      <c r="D40" s="198">
        <f>+B40+C40</f>
        <v>62588</v>
      </c>
    </row>
    <row r="41" spans="1:4" ht="24">
      <c r="A41" s="162" t="s">
        <v>105</v>
      </c>
      <c r="B41" s="199"/>
      <c r="C41" s="199"/>
      <c r="D41" s="199"/>
    </row>
    <row r="42" spans="1:4" ht="24">
      <c r="A42" s="162" t="s">
        <v>106</v>
      </c>
      <c r="B42" s="200"/>
      <c r="C42" s="200"/>
      <c r="D42" s="200"/>
    </row>
    <row r="43" spans="1:4" ht="24">
      <c r="A43" s="156" t="s">
        <v>107</v>
      </c>
      <c r="B43" s="163">
        <v>0</v>
      </c>
      <c r="C43" s="163">
        <v>0</v>
      </c>
      <c r="D43" s="164">
        <f>+B43+C43</f>
        <v>0</v>
      </c>
    </row>
    <row r="44" spans="1:4" ht="24">
      <c r="A44" s="152" t="s">
        <v>86</v>
      </c>
      <c r="B44" s="155">
        <f>SUM(B40:B43)</f>
        <v>22966</v>
      </c>
      <c r="C44" s="155">
        <f>SUM(C40:C43)</f>
        <v>39622</v>
      </c>
      <c r="D44" s="155">
        <f>SUM(D40:D43)</f>
        <v>62588</v>
      </c>
    </row>
    <row r="46" spans="1:4" ht="24">
      <c r="A46" s="194" t="s">
        <v>108</v>
      </c>
      <c r="B46" s="194"/>
      <c r="C46" s="194"/>
      <c r="D46" s="194"/>
    </row>
    <row r="47" spans="1:4" ht="9.75" customHeight="1">
      <c r="A47" s="195"/>
      <c r="B47" s="195"/>
      <c r="C47" s="195"/>
      <c r="D47" s="195"/>
    </row>
    <row r="48" spans="1:4" ht="24">
      <c r="A48" s="196" t="s">
        <v>2</v>
      </c>
      <c r="B48" s="152" t="s">
        <v>84</v>
      </c>
      <c r="C48" s="152" t="s">
        <v>85</v>
      </c>
      <c r="D48" s="196" t="s">
        <v>86</v>
      </c>
    </row>
    <row r="49" spans="1:4" ht="24">
      <c r="A49" s="196"/>
      <c r="B49" s="152" t="s">
        <v>87</v>
      </c>
      <c r="C49" s="152" t="s">
        <v>88</v>
      </c>
      <c r="D49" s="196"/>
    </row>
    <row r="50" spans="1:4" ht="24">
      <c r="A50" s="165" t="s">
        <v>109</v>
      </c>
      <c r="B50" s="159">
        <v>0</v>
      </c>
      <c r="C50" s="159">
        <v>0</v>
      </c>
      <c r="D50" s="159">
        <f>+B50+C50</f>
        <v>0</v>
      </c>
    </row>
    <row r="51" spans="1:4" ht="24">
      <c r="A51" s="165" t="s">
        <v>110</v>
      </c>
      <c r="B51" s="159">
        <v>44412</v>
      </c>
      <c r="C51" s="159">
        <v>44412</v>
      </c>
      <c r="D51" s="159">
        <f>+B51+C51</f>
        <v>88824</v>
      </c>
    </row>
    <row r="52" spans="1:4" ht="24">
      <c r="A52" s="165" t="s">
        <v>111</v>
      </c>
      <c r="B52" s="159">
        <v>0</v>
      </c>
      <c r="C52" s="159">
        <v>0</v>
      </c>
      <c r="D52" s="159">
        <f>+B52+C52</f>
        <v>0</v>
      </c>
    </row>
    <row r="53" spans="1:4" ht="24">
      <c r="A53" s="156" t="s">
        <v>112</v>
      </c>
      <c r="B53" s="163">
        <v>21750</v>
      </c>
      <c r="C53" s="163">
        <v>21750</v>
      </c>
      <c r="D53" s="159">
        <f>+B53+C53</f>
        <v>43500</v>
      </c>
    </row>
    <row r="54" spans="1:4" ht="24">
      <c r="A54" s="156" t="s">
        <v>113</v>
      </c>
      <c r="B54" s="163">
        <v>0</v>
      </c>
      <c r="C54" s="163">
        <v>0</v>
      </c>
      <c r="D54" s="159">
        <f>+B54+C54</f>
        <v>0</v>
      </c>
    </row>
    <row r="55" spans="1:4" ht="24">
      <c r="A55" s="152" t="s">
        <v>86</v>
      </c>
      <c r="B55" s="155">
        <f>SUM(B50:B54)</f>
        <v>66162</v>
      </c>
      <c r="C55" s="155">
        <f>SUM(C50:C54)</f>
        <v>66162</v>
      </c>
      <c r="D55" s="155">
        <f>SUM(D50:D54)</f>
        <v>132324</v>
      </c>
    </row>
    <row r="57" spans="1:4" ht="24">
      <c r="A57" s="194" t="s">
        <v>114</v>
      </c>
      <c r="B57" s="194"/>
      <c r="C57" s="194"/>
      <c r="D57" s="194"/>
    </row>
    <row r="58" spans="1:4" ht="9.75" customHeight="1">
      <c r="A58" s="195"/>
      <c r="B58" s="195"/>
      <c r="C58" s="195"/>
      <c r="D58" s="195"/>
    </row>
    <row r="59" spans="1:4" ht="24">
      <c r="A59" s="196" t="s">
        <v>2</v>
      </c>
      <c r="B59" s="152" t="s">
        <v>84</v>
      </c>
      <c r="C59" s="152" t="s">
        <v>85</v>
      </c>
      <c r="D59" s="196" t="s">
        <v>86</v>
      </c>
    </row>
    <row r="60" spans="1:4" ht="24">
      <c r="A60" s="196"/>
      <c r="B60" s="152" t="s">
        <v>87</v>
      </c>
      <c r="C60" s="152" t="s">
        <v>88</v>
      </c>
      <c r="D60" s="196"/>
    </row>
    <row r="61" spans="1:4" ht="24">
      <c r="A61" s="166" t="s">
        <v>115</v>
      </c>
      <c r="B61" s="155">
        <f aca="true" t="shared" si="0" ref="B61:D62">SUM(B60:B60)</f>
        <v>0</v>
      </c>
      <c r="C61" s="155">
        <f t="shared" si="0"/>
        <v>0</v>
      </c>
      <c r="D61" s="155">
        <f t="shared" si="0"/>
        <v>0</v>
      </c>
    </row>
    <row r="62" spans="1:4" ht="24">
      <c r="A62" s="152" t="s">
        <v>86</v>
      </c>
      <c r="B62" s="155">
        <f t="shared" si="0"/>
        <v>0</v>
      </c>
      <c r="C62" s="155">
        <f t="shared" si="0"/>
        <v>0</v>
      </c>
      <c r="D62" s="155">
        <f t="shared" si="0"/>
        <v>0</v>
      </c>
    </row>
    <row r="64" spans="2:4" ht="24">
      <c r="B64" s="193" t="s">
        <v>120</v>
      </c>
      <c r="C64" s="193"/>
      <c r="D64" s="193"/>
    </row>
  </sheetData>
  <sheetProtection/>
  <mergeCells count="36">
    <mergeCell ref="A57:D57"/>
    <mergeCell ref="A58:D58"/>
    <mergeCell ref="A59:A60"/>
    <mergeCell ref="D59:D60"/>
    <mergeCell ref="B40:B42"/>
    <mergeCell ref="C40:C42"/>
    <mergeCell ref="D40:D42"/>
    <mergeCell ref="A46:D46"/>
    <mergeCell ref="A47:D47"/>
    <mergeCell ref="A48:A49"/>
    <mergeCell ref="D48:D49"/>
    <mergeCell ref="B30:B32"/>
    <mergeCell ref="C30:C32"/>
    <mergeCell ref="D30:D32"/>
    <mergeCell ref="A36:D36"/>
    <mergeCell ref="A37:D37"/>
    <mergeCell ref="A38:A39"/>
    <mergeCell ref="D38:D39"/>
    <mergeCell ref="D15:D16"/>
    <mergeCell ref="A23:D23"/>
    <mergeCell ref="A24:D24"/>
    <mergeCell ref="A25:A26"/>
    <mergeCell ref="D25:D26"/>
    <mergeCell ref="B27:B29"/>
    <mergeCell ref="C27:C29"/>
    <mergeCell ref="D27:D29"/>
    <mergeCell ref="A1:D1"/>
    <mergeCell ref="A2:D2"/>
    <mergeCell ref="B64:D64"/>
    <mergeCell ref="A4:D4"/>
    <mergeCell ref="A5:D5"/>
    <mergeCell ref="A6:A7"/>
    <mergeCell ref="D6:D7"/>
    <mergeCell ref="A13:D13"/>
    <mergeCell ref="A14:D14"/>
    <mergeCell ref="A15:A16"/>
  </mergeCells>
  <printOptions horizontalCentered="1"/>
  <pageMargins left="0.31496062992125984" right="0.31496062992125984" top="0.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bma04520</cp:lastModifiedBy>
  <cp:lastPrinted>2024-04-17T14:25:05Z</cp:lastPrinted>
  <dcterms:created xsi:type="dcterms:W3CDTF">2009-02-10T04:16:10Z</dcterms:created>
  <dcterms:modified xsi:type="dcterms:W3CDTF">2024-04-17T14:25:08Z</dcterms:modified>
  <cp:category/>
  <cp:version/>
  <cp:contentType/>
  <cp:contentStatus/>
</cp:coreProperties>
</file>