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Pound\Downloads\"/>
    </mc:Choice>
  </mc:AlternateContent>
  <xr:revisionPtr revIDLastSave="0" documentId="13_ncr:1_{BCF13E3A-804D-4A51-B4A8-4873658F097F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2566" sheetId="7" r:id="rId1"/>
    <sheet name="2565" sheetId="4" r:id="rId2"/>
    <sheet name="2564" sheetId="1" r:id="rId3"/>
    <sheet name="2563" sheetId="3" r:id="rId4"/>
    <sheet name="2562" sheetId="2" r:id="rId5"/>
    <sheet name="2562-2565" sheetId="5" r:id="rId6"/>
  </sheets>
  <definedNames>
    <definedName name="_xlnm.Print_Titles" localSheetId="5">'2562-2565'!$1:$5</definedName>
    <definedName name="_xlnm.Print_Titles" localSheetId="1">'2565'!$1:$5</definedName>
    <definedName name="_xlnm.Print_Titles" localSheetId="0">'2566'!$1:$5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7" i="7" l="1"/>
  <c r="AF7" i="7" s="1"/>
  <c r="AA7" i="7"/>
  <c r="AE7" i="7" s="1"/>
  <c r="AE47" i="7"/>
  <c r="AB47" i="7"/>
  <c r="AF47" i="7" s="1"/>
  <c r="AA47" i="7"/>
  <c r="AF43" i="7"/>
  <c r="AF56" i="7"/>
  <c r="AF19" i="7"/>
  <c r="AF27" i="7"/>
  <c r="AF32" i="7"/>
  <c r="AF14" i="7"/>
  <c r="AF9" i="7"/>
  <c r="AE49" i="7"/>
  <c r="AE57" i="7"/>
  <c r="AE23" i="7"/>
  <c r="AE33" i="7"/>
  <c r="AB40" i="7"/>
  <c r="AF40" i="7" s="1"/>
  <c r="AB41" i="7"/>
  <c r="AF41" i="7" s="1"/>
  <c r="AB42" i="7"/>
  <c r="AF42" i="7" s="1"/>
  <c r="AB43" i="7"/>
  <c r="AB44" i="7"/>
  <c r="AF44" i="7" s="1"/>
  <c r="AB45" i="7"/>
  <c r="AF45" i="7" s="1"/>
  <c r="AB46" i="7"/>
  <c r="AF46" i="7" s="1"/>
  <c r="AB48" i="7"/>
  <c r="AF48" i="7" s="1"/>
  <c r="AB49" i="7"/>
  <c r="AF49" i="7" s="1"/>
  <c r="AB50" i="7"/>
  <c r="AF50" i="7" s="1"/>
  <c r="AB51" i="7"/>
  <c r="AF51" i="7" s="1"/>
  <c r="AB52" i="7"/>
  <c r="AF52" i="7" s="1"/>
  <c r="AB53" i="7"/>
  <c r="AF53" i="7" s="1"/>
  <c r="AB54" i="7"/>
  <c r="AF54" i="7" s="1"/>
  <c r="AB55" i="7"/>
  <c r="AF55" i="7" s="1"/>
  <c r="AB56" i="7"/>
  <c r="AB57" i="7"/>
  <c r="AF57" i="7" s="1"/>
  <c r="AB58" i="7"/>
  <c r="AF58" i="7" s="1"/>
  <c r="AA40" i="7"/>
  <c r="AE40" i="7" s="1"/>
  <c r="AA41" i="7"/>
  <c r="AE41" i="7" s="1"/>
  <c r="AA42" i="7"/>
  <c r="AE42" i="7" s="1"/>
  <c r="AA43" i="7"/>
  <c r="AE43" i="7" s="1"/>
  <c r="AA44" i="7"/>
  <c r="AE44" i="7" s="1"/>
  <c r="AA45" i="7"/>
  <c r="AE45" i="7" s="1"/>
  <c r="AA46" i="7"/>
  <c r="AE46" i="7" s="1"/>
  <c r="AA48" i="7"/>
  <c r="AE48" i="7" s="1"/>
  <c r="AA49" i="7"/>
  <c r="AA50" i="7"/>
  <c r="AE50" i="7" s="1"/>
  <c r="AA51" i="7"/>
  <c r="AE51" i="7" s="1"/>
  <c r="AA52" i="7"/>
  <c r="AE52" i="7" s="1"/>
  <c r="AA53" i="7"/>
  <c r="AE53" i="7" s="1"/>
  <c r="AA54" i="7"/>
  <c r="AE54" i="7" s="1"/>
  <c r="AG54" i="7" s="1"/>
  <c r="AA55" i="7"/>
  <c r="AE55" i="7" s="1"/>
  <c r="AA56" i="7"/>
  <c r="AE56" i="7" s="1"/>
  <c r="AA57" i="7"/>
  <c r="AA58" i="7"/>
  <c r="AE58" i="7" s="1"/>
  <c r="AB39" i="7"/>
  <c r="AF39" i="7" s="1"/>
  <c r="AA39" i="7"/>
  <c r="AE39" i="7" s="1"/>
  <c r="AB15" i="7"/>
  <c r="AF15" i="7" s="1"/>
  <c r="AB16" i="7"/>
  <c r="AF16" i="7" s="1"/>
  <c r="AB17" i="7"/>
  <c r="AF17" i="7" s="1"/>
  <c r="AB18" i="7"/>
  <c r="AF18" i="7" s="1"/>
  <c r="AB19" i="7"/>
  <c r="AB20" i="7"/>
  <c r="AF20" i="7" s="1"/>
  <c r="AB21" i="7"/>
  <c r="AF21" i="7" s="1"/>
  <c r="AB22" i="7"/>
  <c r="AF22" i="7" s="1"/>
  <c r="AB23" i="7"/>
  <c r="AF23" i="7" s="1"/>
  <c r="AB24" i="7"/>
  <c r="AF24" i="7" s="1"/>
  <c r="AB25" i="7"/>
  <c r="AF25" i="7" s="1"/>
  <c r="AB26" i="7"/>
  <c r="AF26" i="7" s="1"/>
  <c r="AB27" i="7"/>
  <c r="AB28" i="7"/>
  <c r="AF28" i="7" s="1"/>
  <c r="AB29" i="7"/>
  <c r="AF29" i="7" s="1"/>
  <c r="AB30" i="7"/>
  <c r="AF30" i="7" s="1"/>
  <c r="AB31" i="7"/>
  <c r="AF31" i="7" s="1"/>
  <c r="AB32" i="7"/>
  <c r="AB33" i="7"/>
  <c r="AF33" i="7" s="1"/>
  <c r="AB34" i="7"/>
  <c r="AF34" i="7" s="1"/>
  <c r="AB35" i="7"/>
  <c r="AF35" i="7" s="1"/>
  <c r="AB36" i="7"/>
  <c r="AF36" i="7" s="1"/>
  <c r="AA15" i="7"/>
  <c r="AE15" i="7" s="1"/>
  <c r="AA16" i="7"/>
  <c r="AE16" i="7" s="1"/>
  <c r="AA17" i="7"/>
  <c r="AE17" i="7" s="1"/>
  <c r="AA18" i="7"/>
  <c r="AE18" i="7" s="1"/>
  <c r="AA19" i="7"/>
  <c r="AE19" i="7" s="1"/>
  <c r="AA20" i="7"/>
  <c r="AE20" i="7" s="1"/>
  <c r="AA21" i="7"/>
  <c r="AE21" i="7" s="1"/>
  <c r="AA22" i="7"/>
  <c r="AE22" i="7" s="1"/>
  <c r="AA23" i="7"/>
  <c r="AA24" i="7"/>
  <c r="AE24" i="7" s="1"/>
  <c r="AA25" i="7"/>
  <c r="AE25" i="7" s="1"/>
  <c r="AA26" i="7"/>
  <c r="AE26" i="7" s="1"/>
  <c r="AA27" i="7"/>
  <c r="AE27" i="7" s="1"/>
  <c r="AA28" i="7"/>
  <c r="AE28" i="7" s="1"/>
  <c r="AA29" i="7"/>
  <c r="AE29" i="7" s="1"/>
  <c r="AA30" i="7"/>
  <c r="AE30" i="7" s="1"/>
  <c r="AA31" i="7"/>
  <c r="AE31" i="7" s="1"/>
  <c r="AA32" i="7"/>
  <c r="AE32" i="7" s="1"/>
  <c r="AA33" i="7"/>
  <c r="AA34" i="7"/>
  <c r="AE34" i="7" s="1"/>
  <c r="AA35" i="7"/>
  <c r="AE35" i="7" s="1"/>
  <c r="AA36" i="7"/>
  <c r="AE36" i="7" s="1"/>
  <c r="AB14" i="7"/>
  <c r="AA14" i="7"/>
  <c r="AE14" i="7" s="1"/>
  <c r="AB11" i="7"/>
  <c r="AF11" i="7" s="1"/>
  <c r="AB12" i="7"/>
  <c r="AF12" i="7" s="1"/>
  <c r="AA11" i="7"/>
  <c r="AE11" i="7" s="1"/>
  <c r="AA12" i="7"/>
  <c r="AE12" i="7" s="1"/>
  <c r="AB10" i="7"/>
  <c r="AF10" i="7" s="1"/>
  <c r="AA10" i="7"/>
  <c r="AE10" i="7" s="1"/>
  <c r="AB9" i="7"/>
  <c r="AA9" i="7"/>
  <c r="AE9" i="7" s="1"/>
  <c r="AF11" i="1"/>
  <c r="AE11" i="1"/>
  <c r="AG11" i="1" s="1"/>
  <c r="AF9" i="1"/>
  <c r="AG9" i="1" s="1"/>
  <c r="AE9" i="1"/>
  <c r="AD9" i="1"/>
  <c r="AD11" i="1"/>
  <c r="AC11" i="1"/>
  <c r="AC9" i="1"/>
  <c r="I59" i="7"/>
  <c r="J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H59" i="7"/>
  <c r="G59" i="7"/>
  <c r="F59" i="7"/>
  <c r="E59" i="7"/>
  <c r="D59" i="7"/>
  <c r="AB59" i="7" s="1"/>
  <c r="AF59" i="7" s="1"/>
  <c r="C59" i="7"/>
  <c r="AB15" i="4"/>
  <c r="AF15" i="4" s="1"/>
  <c r="AB16" i="4"/>
  <c r="AB17" i="4"/>
  <c r="AD17" i="4" s="1"/>
  <c r="AB18" i="4"/>
  <c r="AB19" i="4"/>
  <c r="AF19" i="4" s="1"/>
  <c r="AB20" i="4"/>
  <c r="AD20" i="4" s="1"/>
  <c r="AB21" i="4"/>
  <c r="AF21" i="4" s="1"/>
  <c r="AB22" i="4"/>
  <c r="AB23" i="4"/>
  <c r="AD23" i="4" s="1"/>
  <c r="AB24" i="4"/>
  <c r="AF24" i="4" s="1"/>
  <c r="AB25" i="4"/>
  <c r="AD25" i="4" s="1"/>
  <c r="AB26" i="4"/>
  <c r="AB27" i="4"/>
  <c r="AF27" i="4" s="1"/>
  <c r="AB28" i="4"/>
  <c r="AD28" i="4" s="1"/>
  <c r="AB29" i="4"/>
  <c r="AF29" i="4" s="1"/>
  <c r="AB30" i="4"/>
  <c r="AB31" i="4"/>
  <c r="AD31" i="4" s="1"/>
  <c r="AB32" i="4"/>
  <c r="AD32" i="4" s="1"/>
  <c r="AB33" i="4"/>
  <c r="AD33" i="4" s="1"/>
  <c r="AB34" i="4"/>
  <c r="AB35" i="4"/>
  <c r="AF35" i="4" s="1"/>
  <c r="AB36" i="4"/>
  <c r="AF36" i="4" s="1"/>
  <c r="AB14" i="4"/>
  <c r="AD14" i="4" s="1"/>
  <c r="AB11" i="4"/>
  <c r="AB12" i="4"/>
  <c r="AD12" i="4" s="1"/>
  <c r="AA11" i="4"/>
  <c r="AE11" i="4" s="1"/>
  <c r="AA12" i="4"/>
  <c r="AC12" i="4" s="1"/>
  <c r="AA10" i="4"/>
  <c r="AB10" i="4"/>
  <c r="AB40" i="4"/>
  <c r="AB41" i="4"/>
  <c r="AD41" i="4" s="1"/>
  <c r="AB42" i="4"/>
  <c r="AB43" i="4"/>
  <c r="AD43" i="4" s="1"/>
  <c r="AB44" i="4"/>
  <c r="AB45" i="4"/>
  <c r="AD45" i="4" s="1"/>
  <c r="AB46" i="4"/>
  <c r="AB47" i="4"/>
  <c r="AD47" i="4" s="1"/>
  <c r="AB48" i="4"/>
  <c r="AD48" i="4" s="1"/>
  <c r="AB49" i="4"/>
  <c r="AD49" i="4" s="1"/>
  <c r="AB50" i="4"/>
  <c r="AB51" i="4"/>
  <c r="AD51" i="4" s="1"/>
  <c r="AB52" i="4"/>
  <c r="AD52" i="4" s="1"/>
  <c r="AB53" i="4"/>
  <c r="AD53" i="4" s="1"/>
  <c r="AB54" i="4"/>
  <c r="AB55" i="4"/>
  <c r="AD55" i="4" s="1"/>
  <c r="AB56" i="4"/>
  <c r="AF56" i="4" s="1"/>
  <c r="AB57" i="4"/>
  <c r="AD57" i="4" s="1"/>
  <c r="AB58" i="4"/>
  <c r="AB39" i="4"/>
  <c r="AA15" i="4"/>
  <c r="AC15" i="4" s="1"/>
  <c r="AA16" i="4"/>
  <c r="AA17" i="4"/>
  <c r="AC17" i="4" s="1"/>
  <c r="AA18" i="4"/>
  <c r="AC18" i="4" s="1"/>
  <c r="AA19" i="4"/>
  <c r="AC19" i="4" s="1"/>
  <c r="AA20" i="4"/>
  <c r="AC20" i="4" s="1"/>
  <c r="AA21" i="4"/>
  <c r="AC21" i="4" s="1"/>
  <c r="AA22" i="4"/>
  <c r="AA23" i="4"/>
  <c r="AC23" i="4" s="1"/>
  <c r="AA24" i="4"/>
  <c r="AE24" i="4" s="1"/>
  <c r="AA25" i="4"/>
  <c r="AC25" i="4" s="1"/>
  <c r="AA26" i="4"/>
  <c r="AA27" i="4"/>
  <c r="AC27" i="4" s="1"/>
  <c r="AA28" i="4"/>
  <c r="AC28" i="4" s="1"/>
  <c r="AA29" i="4"/>
  <c r="AC29" i="4" s="1"/>
  <c r="AA30" i="4"/>
  <c r="AA31" i="4"/>
  <c r="AC31" i="4" s="1"/>
  <c r="AA32" i="4"/>
  <c r="AC32" i="4" s="1"/>
  <c r="AA33" i="4"/>
  <c r="AC33" i="4" s="1"/>
  <c r="AA34" i="4"/>
  <c r="AC34" i="4" s="1"/>
  <c r="AA35" i="4"/>
  <c r="AC35" i="4" s="1"/>
  <c r="AA36" i="4"/>
  <c r="AE36" i="4" s="1"/>
  <c r="AG36" i="4" s="1"/>
  <c r="AA14" i="4"/>
  <c r="AE14" i="4" s="1"/>
  <c r="AA7" i="4"/>
  <c r="AB7" i="4"/>
  <c r="AF7" i="4" s="1"/>
  <c r="AA40" i="4"/>
  <c r="AC40" i="4" s="1"/>
  <c r="AA41" i="4"/>
  <c r="AA42" i="4"/>
  <c r="AC42" i="4" s="1"/>
  <c r="AA43" i="4"/>
  <c r="AA44" i="4"/>
  <c r="AC44" i="4" s="1"/>
  <c r="AA45" i="4"/>
  <c r="AC45" i="4" s="1"/>
  <c r="AA46" i="4"/>
  <c r="AC46" i="4" s="1"/>
  <c r="AA47" i="4"/>
  <c r="AC47" i="4" s="1"/>
  <c r="AA48" i="4"/>
  <c r="AC48" i="4" s="1"/>
  <c r="AA49" i="4"/>
  <c r="AE49" i="4" s="1"/>
  <c r="AA50" i="4"/>
  <c r="AC50" i="4" s="1"/>
  <c r="AA51" i="4"/>
  <c r="AC51" i="4" s="1"/>
  <c r="AA52" i="4"/>
  <c r="AC52" i="4" s="1"/>
  <c r="AA53" i="4"/>
  <c r="AE53" i="4" s="1"/>
  <c r="AA54" i="4"/>
  <c r="AC54" i="4" s="1"/>
  <c r="AA55" i="4"/>
  <c r="AE55" i="4" s="1"/>
  <c r="AA56" i="4"/>
  <c r="AC56" i="4" s="1"/>
  <c r="AA57" i="4"/>
  <c r="AE57" i="4" s="1"/>
  <c r="AA58" i="4"/>
  <c r="AC58" i="4" s="1"/>
  <c r="AA39" i="4"/>
  <c r="AC39" i="4" s="1"/>
  <c r="AE39" i="4"/>
  <c r="AF30" i="1"/>
  <c r="AF31" i="1"/>
  <c r="AF52" i="1"/>
  <c r="AE30" i="1"/>
  <c r="AE31" i="1"/>
  <c r="AE43" i="1"/>
  <c r="AG43" i="1" s="1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41" i="5"/>
  <c r="N40" i="5"/>
  <c r="N39" i="5"/>
  <c r="L59" i="5"/>
  <c r="N59" i="5" s="1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15" i="5"/>
  <c r="N14" i="5"/>
  <c r="N12" i="5"/>
  <c r="N10" i="5"/>
  <c r="N7" i="5"/>
  <c r="AD42" i="4"/>
  <c r="AD44" i="4"/>
  <c r="AD46" i="4"/>
  <c r="AD50" i="4"/>
  <c r="AD54" i="4"/>
  <c r="AD56" i="4"/>
  <c r="AD58" i="4"/>
  <c r="AC41" i="4"/>
  <c r="AC43" i="4"/>
  <c r="AC49" i="4"/>
  <c r="AC53" i="4"/>
  <c r="AC57" i="4"/>
  <c r="AD40" i="4"/>
  <c r="AD39" i="4"/>
  <c r="AD16" i="4"/>
  <c r="AD18" i="4"/>
  <c r="AD22" i="4"/>
  <c r="AD24" i="4"/>
  <c r="AD26" i="4"/>
  <c r="AD30" i="4"/>
  <c r="AD34" i="4"/>
  <c r="AD36" i="4"/>
  <c r="AC16" i="4"/>
  <c r="AC22" i="4"/>
  <c r="AC26" i="4"/>
  <c r="AC30" i="4"/>
  <c r="AC36" i="4"/>
  <c r="AD15" i="4"/>
  <c r="AD10" i="4"/>
  <c r="AC10" i="4"/>
  <c r="AC7" i="4"/>
  <c r="AF42" i="4"/>
  <c r="AF44" i="4"/>
  <c r="AF46" i="4"/>
  <c r="AF50" i="4"/>
  <c r="AF52" i="4"/>
  <c r="AF54" i="4"/>
  <c r="AF58" i="4"/>
  <c r="AF40" i="4"/>
  <c r="AF39" i="4"/>
  <c r="AF18" i="4"/>
  <c r="AF22" i="4"/>
  <c r="AF23" i="4"/>
  <c r="AF26" i="4"/>
  <c r="AF28" i="4"/>
  <c r="AF30" i="4"/>
  <c r="AF31" i="4"/>
  <c r="AF32" i="4"/>
  <c r="AF34" i="4"/>
  <c r="AF16" i="4"/>
  <c r="AF14" i="4"/>
  <c r="AF11" i="4"/>
  <c r="AF10" i="4"/>
  <c r="AE43" i="4"/>
  <c r="AE47" i="4"/>
  <c r="AE41" i="4"/>
  <c r="AE18" i="4"/>
  <c r="AE20" i="4"/>
  <c r="AE22" i="4"/>
  <c r="AE26" i="4"/>
  <c r="AE28" i="4"/>
  <c r="AE30" i="4"/>
  <c r="AE16" i="4"/>
  <c r="AE10" i="4"/>
  <c r="AE9" i="4"/>
  <c r="AE7" i="4"/>
  <c r="Y59" i="4"/>
  <c r="Z59" i="4"/>
  <c r="W59" i="4"/>
  <c r="X59" i="4"/>
  <c r="U59" i="4"/>
  <c r="V59" i="4"/>
  <c r="S59" i="4"/>
  <c r="T59" i="4"/>
  <c r="J59" i="5"/>
  <c r="I59" i="5"/>
  <c r="K36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40" i="5"/>
  <c r="K39" i="5"/>
  <c r="K31" i="5"/>
  <c r="K32" i="5"/>
  <c r="K33" i="5"/>
  <c r="K34" i="5"/>
  <c r="K35" i="5"/>
  <c r="K11" i="5"/>
  <c r="K12" i="5"/>
  <c r="K10" i="5"/>
  <c r="K9" i="5"/>
  <c r="K7" i="5"/>
  <c r="H59" i="5"/>
  <c r="G59" i="5"/>
  <c r="F59" i="5"/>
  <c r="E59" i="5"/>
  <c r="Q59" i="4"/>
  <c r="R59" i="4"/>
  <c r="AF12" i="4"/>
  <c r="AB9" i="4"/>
  <c r="AF9" i="4" s="1"/>
  <c r="AA9" i="4"/>
  <c r="D59" i="5"/>
  <c r="C59" i="5"/>
  <c r="AD21" i="3"/>
  <c r="AF21" i="3" s="1"/>
  <c r="AC21" i="3"/>
  <c r="AE21" i="3" s="1"/>
  <c r="AG21" i="3" s="1"/>
  <c r="P59" i="4"/>
  <c r="O59" i="4"/>
  <c r="N59" i="4"/>
  <c r="M59" i="4"/>
  <c r="L59" i="4"/>
  <c r="K59" i="4"/>
  <c r="H59" i="4"/>
  <c r="G59" i="4"/>
  <c r="F59" i="4"/>
  <c r="E59" i="4"/>
  <c r="D59" i="4"/>
  <c r="C59" i="4"/>
  <c r="AA49" i="1"/>
  <c r="AE49" i="1" s="1"/>
  <c r="AG49" i="1" s="1"/>
  <c r="AA19" i="1"/>
  <c r="AE19" i="1" s="1"/>
  <c r="AG19" i="1" s="1"/>
  <c r="AB12" i="1"/>
  <c r="AD12" i="1" s="1"/>
  <c r="AA12" i="1"/>
  <c r="AC12" i="1" s="1"/>
  <c r="AB10" i="1"/>
  <c r="AD10" i="1" s="1"/>
  <c r="AA10" i="1"/>
  <c r="AE10" i="1" s="1"/>
  <c r="Y75" i="1"/>
  <c r="X75" i="1"/>
  <c r="T75" i="1"/>
  <c r="S75" i="1"/>
  <c r="Z74" i="1"/>
  <c r="Z73" i="1"/>
  <c r="Z72" i="1"/>
  <c r="Z71" i="1"/>
  <c r="Z69" i="1"/>
  <c r="Z68" i="1"/>
  <c r="Z67" i="1"/>
  <c r="Z66" i="1"/>
  <c r="Z65" i="1"/>
  <c r="Z64" i="1"/>
  <c r="Z63" i="1"/>
  <c r="U64" i="1"/>
  <c r="U65" i="1"/>
  <c r="U66" i="1"/>
  <c r="U67" i="1"/>
  <c r="U68" i="1"/>
  <c r="U69" i="1"/>
  <c r="U70" i="1"/>
  <c r="U71" i="1"/>
  <c r="U72" i="1"/>
  <c r="U73" i="1"/>
  <c r="U74" i="1"/>
  <c r="U63" i="1"/>
  <c r="X42" i="2"/>
  <c r="Y42" i="2"/>
  <c r="Z42" i="2"/>
  <c r="AA42" i="2"/>
  <c r="AB42" i="2"/>
  <c r="A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C42" i="2"/>
  <c r="AB35" i="1"/>
  <c r="AF35" i="1" s="1"/>
  <c r="AA35" i="1"/>
  <c r="AC35" i="1" s="1"/>
  <c r="AA23" i="1"/>
  <c r="AE23" i="1" s="1"/>
  <c r="AG23" i="1" s="1"/>
  <c r="AB23" i="1"/>
  <c r="AF23" i="1" s="1"/>
  <c r="AA51" i="1"/>
  <c r="AE51" i="1" s="1"/>
  <c r="AB51" i="1"/>
  <c r="AF51" i="1" s="1"/>
  <c r="AA52" i="1"/>
  <c r="AE52" i="1" s="1"/>
  <c r="AB52" i="1"/>
  <c r="AD52" i="1" s="1"/>
  <c r="AB50" i="1"/>
  <c r="AF50" i="1" s="1"/>
  <c r="AA50" i="1"/>
  <c r="AE50" i="1" s="1"/>
  <c r="AG50" i="1" s="1"/>
  <c r="AB49" i="1"/>
  <c r="AF49" i="1" s="1"/>
  <c r="AA48" i="1"/>
  <c r="AC48" i="1" s="1"/>
  <c r="AB48" i="1"/>
  <c r="AF48" i="1" s="1"/>
  <c r="AA42" i="1"/>
  <c r="AE42" i="1" s="1"/>
  <c r="AG42" i="1" s="1"/>
  <c r="AB42" i="1"/>
  <c r="AF42" i="1" s="1"/>
  <c r="AA43" i="1"/>
  <c r="AC43" i="1" s="1"/>
  <c r="AB43" i="1"/>
  <c r="AF43" i="1" s="1"/>
  <c r="AA44" i="1"/>
  <c r="AE44" i="1" s="1"/>
  <c r="AG44" i="1" s="1"/>
  <c r="AB44" i="1"/>
  <c r="AF44" i="1" s="1"/>
  <c r="AA45" i="1"/>
  <c r="AC45" i="1" s="1"/>
  <c r="AB45" i="1"/>
  <c r="AF45" i="1" s="1"/>
  <c r="AA46" i="1"/>
  <c r="AE46" i="1" s="1"/>
  <c r="AG46" i="1" s="1"/>
  <c r="AB46" i="1"/>
  <c r="AF46" i="1" s="1"/>
  <c r="AA47" i="1"/>
  <c r="AC47" i="1" s="1"/>
  <c r="AB47" i="1"/>
  <c r="AF47" i="1" s="1"/>
  <c r="AB41" i="1"/>
  <c r="AF41" i="1" s="1"/>
  <c r="AA41" i="1"/>
  <c r="AC41" i="1" s="1"/>
  <c r="AB40" i="1"/>
  <c r="AF40" i="1" s="1"/>
  <c r="AA40" i="1"/>
  <c r="AE40" i="1" s="1"/>
  <c r="AG40" i="1" s="1"/>
  <c r="AA39" i="1"/>
  <c r="AC39" i="1" s="1"/>
  <c r="AB39" i="1"/>
  <c r="AF39" i="1" s="1"/>
  <c r="AA37" i="1"/>
  <c r="AC37" i="1" s="1"/>
  <c r="AB37" i="1"/>
  <c r="AF37" i="1" s="1"/>
  <c r="AA38" i="1"/>
  <c r="AE38" i="1" s="1"/>
  <c r="AG38" i="1" s="1"/>
  <c r="AB38" i="1"/>
  <c r="AF38" i="1" s="1"/>
  <c r="AB36" i="1"/>
  <c r="AD36" i="1" s="1"/>
  <c r="AA36" i="1"/>
  <c r="AE36" i="1" s="1"/>
  <c r="AB34" i="1"/>
  <c r="AF34" i="1" s="1"/>
  <c r="AA34" i="1"/>
  <c r="AE34" i="1" s="1"/>
  <c r="AA33" i="1"/>
  <c r="AC33" i="1" s="1"/>
  <c r="AB33" i="1"/>
  <c r="AF33" i="1" s="1"/>
  <c r="AB32" i="1"/>
  <c r="AD32" i="1" s="1"/>
  <c r="AA32" i="1"/>
  <c r="AE32" i="1" s="1"/>
  <c r="AA25" i="1"/>
  <c r="AC25" i="1" s="1"/>
  <c r="AB25" i="1"/>
  <c r="AF25" i="1" s="1"/>
  <c r="AA26" i="1"/>
  <c r="AE26" i="1" s="1"/>
  <c r="AG26" i="1" s="1"/>
  <c r="AB26" i="1"/>
  <c r="AF26" i="1" s="1"/>
  <c r="AA27" i="1"/>
  <c r="AC27" i="1" s="1"/>
  <c r="AB27" i="1"/>
  <c r="AF27" i="1" s="1"/>
  <c r="AA28" i="1"/>
  <c r="AE28" i="1" s="1"/>
  <c r="AG28" i="1" s="1"/>
  <c r="AB28" i="1"/>
  <c r="AF28" i="1" s="1"/>
  <c r="AA29" i="1"/>
  <c r="AC29" i="1" s="1"/>
  <c r="AB29" i="1"/>
  <c r="AF29" i="1" s="1"/>
  <c r="AB24" i="1"/>
  <c r="AF24" i="1" s="1"/>
  <c r="AA24" i="1"/>
  <c r="AE24" i="1" s="1"/>
  <c r="AB22" i="1"/>
  <c r="AD22" i="1" s="1"/>
  <c r="AA22" i="1"/>
  <c r="AE22" i="1" s="1"/>
  <c r="AB21" i="1"/>
  <c r="AF21" i="1" s="1"/>
  <c r="AA21" i="1"/>
  <c r="AC21" i="1" s="1"/>
  <c r="AB20" i="1"/>
  <c r="AF20" i="1" s="1"/>
  <c r="AA20" i="1"/>
  <c r="AE20" i="1" s="1"/>
  <c r="AG20" i="1" s="1"/>
  <c r="AB19" i="1"/>
  <c r="AF19" i="1" s="1"/>
  <c r="AA15" i="1"/>
  <c r="AE15" i="1" s="1"/>
  <c r="AG15" i="1" s="1"/>
  <c r="AB15" i="1"/>
  <c r="AF15" i="1" s="1"/>
  <c r="AA16" i="1"/>
  <c r="AE16" i="1" s="1"/>
  <c r="AB16" i="1"/>
  <c r="AF16" i="1" s="1"/>
  <c r="AA17" i="1"/>
  <c r="AC17" i="1" s="1"/>
  <c r="AB17" i="1"/>
  <c r="AF17" i="1" s="1"/>
  <c r="AA18" i="1"/>
  <c r="AE18" i="1" s="1"/>
  <c r="AB18" i="1"/>
  <c r="AD18" i="1" s="1"/>
  <c r="AB14" i="1"/>
  <c r="AD14" i="1" s="1"/>
  <c r="AA14" i="1"/>
  <c r="AE14" i="1" s="1"/>
  <c r="AB7" i="1"/>
  <c r="AD7" i="1" s="1"/>
  <c r="AA7" i="1"/>
  <c r="AE7" i="1" s="1"/>
  <c r="AA5" i="3"/>
  <c r="AC5" i="3" s="1"/>
  <c r="AE5" i="3" s="1"/>
  <c r="Z53" i="1"/>
  <c r="Y53" i="1"/>
  <c r="AD16" i="1" l="1"/>
  <c r="AG39" i="7"/>
  <c r="AG51" i="1"/>
  <c r="AC24" i="4"/>
  <c r="AD29" i="4"/>
  <c r="AA59" i="4"/>
  <c r="AE32" i="4"/>
  <c r="AG32" i="4" s="1"/>
  <c r="AF20" i="4"/>
  <c r="AG20" i="4" s="1"/>
  <c r="AD21" i="4"/>
  <c r="AC7" i="1"/>
  <c r="AG14" i="7"/>
  <c r="AG16" i="1"/>
  <c r="U75" i="1"/>
  <c r="AF32" i="1"/>
  <c r="AG32" i="1" s="1"/>
  <c r="AG40" i="7"/>
  <c r="AG24" i="1"/>
  <c r="AG34" i="1"/>
  <c r="AG52" i="1"/>
  <c r="AB59" i="4"/>
  <c r="AD59" i="4" s="1"/>
  <c r="AE51" i="4"/>
  <c r="AF48" i="4"/>
  <c r="AC44" i="1"/>
  <c r="AA59" i="7"/>
  <c r="AE59" i="7" s="1"/>
  <c r="AC59" i="4"/>
  <c r="AE59" i="4"/>
  <c r="AG46" i="7"/>
  <c r="AE15" i="4"/>
  <c r="AF33" i="4"/>
  <c r="AF25" i="4"/>
  <c r="AF17" i="4"/>
  <c r="AD24" i="1"/>
  <c r="AF18" i="1"/>
  <c r="AG18" i="1" s="1"/>
  <c r="AC14" i="4"/>
  <c r="AD35" i="4"/>
  <c r="AD27" i="4"/>
  <c r="AD19" i="4"/>
  <c r="AC55" i="4"/>
  <c r="AD20" i="1"/>
  <c r="AE27" i="1"/>
  <c r="AG27" i="1" s="1"/>
  <c r="AE34" i="4"/>
  <c r="AE45" i="4"/>
  <c r="AE47" i="1"/>
  <c r="AG47" i="1" s="1"/>
  <c r="AF36" i="1"/>
  <c r="AG36" i="1" s="1"/>
  <c r="AD7" i="4"/>
  <c r="AC38" i="1"/>
  <c r="AE37" i="1"/>
  <c r="AG37" i="1" s="1"/>
  <c r="AD40" i="1"/>
  <c r="AE33" i="1"/>
  <c r="AG33" i="1" s="1"/>
  <c r="AD34" i="1"/>
  <c r="AF22" i="1"/>
  <c r="AG22" i="1" s="1"/>
  <c r="AG56" i="7"/>
  <c r="AG50" i="7"/>
  <c r="AG42" i="7"/>
  <c r="AG15" i="7"/>
  <c r="AC49" i="1"/>
  <c r="AD15" i="1"/>
  <c r="AC26" i="1"/>
  <c r="AC46" i="1"/>
  <c r="AC42" i="1"/>
  <c r="AE45" i="1"/>
  <c r="AG45" i="1" s="1"/>
  <c r="AE39" i="1"/>
  <c r="AG39" i="1" s="1"/>
  <c r="AE35" i="1"/>
  <c r="AG35" i="1" s="1"/>
  <c r="AE29" i="1"/>
  <c r="AG29" i="1" s="1"/>
  <c r="AE25" i="1"/>
  <c r="AG25" i="1" s="1"/>
  <c r="AE12" i="1"/>
  <c r="AF7" i="1"/>
  <c r="AG7" i="1" s="1"/>
  <c r="AC10" i="1"/>
  <c r="AC15" i="1"/>
  <c r="AC23" i="1"/>
  <c r="AC19" i="1"/>
  <c r="AC24" i="1"/>
  <c r="AC20" i="1"/>
  <c r="AC16" i="1"/>
  <c r="AC32" i="1"/>
  <c r="AC51" i="1"/>
  <c r="AC40" i="1"/>
  <c r="AC36" i="1"/>
  <c r="AC34" i="1"/>
  <c r="AD50" i="1"/>
  <c r="AD48" i="1"/>
  <c r="AD46" i="1"/>
  <c r="AD44" i="1"/>
  <c r="AD42" i="1"/>
  <c r="AD38" i="1"/>
  <c r="AD28" i="1"/>
  <c r="AD26" i="1"/>
  <c r="AF14" i="1"/>
  <c r="AG14" i="1" s="1"/>
  <c r="AE41" i="1"/>
  <c r="AG41" i="1" s="1"/>
  <c r="AE21" i="1"/>
  <c r="AG21" i="1" s="1"/>
  <c r="AE17" i="1"/>
  <c r="AG17" i="1" s="1"/>
  <c r="AF10" i="1"/>
  <c r="AG10" i="1" s="1"/>
  <c r="AF12" i="1"/>
  <c r="AC28" i="1"/>
  <c r="AC22" i="1"/>
  <c r="AC14" i="1"/>
  <c r="AC18" i="1"/>
  <c r="AC52" i="1"/>
  <c r="AC50" i="1"/>
  <c r="AD51" i="1"/>
  <c r="AD49" i="1"/>
  <c r="AD47" i="1"/>
  <c r="AD45" i="1"/>
  <c r="AD43" i="1"/>
  <c r="AD41" i="1"/>
  <c r="AD39" i="1"/>
  <c r="AD37" i="1"/>
  <c r="AD35" i="1"/>
  <c r="AD33" i="1"/>
  <c r="AD29" i="1"/>
  <c r="AD27" i="1"/>
  <c r="AD25" i="1"/>
  <c r="AD23" i="1"/>
  <c r="AD21" i="1"/>
  <c r="AD19" i="1"/>
  <c r="AD17" i="1"/>
  <c r="AE48" i="1"/>
  <c r="AG48" i="1" s="1"/>
  <c r="AG44" i="7"/>
  <c r="AG52" i="7"/>
  <c r="AG57" i="7"/>
  <c r="AG55" i="7"/>
  <c r="AG53" i="7"/>
  <c r="AG49" i="7"/>
  <c r="AG45" i="7"/>
  <c r="AG43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9" i="7"/>
  <c r="AG31" i="7"/>
  <c r="AG32" i="7"/>
  <c r="AG41" i="7"/>
  <c r="AG30" i="7"/>
  <c r="AG28" i="7"/>
  <c r="AG10" i="7"/>
  <c r="AG12" i="7"/>
  <c r="AG33" i="7"/>
  <c r="AG35" i="7"/>
  <c r="AG36" i="7"/>
  <c r="AD59" i="7"/>
  <c r="AG51" i="7"/>
  <c r="AG48" i="7"/>
  <c r="AG47" i="7"/>
  <c r="AG7" i="7"/>
  <c r="AG58" i="7"/>
  <c r="AG34" i="7"/>
  <c r="AG11" i="7"/>
  <c r="AG9" i="7"/>
  <c r="AC7" i="7"/>
  <c r="AC10" i="7"/>
  <c r="AC12" i="7"/>
  <c r="AD14" i="7"/>
  <c r="AC15" i="7"/>
  <c r="AD16" i="7"/>
  <c r="AC17" i="7"/>
  <c r="AD18" i="7"/>
  <c r="AC19" i="7"/>
  <c r="AD20" i="7"/>
  <c r="AC21" i="7"/>
  <c r="AD22" i="7"/>
  <c r="AC23" i="7"/>
  <c r="AD24" i="7"/>
  <c r="AC25" i="7"/>
  <c r="AD26" i="7"/>
  <c r="AC27" i="7"/>
  <c r="AD28" i="7"/>
  <c r="AC29" i="7"/>
  <c r="AD30" i="7"/>
  <c r="AC31" i="7"/>
  <c r="AD32" i="7"/>
  <c r="AC33" i="7"/>
  <c r="AD34" i="7"/>
  <c r="AC35" i="7"/>
  <c r="AD36" i="7"/>
  <c r="AC39" i="7"/>
  <c r="AD40" i="7"/>
  <c r="AC41" i="7"/>
  <c r="AD42" i="7"/>
  <c r="AC43" i="7"/>
  <c r="AD44" i="7"/>
  <c r="AC45" i="7"/>
  <c r="AD46" i="7"/>
  <c r="AC47" i="7"/>
  <c r="AD48" i="7"/>
  <c r="AC49" i="7"/>
  <c r="AD50" i="7"/>
  <c r="AC51" i="7"/>
  <c r="AD52" i="7"/>
  <c r="AC53" i="7"/>
  <c r="AD54" i="7"/>
  <c r="AC55" i="7"/>
  <c r="AD56" i="7"/>
  <c r="AC57" i="7"/>
  <c r="AD58" i="7"/>
  <c r="AD7" i="7"/>
  <c r="AD10" i="7"/>
  <c r="AD12" i="7"/>
  <c r="AC14" i="7"/>
  <c r="AD15" i="7"/>
  <c r="AC16" i="7"/>
  <c r="AD17" i="7"/>
  <c r="AC18" i="7"/>
  <c r="AD19" i="7"/>
  <c r="AC20" i="7"/>
  <c r="AD21" i="7"/>
  <c r="AC22" i="7"/>
  <c r="AD23" i="7"/>
  <c r="AC24" i="7"/>
  <c r="AD25" i="7"/>
  <c r="AC26" i="7"/>
  <c r="AD27" i="7"/>
  <c r="AC28" i="7"/>
  <c r="AD29" i="7"/>
  <c r="AC30" i="7"/>
  <c r="AD31" i="7"/>
  <c r="AC32" i="7"/>
  <c r="AD33" i="7"/>
  <c r="AC34" i="7"/>
  <c r="AD35" i="7"/>
  <c r="AC36" i="7"/>
  <c r="AD39" i="7"/>
  <c r="AC40" i="7"/>
  <c r="AD41" i="7"/>
  <c r="AC42" i="7"/>
  <c r="AD43" i="7"/>
  <c r="AC44" i="7"/>
  <c r="AD45" i="7"/>
  <c r="AC46" i="7"/>
  <c r="AD47" i="7"/>
  <c r="AC48" i="7"/>
  <c r="AD49" i="7"/>
  <c r="AC50" i="7"/>
  <c r="AD51" i="7"/>
  <c r="AC52" i="7"/>
  <c r="AD53" i="7"/>
  <c r="AC54" i="7"/>
  <c r="AD55" i="7"/>
  <c r="AC56" i="7"/>
  <c r="AD57" i="7"/>
  <c r="AC58" i="7"/>
  <c r="AE12" i="4"/>
  <c r="AF41" i="4"/>
  <c r="AG41" i="4" s="1"/>
  <c r="AF57" i="4"/>
  <c r="AF55" i="4"/>
  <c r="AF53" i="4"/>
  <c r="AG53" i="4" s="1"/>
  <c r="AF51" i="4"/>
  <c r="AG51" i="4" s="1"/>
  <c r="AF49" i="4"/>
  <c r="AF47" i="4"/>
  <c r="AG47" i="4" s="1"/>
  <c r="AF45" i="4"/>
  <c r="AG45" i="4" s="1"/>
  <c r="AF43" i="4"/>
  <c r="AG43" i="4" s="1"/>
  <c r="AE35" i="4"/>
  <c r="AG35" i="4" s="1"/>
  <c r="AE33" i="4"/>
  <c r="AE31" i="4"/>
  <c r="AG31" i="4" s="1"/>
  <c r="AE29" i="4"/>
  <c r="AG29" i="4" s="1"/>
  <c r="AE27" i="4"/>
  <c r="AG27" i="4" s="1"/>
  <c r="AE25" i="4"/>
  <c r="AE23" i="4"/>
  <c r="AG23" i="4" s="1"/>
  <c r="AE21" i="4"/>
  <c r="AE19" i="4"/>
  <c r="AG19" i="4" s="1"/>
  <c r="AE17" i="4"/>
  <c r="AE40" i="4"/>
  <c r="AG40" i="4" s="1"/>
  <c r="AE58" i="4"/>
  <c r="AG58" i="4" s="1"/>
  <c r="AE56" i="4"/>
  <c r="AG56" i="4" s="1"/>
  <c r="AE54" i="4"/>
  <c r="AG54" i="4" s="1"/>
  <c r="AE52" i="4"/>
  <c r="AG52" i="4" s="1"/>
  <c r="AE50" i="4"/>
  <c r="AE48" i="4"/>
  <c r="AG48" i="4" s="1"/>
  <c r="AE46" i="4"/>
  <c r="AG46" i="4" s="1"/>
  <c r="AE44" i="4"/>
  <c r="AG44" i="4" s="1"/>
  <c r="AE42" i="4"/>
  <c r="AG42" i="4" s="1"/>
  <c r="K59" i="5"/>
  <c r="AG18" i="4"/>
  <c r="AG30" i="4"/>
  <c r="AG14" i="4"/>
  <c r="AG33" i="4"/>
  <c r="AG21" i="4"/>
  <c r="AG28" i="4"/>
  <c r="AG34" i="4"/>
  <c r="AG12" i="4"/>
  <c r="AG16" i="4"/>
  <c r="AG15" i="4"/>
  <c r="AG9" i="4"/>
  <c r="AG39" i="4"/>
  <c r="AG57" i="4"/>
  <c r="AG55" i="4"/>
  <c r="AG49" i="4"/>
  <c r="AG50" i="4"/>
  <c r="AG24" i="4"/>
  <c r="AG26" i="4"/>
  <c r="AG22" i="4"/>
  <c r="AG10" i="4"/>
  <c r="AG11" i="4"/>
  <c r="AG7" i="4"/>
  <c r="Z75" i="1"/>
  <c r="V53" i="1"/>
  <c r="U53" i="1"/>
  <c r="AG17" i="4" l="1"/>
  <c r="AG25" i="4"/>
  <c r="AF59" i="4"/>
  <c r="AG59" i="4" s="1"/>
  <c r="AG12" i="1"/>
  <c r="AC59" i="7"/>
  <c r="AG59" i="7"/>
  <c r="T53" i="1"/>
  <c r="S53" i="1"/>
  <c r="AB44" i="3" l="1"/>
  <c r="AD44" i="3" s="1"/>
  <c r="AF44" i="3" s="1"/>
  <c r="AA44" i="3"/>
  <c r="AC44" i="3" s="1"/>
  <c r="AE44" i="3" s="1"/>
  <c r="AB43" i="3"/>
  <c r="AD43" i="3" s="1"/>
  <c r="AF43" i="3" s="1"/>
  <c r="AA43" i="3"/>
  <c r="AC43" i="3" s="1"/>
  <c r="AE43" i="3" s="1"/>
  <c r="AG43" i="3" s="1"/>
  <c r="AB42" i="3"/>
  <c r="AD42" i="3" s="1"/>
  <c r="AF42" i="3" s="1"/>
  <c r="AA42" i="3"/>
  <c r="AC42" i="3" s="1"/>
  <c r="AE42" i="3" s="1"/>
  <c r="AG42" i="3" s="1"/>
  <c r="AB41" i="3"/>
  <c r="AD41" i="3" s="1"/>
  <c r="AF41" i="3" s="1"/>
  <c r="AA41" i="3"/>
  <c r="AC41" i="3" s="1"/>
  <c r="AE41" i="3" s="1"/>
  <c r="AG41" i="3" s="1"/>
  <c r="AB40" i="3"/>
  <c r="AD40" i="3" s="1"/>
  <c r="AF40" i="3" s="1"/>
  <c r="AA40" i="3"/>
  <c r="AC40" i="3" s="1"/>
  <c r="AE40" i="3" s="1"/>
  <c r="AB39" i="3"/>
  <c r="AD39" i="3" s="1"/>
  <c r="AF39" i="3" s="1"/>
  <c r="AA39" i="3"/>
  <c r="AC39" i="3" s="1"/>
  <c r="AE39" i="3" s="1"/>
  <c r="AG39" i="3" s="1"/>
  <c r="AB38" i="3"/>
  <c r="AD38" i="3" s="1"/>
  <c r="AF38" i="3" s="1"/>
  <c r="AA38" i="3"/>
  <c r="AC38" i="3" s="1"/>
  <c r="AE38" i="3" s="1"/>
  <c r="AG38" i="3" s="1"/>
  <c r="AB37" i="3"/>
  <c r="AD37" i="3" s="1"/>
  <c r="AF37" i="3" s="1"/>
  <c r="AA37" i="3"/>
  <c r="AC37" i="3" s="1"/>
  <c r="AE37" i="3" s="1"/>
  <c r="AG37" i="3" s="1"/>
  <c r="AB36" i="3"/>
  <c r="AD36" i="3" s="1"/>
  <c r="AF36" i="3" s="1"/>
  <c r="AA36" i="3"/>
  <c r="AC36" i="3" s="1"/>
  <c r="AE36" i="3" s="1"/>
  <c r="AB35" i="3"/>
  <c r="AD35" i="3" s="1"/>
  <c r="AF35" i="3" s="1"/>
  <c r="AA35" i="3"/>
  <c r="AC35" i="3" s="1"/>
  <c r="AE35" i="3" s="1"/>
  <c r="AG35" i="3" s="1"/>
  <c r="AB34" i="3"/>
  <c r="AD34" i="3" s="1"/>
  <c r="AF34" i="3" s="1"/>
  <c r="AA34" i="3"/>
  <c r="AC34" i="3" s="1"/>
  <c r="AE34" i="3" s="1"/>
  <c r="AG34" i="3" s="1"/>
  <c r="AB33" i="3"/>
  <c r="AD33" i="3" s="1"/>
  <c r="AF33" i="3" s="1"/>
  <c r="AA33" i="3"/>
  <c r="AC33" i="3" s="1"/>
  <c r="AE33" i="3" s="1"/>
  <c r="AG33" i="3" s="1"/>
  <c r="AB32" i="3"/>
  <c r="AD32" i="3" s="1"/>
  <c r="AF32" i="3" s="1"/>
  <c r="AA32" i="3"/>
  <c r="AC32" i="3" s="1"/>
  <c r="AE32" i="3" s="1"/>
  <c r="AB31" i="3"/>
  <c r="AD31" i="3" s="1"/>
  <c r="AF31" i="3" s="1"/>
  <c r="AA31" i="3"/>
  <c r="AC31" i="3" s="1"/>
  <c r="AE31" i="3" s="1"/>
  <c r="AG31" i="3" s="1"/>
  <c r="AB30" i="3"/>
  <c r="AD30" i="3" s="1"/>
  <c r="AF30" i="3" s="1"/>
  <c r="AA30" i="3"/>
  <c r="AC30" i="3" s="1"/>
  <c r="AE30" i="3" s="1"/>
  <c r="AG30" i="3" s="1"/>
  <c r="AB29" i="3"/>
  <c r="AD29" i="3" s="1"/>
  <c r="AF29" i="3" s="1"/>
  <c r="AA29" i="3"/>
  <c r="AC29" i="3" s="1"/>
  <c r="AE29" i="3" s="1"/>
  <c r="AG29" i="3" s="1"/>
  <c r="AB28" i="3"/>
  <c r="AD28" i="3" s="1"/>
  <c r="AF28" i="3" s="1"/>
  <c r="AA28" i="3"/>
  <c r="AC28" i="3" s="1"/>
  <c r="AE28" i="3" s="1"/>
  <c r="AB27" i="3"/>
  <c r="AD27" i="3" s="1"/>
  <c r="AF27" i="3" s="1"/>
  <c r="AA27" i="3"/>
  <c r="AC27" i="3" s="1"/>
  <c r="AE27" i="3" s="1"/>
  <c r="AG27" i="3" s="1"/>
  <c r="AB26" i="3"/>
  <c r="AD26" i="3" s="1"/>
  <c r="AF26" i="3" s="1"/>
  <c r="AA26" i="3"/>
  <c r="AC26" i="3" s="1"/>
  <c r="AE26" i="3" s="1"/>
  <c r="AG26" i="3" s="1"/>
  <c r="AB25" i="3"/>
  <c r="AD25" i="3" s="1"/>
  <c r="AF25" i="3" s="1"/>
  <c r="AA25" i="3"/>
  <c r="AC25" i="3" s="1"/>
  <c r="AE25" i="3" s="1"/>
  <c r="AG25" i="3" s="1"/>
  <c r="AB24" i="3"/>
  <c r="AD24" i="3" s="1"/>
  <c r="AF24" i="3" s="1"/>
  <c r="AA24" i="3"/>
  <c r="AC24" i="3" s="1"/>
  <c r="AE24" i="3" s="1"/>
  <c r="AB23" i="3"/>
  <c r="AD23" i="3" s="1"/>
  <c r="AF23" i="3" s="1"/>
  <c r="AA23" i="3"/>
  <c r="AC23" i="3" s="1"/>
  <c r="AE23" i="3" s="1"/>
  <c r="AG23" i="3" s="1"/>
  <c r="AB22" i="3"/>
  <c r="AD22" i="3" s="1"/>
  <c r="AF22" i="3" s="1"/>
  <c r="AA22" i="3"/>
  <c r="AC22" i="3" s="1"/>
  <c r="AE22" i="3" s="1"/>
  <c r="AG22" i="3" s="1"/>
  <c r="AB20" i="3"/>
  <c r="AD20" i="3" s="1"/>
  <c r="AF20" i="3" s="1"/>
  <c r="AA20" i="3"/>
  <c r="AC20" i="3" s="1"/>
  <c r="AE20" i="3" s="1"/>
  <c r="AG20" i="3" s="1"/>
  <c r="AB19" i="3"/>
  <c r="AD19" i="3" s="1"/>
  <c r="AF19" i="3" s="1"/>
  <c r="AA19" i="3"/>
  <c r="AC19" i="3" s="1"/>
  <c r="AE19" i="3" s="1"/>
  <c r="AB18" i="3"/>
  <c r="AD18" i="3" s="1"/>
  <c r="AF18" i="3" s="1"/>
  <c r="AA18" i="3"/>
  <c r="AC18" i="3" s="1"/>
  <c r="AE18" i="3" s="1"/>
  <c r="AG18" i="3" s="1"/>
  <c r="AB17" i="3"/>
  <c r="AD17" i="3" s="1"/>
  <c r="AF17" i="3" s="1"/>
  <c r="AA17" i="3"/>
  <c r="AC17" i="3" s="1"/>
  <c r="AE17" i="3" s="1"/>
  <c r="AG17" i="3" s="1"/>
  <c r="AB16" i="3"/>
  <c r="AD16" i="3" s="1"/>
  <c r="AF16" i="3" s="1"/>
  <c r="AA16" i="3"/>
  <c r="AC16" i="3" s="1"/>
  <c r="AE16" i="3" s="1"/>
  <c r="AG16" i="3" s="1"/>
  <c r="AB15" i="3"/>
  <c r="AD15" i="3" s="1"/>
  <c r="AF15" i="3" s="1"/>
  <c r="AA15" i="3"/>
  <c r="AC15" i="3" s="1"/>
  <c r="AE15" i="3" s="1"/>
  <c r="AB14" i="3"/>
  <c r="AD14" i="3" s="1"/>
  <c r="AF14" i="3" s="1"/>
  <c r="AA14" i="3"/>
  <c r="AC14" i="3" s="1"/>
  <c r="AE14" i="3" s="1"/>
  <c r="AG14" i="3" s="1"/>
  <c r="AB13" i="3"/>
  <c r="AD13" i="3" s="1"/>
  <c r="AF13" i="3" s="1"/>
  <c r="AA13" i="3"/>
  <c r="AC13" i="3" s="1"/>
  <c r="AE13" i="3" s="1"/>
  <c r="AG13" i="3" s="1"/>
  <c r="AB12" i="3"/>
  <c r="AD12" i="3" s="1"/>
  <c r="AF12" i="3" s="1"/>
  <c r="AA12" i="3"/>
  <c r="AC12" i="3" s="1"/>
  <c r="AE12" i="3" s="1"/>
  <c r="AG12" i="3" s="1"/>
  <c r="AB11" i="3"/>
  <c r="AD11" i="3" s="1"/>
  <c r="AF11" i="3" s="1"/>
  <c r="AA11" i="3"/>
  <c r="AC11" i="3" s="1"/>
  <c r="AE11" i="3" s="1"/>
  <c r="AB10" i="3"/>
  <c r="AD10" i="3" s="1"/>
  <c r="AF10" i="3" s="1"/>
  <c r="AA10" i="3"/>
  <c r="AC10" i="3" s="1"/>
  <c r="AE10" i="3" s="1"/>
  <c r="AG10" i="3" s="1"/>
  <c r="AB9" i="3"/>
  <c r="AD9" i="3" s="1"/>
  <c r="AF9" i="3" s="1"/>
  <c r="AA9" i="3"/>
  <c r="AC9" i="3" s="1"/>
  <c r="AE9" i="3" s="1"/>
  <c r="AG9" i="3" s="1"/>
  <c r="AB8" i="3"/>
  <c r="AD8" i="3" s="1"/>
  <c r="AF8" i="3" s="1"/>
  <c r="AA8" i="3"/>
  <c r="AC8" i="3" s="1"/>
  <c r="AE8" i="3" s="1"/>
  <c r="AG8" i="3" s="1"/>
  <c r="AB7" i="3"/>
  <c r="AD7" i="3" s="1"/>
  <c r="AF7" i="3" s="1"/>
  <c r="AA7" i="3"/>
  <c r="AC7" i="3" s="1"/>
  <c r="AE7" i="3" s="1"/>
  <c r="AB6" i="3"/>
  <c r="AD6" i="3" s="1"/>
  <c r="AF6" i="3" s="1"/>
  <c r="AA6" i="3"/>
  <c r="AC6" i="3" s="1"/>
  <c r="AE6" i="3" s="1"/>
  <c r="AB5" i="3"/>
  <c r="AD5" i="3" s="1"/>
  <c r="AF5" i="3" s="1"/>
  <c r="AF45" i="3" l="1"/>
  <c r="AG5" i="3"/>
  <c r="AG6" i="3"/>
  <c r="AE45" i="3"/>
  <c r="AG45" i="3" s="1"/>
  <c r="AG7" i="3"/>
  <c r="AG11" i="3"/>
  <c r="AG15" i="3"/>
  <c r="AG19" i="3"/>
  <c r="AG24" i="3"/>
  <c r="AG28" i="3"/>
  <c r="AG32" i="3"/>
  <c r="AG36" i="3"/>
  <c r="AG40" i="3"/>
  <c r="AG44" i="3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B53" i="1" s="1"/>
  <c r="C53" i="1"/>
  <c r="AA53" i="1" l="1"/>
  <c r="AE53" i="1" s="1"/>
  <c r="AG53" i="1" s="1"/>
  <c r="AF53" i="1"/>
  <c r="AD53" i="1"/>
  <c r="AC53" i="1" l="1"/>
</calcChain>
</file>

<file path=xl/sharedStrings.xml><?xml version="1.0" encoding="utf-8"?>
<sst xmlns="http://schemas.openxmlformats.org/spreadsheetml/2006/main" count="747" uniqueCount="123">
  <si>
    <t>ลำดับที่</t>
  </si>
  <si>
    <t>กลุ่มงานวิชาการ</t>
  </si>
  <si>
    <t>(อุทยานผีเสื้อและแมลงกรุงเทพฯ)</t>
  </si>
  <si>
    <t>ฝ่ายปลูกบำรุงรักษา</t>
  </si>
  <si>
    <t>สวนจรัญภิรมย์</t>
  </si>
  <si>
    <t>ส่วนสวนสาธารณะ 1</t>
  </si>
  <si>
    <t>สวนสมเด็จพระนางเจ้าสิริกิติ์ฯ</t>
  </si>
  <si>
    <t>สวนจตุจักร</t>
  </si>
  <si>
    <t>อุทยานเบญจสิริ</t>
  </si>
  <si>
    <t>สวนสราญรมย์</t>
  </si>
  <si>
    <t>สวนเสรีไทย</t>
  </si>
  <si>
    <t>สวนรมณีนาถ</t>
  </si>
  <si>
    <t>สวนสันติภาพ</t>
  </si>
  <si>
    <t>สวนวชิรเบญจทัศ</t>
  </si>
  <si>
    <t>สวนกีฬารามอินทรา</t>
  </si>
  <si>
    <t>สวนรมณีย์ทุ่งสีกัน</t>
  </si>
  <si>
    <t>สวนเบญจกิติ</t>
  </si>
  <si>
    <t>สวนป่าเบญจกิติ ระยะ 1</t>
  </si>
  <si>
    <t>สวนนวมินทร์ภิรมย์</t>
  </si>
  <si>
    <t>สวนวัชราภิรมย์</t>
  </si>
  <si>
    <t>สวนสาธารณะบึงน้ำลาดพร้าว 71</t>
  </si>
  <si>
    <t>สวนสาธารณะสันติชัยปราการ</t>
  </si>
  <si>
    <t>ส่วนสวนสาธารณะ 2</t>
  </si>
  <si>
    <t>สวนหลวง ร.9</t>
  </si>
  <si>
    <t>สวนลุมพินี</t>
  </si>
  <si>
    <t>สวนพระนคร</t>
  </si>
  <si>
    <t>สวนหนองจอก</t>
  </si>
  <si>
    <t>สวนธนบุรีรมย์</t>
  </si>
  <si>
    <t>สวนสาธารณะเฉลิมพระเกียรติ 6 รอบ พระชนมพรรษา</t>
  </si>
  <si>
    <t>สวนวนธรรม</t>
  </si>
  <si>
    <t>สวนทวีวนารมย์</t>
  </si>
  <si>
    <t>สวน 60 พรรษา สมเด็จพระบรมราชินีนาถ</t>
  </si>
  <si>
    <t>สวนสาธารณะศูนย์กีฬาบึงหนองบอน</t>
  </si>
  <si>
    <t>สวนราษฎร์ภิรมย์</t>
  </si>
  <si>
    <t>สวนวารีภิรมย์</t>
  </si>
  <si>
    <t>สวนสิรินธราพฤกษาพรรณ</t>
  </si>
  <si>
    <t>สวน 50 พรรษา มหาจักรีสิรินธร</t>
  </si>
  <si>
    <t>สวนหลวงพระราม 8</t>
  </si>
  <si>
    <t>สวนสิริภิรมย์</t>
  </si>
  <si>
    <t>สวนพระยาภิรมย์</t>
  </si>
  <si>
    <t>สวนบางแคภิรมย์</t>
  </si>
  <si>
    <t>สวนสาธารณะ</t>
  </si>
  <si>
    <t>วันธรรมดา</t>
  </si>
  <si>
    <t>วันหยุดราชการ</t>
  </si>
  <si>
    <t>สวนเฉลิมพระเกียรติ 80 พรรษา พระบาทสมเด็จ
พระเจ้าอยู่หัว (บางกอกน้อย)</t>
  </si>
  <si>
    <t>สวนเฉลิมพระเกียรติ 80 พรรษา พระบาทสมเด็จ
พระเจ้าอยู่หัว (สาทร)</t>
  </si>
  <si>
    <t>(คน/วัน)</t>
  </si>
  <si>
    <t xml:space="preserve"> -</t>
  </si>
  <si>
    <t xml:space="preserve">สวนเฉลิมพระเกียรติระบาทสมเด็จพระเจ้าอยู่หัว
เฉลิมพระชนมพรรษา ๗ รอบ </t>
  </si>
  <si>
    <t xml:space="preserve">( * ) หมายถึง สวนสาธารณะไม่ส่งข้อมูล </t>
  </si>
  <si>
    <t>( - ) หมายถึง ไม่มีการดำเนินการ</t>
  </si>
  <si>
    <t>*</t>
  </si>
  <si>
    <t>หมายเหตุ :</t>
  </si>
  <si>
    <t>รายงานผู้เข้าใช้บริการสวนสาธารณะ ประจำปีงบประมาณ 2563( ผู้ใช้บริการ คน/วัน)</t>
  </si>
  <si>
    <t>ต.ค.</t>
  </si>
  <si>
    <t>พ.ย.</t>
  </si>
  <si>
    <t>ธ.ค.</t>
  </si>
  <si>
    <t>ม.ค.</t>
  </si>
  <si>
    <t>ก.พ.</t>
  </si>
  <si>
    <t>มี.ค</t>
  </si>
  <si>
    <t>เม.ย.</t>
  </si>
  <si>
    <t>พ.ค.</t>
  </si>
  <si>
    <t>มิ.ย</t>
  </si>
  <si>
    <t>ก.ค</t>
  </si>
  <si>
    <t>ส.ค.</t>
  </si>
  <si>
    <t>ก.ย.</t>
  </si>
  <si>
    <t>รวม</t>
  </si>
  <si>
    <t>สวนเบญจกิติ ระยะที่1</t>
  </si>
  <si>
    <r>
      <t>สวนนาคราภิรมย์ (</t>
    </r>
    <r>
      <rPr>
        <b/>
        <sz val="12"/>
        <rFont val="TH SarabunIT๙"/>
        <family val="2"/>
      </rPr>
      <t>ปิดให้บริการ</t>
    </r>
    <r>
      <rPr>
        <sz val="12"/>
        <rFont val="TH SarabunIT๙"/>
        <family val="2"/>
      </rPr>
      <t>)</t>
    </r>
  </si>
  <si>
    <t>สวน 60 พรรษา สมเด็จพระนางเจ้าฯ 
พระบรมราชินีนาถ</t>
  </si>
  <si>
    <t>สวนเฉลิมพระเกียรติพระบาทสมเด็จพระเจ้าอยู่หัว
เฉลิมพระชนมพรรษา 7 รอบ</t>
  </si>
  <si>
    <t>อุทยานผีเสื้อและแมลง</t>
  </si>
  <si>
    <t>จำนวนผู้ใช้บริการสวนสาธารณะหลักที่อยู่ในความรับผิดชอบของสำนักงานสวนสาธารณะ สำนักสิ่งแวดล้อม</t>
  </si>
  <si>
    <t>ประจำปี พ.ศ.2562</t>
  </si>
  <si>
    <t>รวมทั้งหมด</t>
  </si>
  <si>
    <r>
      <t>สวนนาคราภิรมย์ (</t>
    </r>
    <r>
      <rPr>
        <b/>
        <sz val="14"/>
        <rFont val="TH SarabunIT๙"/>
        <family val="2"/>
      </rPr>
      <t>ปิดให้บริการ</t>
    </r>
    <r>
      <rPr>
        <sz val="14"/>
        <rFont val="TH SarabunIT๙"/>
        <family val="2"/>
      </rPr>
      <t>)</t>
    </r>
  </si>
  <si>
    <t>สวนเฉลิมพระเกียรติ 80 พรรษา พระบาทสมเด็จพระเจ้าอยู่หัว (บางกอกน้อย)</t>
  </si>
  <si>
    <t>สวน 60 พรรษา สมเด็จพระนางเจ้าฯ พระบรมราชินีนาถ</t>
  </si>
  <si>
    <t>สวนเฉลิมพระเกียรติ 80 พรรษา พระบาทสมเด็จพระเจ้าอยู่หัว (สาทร)</t>
  </si>
  <si>
    <t>( 0 ) หมายถึง ไม่มีข้อมูล</t>
  </si>
  <si>
    <t>-</t>
  </si>
  <si>
    <t xml:space="preserve">                    ปิดบริการ</t>
  </si>
  <si>
    <t>สรุปจำนวนผู้ใช้บริการในสวนสาธารณะ หลัก ปี 2564 (จาก สสณ 01)</t>
  </si>
  <si>
    <t>หน่วยงาน</t>
  </si>
  <si>
    <t xml:space="preserve">วันหยุด/นักขัตฤกษ์ </t>
  </si>
  <si>
    <t>งานปลูกบำรุงรักษา 1</t>
  </si>
  <si>
    <t>งานปลูกบำรุงรักษา 2</t>
  </si>
  <si>
    <t>งานปลูกบำรุงรักษา 3</t>
  </si>
  <si>
    <t>สวนนาคราภิรมย์</t>
  </si>
  <si>
    <t>สวนสาธารณะปิดตั้งแต่ 26 เมษายน 2564 - วันที่ 31 พฤษภาคม 2564 เนื่องจากสถานการณ์การระบาดของโควิด-19</t>
  </si>
  <si>
    <t>ปิดบริการ</t>
  </si>
  <si>
    <t>สวนปิดเนื่องจากสถานการณ์โรคระบาดโควิด 19</t>
  </si>
  <si>
    <t>สวนปิดเนื่องจากเป็นศูนย์พักคอยและ SWAB ผู้ป่วยโควิด 19</t>
  </si>
  <si>
    <t>รวมต่อวัน</t>
  </si>
  <si>
    <t>รวมทั้งปี</t>
  </si>
  <si>
    <t>รวมต่อเดือน</t>
  </si>
  <si>
    <t>ปีงบประมาณ 2564</t>
  </si>
  <si>
    <t>วัดหยุด/นักขัตฤกษ์</t>
  </si>
  <si>
    <t>เหตุการณ์ปกติ</t>
  </si>
  <si>
    <t>สวนปิดโควิด</t>
  </si>
  <si>
    <t>สวนสาธารณะปิดบริการช่วงโควิด 19</t>
  </si>
  <si>
    <t>ปิดบริการ 25-30 เม.ย.64</t>
  </si>
  <si>
    <t>ปิดบริการ 1-14 มิย.64</t>
  </si>
  <si>
    <t>ปิดบริการ 23 -31 กค. 64</t>
  </si>
  <si>
    <t>เมษายน 2564</t>
  </si>
  <si>
    <t xml:space="preserve">พฤษภาคม 2564 </t>
  </si>
  <si>
    <t>มิถุนายน 2564</t>
  </si>
  <si>
    <t>กรกฎาคม 2564</t>
  </si>
  <si>
    <t>สิงหาคม 2564</t>
  </si>
  <si>
    <t>สรุปจำนวนผู้ใช้บริการในสวนสาธารณะ หลัก ปี 2565 (จาก สสณ 01)</t>
  </si>
  <si>
    <t>สวนบึงกระเทียม</t>
  </si>
  <si>
    <t>สวนปิยะภิรมย์</t>
  </si>
  <si>
    <t>สวนสนามไชย</t>
  </si>
  <si>
    <t>สวนทวีกาญจนาภิเษก</t>
  </si>
  <si>
    <t>สวนป่าเบญจกิติ ระยะ 2,3</t>
  </si>
  <si>
    <t>สวนเทียนทะเลพฤกษาภิรมย์</t>
  </si>
  <si>
    <t>เฉลี่ยต่อวัน</t>
  </si>
  <si>
    <t>ต่อปี</t>
  </si>
  <si>
    <t>สวนเทียนทะเลพัฒนาพฤกษาภิรมย์</t>
  </si>
  <si>
    <t>(คน)</t>
  </si>
  <si>
    <t>รวม (คน)</t>
  </si>
  <si>
    <t>2566(ต.ค.65-ก.พ.66)</t>
  </si>
  <si>
    <t>ประจำปีงบประมาณ 2564-2566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</si>
</sst>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4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name val="Cordia New"/>
      <family val="2"/>
    </font>
    <font>
      <sz val="11"/>
      <color theme="1"/>
      <name val="Tahoma"/>
      <family val="2"/>
      <scheme val="minor"/>
    </font>
    <font>
      <b/>
      <sz val="12"/>
      <color theme="1"/>
      <name val="TH SarabunIT๙"/>
      <family val="2"/>
    </font>
    <font>
      <sz val="12"/>
      <name val="Tahoma"/>
      <family val="2"/>
      <charset val="222"/>
      <scheme val="minor"/>
    </font>
    <font>
      <sz val="12"/>
      <name val="TH SarabunIT๙"/>
      <family val="2"/>
    </font>
    <font>
      <sz val="13"/>
      <name val="TH SarabunIT๙"/>
      <family val="2"/>
    </font>
    <font>
      <b/>
      <sz val="12"/>
      <name val="TH SarabunIT๙"/>
      <family val="2"/>
    </font>
    <font>
      <b/>
      <sz val="13"/>
      <color theme="1"/>
      <name val="TH SarabunIT๙"/>
      <family val="2"/>
    </font>
    <font>
      <sz val="12"/>
      <name val="Cordia New"/>
      <family val="2"/>
    </font>
    <font>
      <b/>
      <sz val="16"/>
      <name val="TH SarabunIT๙"/>
      <family val="2"/>
    </font>
    <font>
      <sz val="11"/>
      <name val="Tahoma"/>
      <family val="2"/>
      <charset val="222"/>
      <scheme val="minor"/>
    </font>
    <font>
      <sz val="16"/>
      <name val="TH SarabunIT๙"/>
      <family val="2"/>
    </font>
    <font>
      <sz val="14"/>
      <name val="Tahoma"/>
      <family val="2"/>
      <charset val="222"/>
      <scheme val="minor"/>
    </font>
    <font>
      <sz val="13"/>
      <color indexed="8"/>
      <name val="TH SarabunIT๙"/>
      <family val="2"/>
    </font>
    <font>
      <sz val="13"/>
      <color rgb="FF000000"/>
      <name val="TH SarabunIT๙"/>
      <family val="2"/>
    </font>
    <font>
      <b/>
      <sz val="15"/>
      <name val="TH SarabunIT๙"/>
      <family val="2"/>
    </font>
    <font>
      <sz val="15"/>
      <color theme="1"/>
      <name val="Tahoma"/>
      <family val="2"/>
      <charset val="222"/>
      <scheme val="minor"/>
    </font>
    <font>
      <b/>
      <sz val="15"/>
      <color theme="1"/>
      <name val="TH SarabunIT๙"/>
      <family val="2"/>
    </font>
    <font>
      <sz val="15"/>
      <name val="TH SarabunIT๙"/>
      <family val="2"/>
    </font>
    <font>
      <b/>
      <sz val="15"/>
      <color indexed="8"/>
      <name val="TH SarabunIT๙"/>
      <family val="2"/>
    </font>
    <font>
      <sz val="15"/>
      <color indexed="8"/>
      <name val="TH SarabunIT๙"/>
      <family val="2"/>
    </font>
    <font>
      <sz val="15"/>
      <color theme="1"/>
      <name val="TH SarabunIT๙"/>
      <family val="2"/>
    </font>
    <font>
      <b/>
      <sz val="15"/>
      <color rgb="FF000000"/>
      <name val="TH SarabunIT๙"/>
      <family val="2"/>
    </font>
    <font>
      <sz val="15"/>
      <color rgb="FF000000"/>
      <name val="TH SarabunIT๙"/>
      <family val="2"/>
    </font>
    <font>
      <b/>
      <sz val="11"/>
      <color theme="1"/>
      <name val="TH SarabunIT๙"/>
      <family val="2"/>
    </font>
    <font>
      <b/>
      <sz val="13"/>
      <name val="TH SarabunIT๙"/>
      <family val="2"/>
    </font>
    <font>
      <b/>
      <sz val="15"/>
      <color theme="1"/>
      <name val="Tahoma"/>
      <family val="2"/>
      <charset val="222"/>
      <scheme val="minor"/>
    </font>
    <font>
      <sz val="10"/>
      <name val="TH SarabunIT๙"/>
      <family val="2"/>
    </font>
    <font>
      <sz val="15"/>
      <color theme="1"/>
      <name val="Angsana New"/>
      <family val="1"/>
    </font>
    <font>
      <b/>
      <sz val="14"/>
      <color theme="1"/>
      <name val="Angsana New"/>
      <family val="1"/>
    </font>
    <font>
      <b/>
      <sz val="15"/>
      <color theme="1"/>
      <name val="Angsana New"/>
      <family val="1"/>
    </font>
    <font>
      <sz val="15"/>
      <color rgb="FFFF0000"/>
      <name val="Angsana New"/>
      <family val="1"/>
    </font>
    <font>
      <sz val="13"/>
      <color theme="1"/>
      <name val="TH SarabunIT๙"/>
      <family val="2"/>
    </font>
    <font>
      <b/>
      <sz val="13"/>
      <color rgb="FF000000"/>
      <name val="TH SarabunIT๙"/>
      <family val="2"/>
    </font>
    <font>
      <sz val="14"/>
      <color indexed="8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2"/>
      <name val="TH SarabunPSK"/>
      <family val="2"/>
    </font>
    <font>
      <b/>
      <sz val="13"/>
      <color indexed="8"/>
      <name val="TH SarabunIT๙"/>
      <family val="2"/>
    </font>
    <font>
      <sz val="14"/>
      <color theme="1"/>
      <name val="TH SarabunIT๙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/>
    <xf numFmtId="0" fontId="3" fillId="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28">
    <xf numFmtId="0" fontId="0" fillId="0" borderId="0" xfId="0"/>
    <xf numFmtId="0" fontId="9" fillId="0" borderId="0" xfId="0" applyFont="1"/>
    <xf numFmtId="0" fontId="10" fillId="0" borderId="0" xfId="0" applyFont="1"/>
    <xf numFmtId="187" fontId="10" fillId="0" borderId="0" xfId="32" applyNumberFormat="1" applyFont="1" applyFill="1"/>
    <xf numFmtId="3" fontId="11" fillId="0" borderId="3" xfId="5" applyNumberFormat="1" applyFont="1" applyBorder="1" applyAlignment="1">
      <alignment horizontal="center" vertical="center"/>
    </xf>
    <xf numFmtId="3" fontId="11" fillId="0" borderId="1" xfId="5" applyNumberFormat="1" applyFont="1" applyBorder="1" applyAlignment="1">
      <alignment horizontal="center" vertical="center"/>
    </xf>
    <xf numFmtId="3" fontId="11" fillId="0" borderId="6" xfId="5" applyNumberFormat="1" applyFont="1" applyBorder="1" applyAlignment="1">
      <alignment horizontal="center"/>
    </xf>
    <xf numFmtId="0" fontId="11" fillId="0" borderId="6" xfId="0" applyFont="1" applyBorder="1"/>
    <xf numFmtId="3" fontId="11" fillId="0" borderId="5" xfId="27" applyNumberFormat="1" applyFont="1" applyFill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2" fillId="0" borderId="1" xfId="27" applyNumberFormat="1" applyFont="1" applyFill="1" applyBorder="1" applyAlignment="1">
      <alignment horizontal="center"/>
    </xf>
    <xf numFmtId="3" fontId="11" fillId="0" borderId="1" xfId="27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7" xfId="0" applyFont="1" applyBorder="1"/>
    <xf numFmtId="3" fontId="11" fillId="0" borderId="1" xfId="0" applyNumberFormat="1" applyFont="1" applyBorder="1" applyAlignment="1">
      <alignment horizontal="center" readingOrder="1"/>
    </xf>
    <xf numFmtId="3" fontId="11" fillId="12" borderId="6" xfId="5" applyNumberFormat="1" applyFont="1" applyFill="1" applyBorder="1" applyAlignment="1">
      <alignment horizontal="center"/>
    </xf>
    <xf numFmtId="0" fontId="11" fillId="12" borderId="7" xfId="0" applyFont="1" applyFill="1" applyBorder="1"/>
    <xf numFmtId="3" fontId="11" fillId="12" borderId="1" xfId="0" applyNumberFormat="1" applyFont="1" applyFill="1" applyBorder="1" applyAlignment="1">
      <alignment horizontal="center"/>
    </xf>
    <xf numFmtId="0" fontId="10" fillId="12" borderId="1" xfId="0" applyFont="1" applyFill="1" applyBorder="1"/>
    <xf numFmtId="187" fontId="14" fillId="12" borderId="3" xfId="26" applyNumberFormat="1" applyFont="1" applyFill="1" applyBorder="1" applyAlignment="1"/>
    <xf numFmtId="188" fontId="11" fillId="12" borderId="1" xfId="32" applyNumberFormat="1" applyFont="1" applyFill="1" applyBorder="1" applyAlignment="1">
      <alignment horizontal="center"/>
    </xf>
    <xf numFmtId="3" fontId="12" fillId="12" borderId="1" xfId="27" applyNumberFormat="1" applyFont="1" applyFill="1" applyBorder="1" applyAlignment="1">
      <alignment horizontal="center"/>
    </xf>
    <xf numFmtId="0" fontId="10" fillId="12" borderId="0" xfId="0" applyFont="1" applyFill="1"/>
    <xf numFmtId="3" fontId="11" fillId="0" borderId="1" xfId="27" applyNumberFormat="1" applyFont="1" applyFill="1" applyBorder="1" applyAlignment="1">
      <alignment horizontal="center" vertical="top"/>
    </xf>
    <xf numFmtId="3" fontId="12" fillId="0" borderId="1" xfId="27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wrapText="1"/>
    </xf>
    <xf numFmtId="3" fontId="11" fillId="0" borderId="1" xfId="27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88" fontId="11" fillId="0" borderId="1" xfId="32" applyNumberFormat="1" applyFont="1" applyFill="1" applyBorder="1" applyAlignment="1">
      <alignment horizontal="center"/>
    </xf>
    <xf numFmtId="0" fontId="11" fillId="0" borderId="8" xfId="0" applyFont="1" applyBorder="1"/>
    <xf numFmtId="3" fontId="11" fillId="0" borderId="1" xfId="32" applyNumberFormat="1" applyFont="1" applyFill="1" applyBorder="1" applyAlignment="1">
      <alignment horizontal="center"/>
    </xf>
    <xf numFmtId="3" fontId="11" fillId="0" borderId="0" xfId="5" applyNumberFormat="1" applyFont="1" applyAlignment="1">
      <alignment horizontal="center"/>
    </xf>
    <xf numFmtId="0" fontId="15" fillId="0" borderId="0" xfId="28" applyFont="1"/>
    <xf numFmtId="0" fontId="11" fillId="0" borderId="0" xfId="0" applyFont="1"/>
    <xf numFmtId="3" fontId="11" fillId="0" borderId="0" xfId="0" applyNumberFormat="1" applyFont="1"/>
    <xf numFmtId="3" fontId="20" fillId="0" borderId="1" xfId="2" applyNumberFormat="1" applyFont="1" applyFill="1" applyBorder="1" applyAlignment="1">
      <alignment horizontal="center" vertical="center"/>
    </xf>
    <xf numFmtId="3" fontId="12" fillId="0" borderId="1" xfId="8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7" xfId="5" applyNumberFormat="1" applyFont="1" applyBorder="1" applyAlignment="1">
      <alignment horizontal="center"/>
    </xf>
    <xf numFmtId="3" fontId="5" fillId="0" borderId="7" xfId="5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center"/>
    </xf>
    <xf numFmtId="3" fontId="5" fillId="0" borderId="9" xfId="5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7" xfId="0" applyFont="1" applyBorder="1"/>
    <xf numFmtId="0" fontId="11" fillId="0" borderId="0" xfId="28" applyFont="1"/>
    <xf numFmtId="3" fontId="5" fillId="0" borderId="6" xfId="5" applyNumberFormat="1" applyFont="1" applyBorder="1" applyAlignment="1">
      <alignment horizontal="center"/>
    </xf>
    <xf numFmtId="3" fontId="5" fillId="0" borderId="14" xfId="5" applyNumberFormat="1" applyFont="1" applyBorder="1" applyAlignment="1">
      <alignment vertical="center"/>
    </xf>
    <xf numFmtId="3" fontId="5" fillId="0" borderId="23" xfId="5" applyNumberFormat="1" applyFont="1" applyBorder="1" applyAlignment="1">
      <alignment horizontal="center" vertical="center"/>
    </xf>
    <xf numFmtId="3" fontId="5" fillId="0" borderId="14" xfId="5" applyNumberFormat="1" applyFont="1" applyBorder="1" applyAlignment="1">
      <alignment horizontal="center" vertical="center"/>
    </xf>
    <xf numFmtId="3" fontId="16" fillId="0" borderId="0" xfId="5" applyNumberFormat="1" applyFont="1"/>
    <xf numFmtId="0" fontId="18" fillId="0" borderId="15" xfId="0" applyFont="1" applyBorder="1"/>
    <xf numFmtId="0" fontId="5" fillId="0" borderId="6" xfId="0" applyFont="1" applyBorder="1"/>
    <xf numFmtId="3" fontId="5" fillId="0" borderId="5" xfId="33" applyNumberFormat="1" applyFont="1" applyFill="1" applyBorder="1" applyAlignment="1">
      <alignment horizontal="center"/>
    </xf>
    <xf numFmtId="188" fontId="5" fillId="0" borderId="5" xfId="33" applyNumberFormat="1" applyFont="1" applyFill="1" applyBorder="1" applyAlignment="1">
      <alignment horizontal="center"/>
    </xf>
    <xf numFmtId="3" fontId="6" fillId="0" borderId="5" xfId="0" applyNumberFormat="1" applyFont="1" applyBorder="1"/>
    <xf numFmtId="187" fontId="6" fillId="0" borderId="5" xfId="0" applyNumberFormat="1" applyFont="1" applyBorder="1"/>
    <xf numFmtId="0" fontId="5" fillId="0" borderId="12" xfId="0" applyFont="1" applyBorder="1"/>
    <xf numFmtId="3" fontId="5" fillId="0" borderId="1" xfId="33" applyNumberFormat="1" applyFont="1" applyFill="1" applyBorder="1" applyAlignment="1">
      <alignment horizontal="center"/>
    </xf>
    <xf numFmtId="188" fontId="5" fillId="0" borderId="1" xfId="33" applyNumberFormat="1" applyFont="1" applyFill="1" applyBorder="1" applyAlignment="1">
      <alignment horizontal="center"/>
    </xf>
    <xf numFmtId="3" fontId="6" fillId="0" borderId="1" xfId="0" applyNumberFormat="1" applyFont="1" applyBorder="1"/>
    <xf numFmtId="187" fontId="6" fillId="0" borderId="1" xfId="0" applyNumberFormat="1" applyFont="1" applyBorder="1"/>
    <xf numFmtId="3" fontId="5" fillId="0" borderId="1" xfId="0" applyNumberFormat="1" applyFont="1" applyBorder="1" applyAlignment="1">
      <alignment horizontal="center" readingOrder="1"/>
    </xf>
    <xf numFmtId="0" fontId="5" fillId="0" borderId="1" xfId="0" applyFont="1" applyBorder="1" applyAlignment="1">
      <alignment horizontal="center" readingOrder="1"/>
    </xf>
    <xf numFmtId="0" fontId="19" fillId="0" borderId="1" xfId="0" applyFont="1" applyBorder="1"/>
    <xf numFmtId="0" fontId="5" fillId="0" borderId="10" xfId="0" applyFont="1" applyBorder="1" applyAlignment="1">
      <alignment vertical="top" wrapText="1"/>
    </xf>
    <xf numFmtId="0" fontId="5" fillId="0" borderId="1" xfId="0" applyFont="1" applyBorder="1"/>
    <xf numFmtId="0" fontId="5" fillId="0" borderId="11" xfId="0" applyFont="1" applyBorder="1"/>
    <xf numFmtId="0" fontId="17" fillId="0" borderId="0" xfId="0" applyFont="1"/>
    <xf numFmtId="3" fontId="20" fillId="0" borderId="1" xfId="8" applyNumberFormat="1" applyFont="1" applyFill="1" applyBorder="1" applyAlignment="1">
      <alignment horizontal="center"/>
    </xf>
    <xf numFmtId="3" fontId="20" fillId="0" borderId="1" xfId="8" applyNumberFormat="1" applyFont="1" applyFill="1" applyBorder="1" applyAlignment="1">
      <alignment horizontal="center" vertical="center"/>
    </xf>
    <xf numFmtId="3" fontId="12" fillId="0" borderId="1" xfId="8" applyNumberFormat="1" applyFont="1" applyFill="1" applyBorder="1" applyAlignment="1">
      <alignment horizontal="center" vertical="top"/>
    </xf>
    <xf numFmtId="187" fontId="14" fillId="0" borderId="3" xfId="26" applyNumberFormat="1" applyFont="1" applyFill="1" applyBorder="1" applyAlignment="1"/>
    <xf numFmtId="187" fontId="14" fillId="0" borderId="24" xfId="26" applyNumberFormat="1" applyFont="1" applyFill="1" applyBorder="1" applyAlignment="1"/>
    <xf numFmtId="3" fontId="21" fillId="0" borderId="1" xfId="8" applyNumberFormat="1" applyFont="1" applyFill="1" applyBorder="1" applyAlignment="1">
      <alignment horizontal="center"/>
    </xf>
    <xf numFmtId="3" fontId="12" fillId="0" borderId="1" xfId="8" applyNumberFormat="1" applyFont="1" applyFill="1" applyBorder="1" applyAlignment="1">
      <alignment horizontal="center" vertical="center"/>
    </xf>
    <xf numFmtId="0" fontId="23" fillId="0" borderId="0" xfId="0" applyFont="1"/>
    <xf numFmtId="0" fontId="22" fillId="0" borderId="1" xfId="5" applyFont="1" applyBorder="1" applyAlignment="1">
      <alignment horizontal="center" vertical="center" wrapText="1"/>
    </xf>
    <xf numFmtId="0" fontId="24" fillId="0" borderId="1" xfId="30" applyFont="1" applyBorder="1" applyAlignment="1">
      <alignment horizontal="center"/>
    </xf>
    <xf numFmtId="0" fontId="25" fillId="0" borderId="1" xfId="1" applyFont="1" applyBorder="1" applyAlignment="1">
      <alignment horizontal="center" vertical="center"/>
    </xf>
    <xf numFmtId="0" fontId="26" fillId="0" borderId="1" xfId="2" applyFont="1" applyFill="1" applyBorder="1" applyAlignment="1">
      <alignment horizontal="left" vertical="center"/>
    </xf>
    <xf numFmtId="3" fontId="27" fillId="0" borderId="1" xfId="2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left" vertical="center"/>
    </xf>
    <xf numFmtId="3" fontId="25" fillId="0" borderId="1" xfId="8" applyNumberFormat="1" applyFont="1" applyFill="1" applyBorder="1" applyAlignment="1">
      <alignment horizontal="center"/>
    </xf>
    <xf numFmtId="0" fontId="22" fillId="0" borderId="1" xfId="1" applyFont="1" applyBorder="1" applyAlignment="1">
      <alignment horizontal="left" vertical="center"/>
    </xf>
    <xf numFmtId="3" fontId="27" fillId="0" borderId="1" xfId="8" applyNumberFormat="1" applyFont="1" applyFill="1" applyBorder="1" applyAlignment="1">
      <alignment horizontal="center"/>
    </xf>
    <xf numFmtId="3" fontId="27" fillId="0" borderId="1" xfId="8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vertical="center"/>
    </xf>
    <xf numFmtId="3" fontId="25" fillId="0" borderId="1" xfId="8" applyNumberFormat="1" applyFont="1" applyFill="1" applyBorder="1" applyAlignment="1">
      <alignment horizontal="center" vertical="center"/>
    </xf>
    <xf numFmtId="3" fontId="25" fillId="0" borderId="1" xfId="8" applyNumberFormat="1" applyFont="1" applyFill="1" applyBorder="1" applyAlignment="1">
      <alignment horizontal="center" vertical="top"/>
    </xf>
    <xf numFmtId="0" fontId="28" fillId="0" borderId="1" xfId="1" applyFont="1" applyBorder="1"/>
    <xf numFmtId="0" fontId="25" fillId="0" borderId="1" xfId="1" applyFont="1" applyBorder="1"/>
    <xf numFmtId="187" fontId="24" fillId="0" borderId="3" xfId="26" applyNumberFormat="1" applyFont="1" applyFill="1" applyBorder="1" applyAlignment="1"/>
    <xf numFmtId="187" fontId="24" fillId="0" borderId="24" xfId="26" applyNumberFormat="1" applyFont="1" applyFill="1" applyBorder="1" applyAlignment="1"/>
    <xf numFmtId="0" fontId="25" fillId="0" borderId="1" xfId="1" applyFont="1" applyBorder="1" applyAlignment="1">
      <alignment horizontal="center"/>
    </xf>
    <xf numFmtId="0" fontId="29" fillId="0" borderId="1" xfId="2" applyFont="1" applyFill="1" applyBorder="1" applyAlignment="1">
      <alignment horizontal="left" vertical="center"/>
    </xf>
    <xf numFmtId="3" fontId="30" fillId="0" borderId="1" xfId="8" applyNumberFormat="1" applyFont="1" applyFill="1" applyBorder="1" applyAlignment="1">
      <alignment horizontal="center"/>
    </xf>
    <xf numFmtId="0" fontId="30" fillId="0" borderId="1" xfId="1" applyFont="1" applyBorder="1"/>
    <xf numFmtId="0" fontId="30" fillId="0" borderId="1" xfId="1" applyFont="1" applyBorder="1" applyAlignment="1">
      <alignment vertical="center" wrapText="1"/>
    </xf>
    <xf numFmtId="0" fontId="25" fillId="0" borderId="1" xfId="1" applyFont="1" applyBorder="1" applyAlignment="1">
      <alignment horizontal="center" vertical="top"/>
    </xf>
    <xf numFmtId="0" fontId="30" fillId="0" borderId="1" xfId="1" applyFont="1" applyBorder="1" applyAlignment="1">
      <alignment vertical="top" wrapText="1"/>
    </xf>
    <xf numFmtId="0" fontId="25" fillId="0" borderId="0" xfId="1" applyFont="1"/>
    <xf numFmtId="0" fontId="28" fillId="0" borderId="0" xfId="30" applyFont="1"/>
    <xf numFmtId="3" fontId="28" fillId="0" borderId="26" xfId="0" applyNumberFormat="1" applyFont="1" applyBorder="1" applyAlignment="1">
      <alignment horizontal="center"/>
    </xf>
    <xf numFmtId="3" fontId="30" fillId="0" borderId="26" xfId="0" applyNumberFormat="1" applyFont="1" applyBorder="1" applyAlignment="1">
      <alignment horizontal="center"/>
    </xf>
    <xf numFmtId="3" fontId="30" fillId="0" borderId="26" xfId="0" applyNumberFormat="1" applyFont="1" applyBorder="1" applyAlignment="1">
      <alignment horizontal="center" vertical="center"/>
    </xf>
    <xf numFmtId="3" fontId="28" fillId="0" borderId="26" xfId="0" applyNumberFormat="1" applyFont="1" applyBorder="1" applyAlignment="1">
      <alignment horizontal="center" vertical="top"/>
    </xf>
    <xf numFmtId="3" fontId="25" fillId="0" borderId="26" xfId="0" applyNumberFormat="1" applyFont="1" applyBorder="1" applyAlignment="1">
      <alignment horizontal="center" vertical="top"/>
    </xf>
    <xf numFmtId="3" fontId="28" fillId="0" borderId="26" xfId="0" applyNumberFormat="1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/>
    </xf>
    <xf numFmtId="0" fontId="23" fillId="0" borderId="1" xfId="0" applyFont="1" applyBorder="1"/>
    <xf numFmtId="0" fontId="22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/>
    </xf>
    <xf numFmtId="3" fontId="22" fillId="0" borderId="1" xfId="8" applyNumberFormat="1" applyFont="1" applyFill="1" applyBorder="1" applyAlignment="1">
      <alignment horizontal="center"/>
    </xf>
    <xf numFmtId="3" fontId="32" fillId="0" borderId="1" xfId="8" applyNumberFormat="1" applyFont="1" applyFill="1" applyBorder="1" applyAlignment="1">
      <alignment horizontal="center"/>
    </xf>
    <xf numFmtId="3" fontId="24" fillId="0" borderId="26" xfId="0" applyNumberFormat="1" applyFont="1" applyBorder="1" applyAlignment="1">
      <alignment horizontal="center"/>
    </xf>
    <xf numFmtId="0" fontId="33" fillId="0" borderId="0" xfId="0" applyFont="1"/>
    <xf numFmtId="3" fontId="5" fillId="0" borderId="0" xfId="5" applyNumberFormat="1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center" vertical="center"/>
    </xf>
    <xf numFmtId="0" fontId="35" fillId="0" borderId="0" xfId="0" applyFont="1"/>
    <xf numFmtId="17" fontId="35" fillId="0" borderId="1" xfId="0" applyNumberFormat="1" applyFont="1" applyBorder="1"/>
    <xf numFmtId="0" fontId="35" fillId="0" borderId="1" xfId="0" applyFont="1" applyBorder="1"/>
    <xf numFmtId="0" fontId="38" fillId="0" borderId="1" xfId="0" applyFont="1" applyBorder="1"/>
    <xf numFmtId="0" fontId="22" fillId="0" borderId="0" xfId="1" applyFont="1"/>
    <xf numFmtId="49" fontId="25" fillId="0" borderId="0" xfId="1" applyNumberFormat="1" applyFont="1"/>
    <xf numFmtId="0" fontId="12" fillId="0" borderId="1" xfId="1" applyFont="1" applyBorder="1" applyAlignment="1">
      <alignment horizontal="center" vertical="center"/>
    </xf>
    <xf numFmtId="0" fontId="39" fillId="0" borderId="1" xfId="1" applyFont="1" applyBorder="1"/>
    <xf numFmtId="0" fontId="12" fillId="0" borderId="1" xfId="1" applyFont="1" applyBorder="1"/>
    <xf numFmtId="3" fontId="12" fillId="0" borderId="24" xfId="8" applyNumberFormat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40" fillId="0" borderId="1" xfId="2" applyFont="1" applyFill="1" applyBorder="1" applyAlignment="1">
      <alignment horizontal="left" vertical="center"/>
    </xf>
    <xf numFmtId="0" fontId="21" fillId="0" borderId="1" xfId="1" applyFont="1" applyBorder="1"/>
    <xf numFmtId="0" fontId="21" fillId="0" borderId="1" xfId="1" applyFont="1" applyBorder="1" applyAlignment="1">
      <alignment vertical="center" wrapText="1"/>
    </xf>
    <xf numFmtId="0" fontId="21" fillId="0" borderId="1" xfId="1" applyFont="1" applyBorder="1" applyAlignment="1">
      <alignment vertical="top" wrapText="1"/>
    </xf>
    <xf numFmtId="0" fontId="21" fillId="0" borderId="1" xfId="1" applyFont="1" applyBorder="1" applyAlignment="1">
      <alignment horizontal="center"/>
    </xf>
    <xf numFmtId="3" fontId="5" fillId="0" borderId="1" xfId="8" applyNumberFormat="1" applyFont="1" applyFill="1" applyBorder="1" applyAlignment="1">
      <alignment horizontal="center"/>
    </xf>
    <xf numFmtId="3" fontId="41" fillId="0" borderId="1" xfId="8" applyNumberFormat="1" applyFont="1" applyFill="1" applyBorder="1" applyAlignment="1">
      <alignment horizontal="center"/>
    </xf>
    <xf numFmtId="3" fontId="41" fillId="0" borderId="1" xfId="8" applyNumberFormat="1" applyFont="1" applyFill="1" applyBorder="1" applyAlignment="1">
      <alignment horizontal="center" vertical="center"/>
    </xf>
    <xf numFmtId="3" fontId="5" fillId="0" borderId="1" xfId="8" applyNumberFormat="1" applyFont="1" applyFill="1" applyBorder="1" applyAlignment="1">
      <alignment horizontal="center" vertical="top"/>
    </xf>
    <xf numFmtId="3" fontId="5" fillId="0" borderId="24" xfId="8" applyNumberFormat="1" applyFont="1" applyFill="1" applyBorder="1" applyAlignment="1">
      <alignment horizontal="center"/>
    </xf>
    <xf numFmtId="187" fontId="42" fillId="0" borderId="3" xfId="26" applyNumberFormat="1" applyFont="1" applyFill="1" applyBorder="1" applyAlignment="1"/>
    <xf numFmtId="187" fontId="42" fillId="0" borderId="24" xfId="26" applyNumberFormat="1" applyFont="1" applyFill="1" applyBorder="1" applyAlignment="1"/>
    <xf numFmtId="3" fontId="43" fillId="0" borderId="1" xfId="8" applyNumberFormat="1" applyFont="1" applyFill="1" applyBorder="1" applyAlignment="1">
      <alignment horizontal="center"/>
    </xf>
    <xf numFmtId="3" fontId="5" fillId="0" borderId="1" xfId="8" applyNumberFormat="1" applyFont="1" applyFill="1" applyBorder="1" applyAlignment="1">
      <alignment horizontal="center" vertical="center"/>
    </xf>
    <xf numFmtId="187" fontId="42" fillId="0" borderId="3" xfId="26" applyNumberFormat="1" applyFont="1" applyFill="1" applyBorder="1" applyAlignment="1">
      <alignment horizontal="center"/>
    </xf>
    <xf numFmtId="187" fontId="42" fillId="0" borderId="24" xfId="26" applyNumberFormat="1" applyFont="1" applyFill="1" applyBorder="1" applyAlignment="1">
      <alignment horizontal="center"/>
    </xf>
    <xf numFmtId="187" fontId="14" fillId="0" borderId="1" xfId="26" applyNumberFormat="1" applyFont="1" applyFill="1" applyBorder="1" applyAlignment="1"/>
    <xf numFmtId="3" fontId="28" fillId="0" borderId="1" xfId="0" applyNumberFormat="1" applyFont="1" applyBorder="1" applyAlignment="1">
      <alignment horizontal="center"/>
    </xf>
    <xf numFmtId="3" fontId="30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3" fontId="28" fillId="0" borderId="35" xfId="0" applyNumberFormat="1" applyFont="1" applyBorder="1" applyAlignment="1">
      <alignment horizontal="center"/>
    </xf>
    <xf numFmtId="3" fontId="24" fillId="0" borderId="35" xfId="0" applyNumberFormat="1" applyFont="1" applyBorder="1" applyAlignment="1">
      <alignment horizontal="center"/>
    </xf>
    <xf numFmtId="1" fontId="39" fillId="0" borderId="1" xfId="26" applyNumberFormat="1" applyFont="1" applyFill="1" applyBorder="1" applyAlignment="1">
      <alignment horizontal="center"/>
    </xf>
    <xf numFmtId="0" fontId="44" fillId="0" borderId="1" xfId="0" applyFont="1" applyBorder="1"/>
    <xf numFmtId="187" fontId="44" fillId="0" borderId="0" xfId="32" applyNumberFormat="1" applyFont="1" applyFill="1"/>
    <xf numFmtId="187" fontId="44" fillId="0" borderId="0" xfId="32" applyNumberFormat="1" applyFont="1" applyFill="1" applyAlignment="1">
      <alignment horizontal="center"/>
    </xf>
    <xf numFmtId="187" fontId="44" fillId="0" borderId="0" xfId="0" applyNumberFormat="1" applyFont="1"/>
    <xf numFmtId="0" fontId="14" fillId="0" borderId="1" xfId="30" applyFont="1" applyBorder="1" applyAlignment="1">
      <alignment horizontal="center"/>
    </xf>
    <xf numFmtId="0" fontId="45" fillId="0" borderId="1" xfId="2" applyFont="1" applyFill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vertical="center"/>
    </xf>
    <xf numFmtId="0" fontId="46" fillId="0" borderId="1" xfId="1" applyFont="1" applyBorder="1"/>
    <xf numFmtId="3" fontId="24" fillId="0" borderId="37" xfId="0" applyNumberFormat="1" applyFont="1" applyBorder="1" applyAlignment="1">
      <alignment horizontal="center"/>
    </xf>
    <xf numFmtId="0" fontId="32" fillId="0" borderId="5" xfId="5" applyFont="1" applyBorder="1" applyAlignment="1">
      <alignment horizontal="center" vertical="center" wrapText="1"/>
    </xf>
    <xf numFmtId="3" fontId="12" fillId="0" borderId="5" xfId="8" applyNumberFormat="1" applyFont="1" applyFill="1" applyBorder="1" applyAlignment="1">
      <alignment horizontal="center"/>
    </xf>
    <xf numFmtId="0" fontId="0" fillId="0" borderId="1" xfId="0" applyBorder="1"/>
    <xf numFmtId="3" fontId="12" fillId="0" borderId="9" xfId="8" applyNumberFormat="1" applyFont="1" applyFill="1" applyBorder="1" applyAlignment="1">
      <alignment horizontal="center"/>
    </xf>
    <xf numFmtId="3" fontId="12" fillId="0" borderId="2" xfId="8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" fontId="35" fillId="0" borderId="0" xfId="0" applyNumberFormat="1" applyFont="1"/>
    <xf numFmtId="0" fontId="38" fillId="0" borderId="0" xfId="0" applyFont="1"/>
    <xf numFmtId="17" fontId="22" fillId="0" borderId="1" xfId="5" applyNumberFormat="1" applyFont="1" applyBorder="1" applyAlignment="1">
      <alignment horizontal="center" vertical="center"/>
    </xf>
    <xf numFmtId="0" fontId="22" fillId="0" borderId="1" xfId="5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2" fillId="0" borderId="0" xfId="5" applyFont="1"/>
    <xf numFmtId="0" fontId="22" fillId="0" borderId="36" xfId="5" applyFont="1" applyBorder="1"/>
    <xf numFmtId="3" fontId="12" fillId="0" borderId="0" xfId="8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wrapText="1"/>
    </xf>
    <xf numFmtId="17" fontId="22" fillId="0" borderId="1" xfId="5" applyNumberFormat="1" applyFont="1" applyBorder="1" applyAlignment="1">
      <alignment horizontal="center" vertical="center"/>
    </xf>
    <xf numFmtId="0" fontId="22" fillId="0" borderId="1" xfId="5" applyFont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187" fontId="14" fillId="0" borderId="3" xfId="26" applyNumberFormat="1" applyFont="1" applyFill="1" applyBorder="1" applyAlignment="1">
      <alignment horizontal="left"/>
    </xf>
    <xf numFmtId="187" fontId="14" fillId="0" borderId="24" xfId="26" applyNumberFormat="1" applyFont="1" applyFill="1" applyBorder="1" applyAlignment="1">
      <alignment horizontal="left"/>
    </xf>
    <xf numFmtId="187" fontId="42" fillId="0" borderId="3" xfId="26" applyNumberFormat="1" applyFont="1" applyFill="1" applyBorder="1" applyAlignment="1">
      <alignment horizontal="left"/>
    </xf>
    <xf numFmtId="187" fontId="42" fillId="0" borderId="24" xfId="26" applyNumberFormat="1" applyFont="1" applyFill="1" applyBorder="1" applyAlignment="1">
      <alignment horizontal="left"/>
    </xf>
    <xf numFmtId="187" fontId="42" fillId="0" borderId="3" xfId="26" applyNumberFormat="1" applyFont="1" applyFill="1" applyBorder="1" applyAlignment="1">
      <alignment horizontal="center"/>
    </xf>
    <xf numFmtId="187" fontId="42" fillId="0" borderId="24" xfId="26" applyNumberFormat="1" applyFont="1" applyFill="1" applyBorder="1" applyAlignment="1">
      <alignment horizontal="center"/>
    </xf>
    <xf numFmtId="0" fontId="22" fillId="0" borderId="0" xfId="5" applyFont="1" applyAlignment="1">
      <alignment horizontal="center"/>
    </xf>
    <xf numFmtId="0" fontId="22" fillId="0" borderId="1" xfId="1" applyFont="1" applyBorder="1" applyAlignment="1">
      <alignment horizontal="center" vertical="center" wrapText="1"/>
    </xf>
    <xf numFmtId="3" fontId="34" fillId="0" borderId="1" xfId="8" applyNumberFormat="1" applyFont="1" applyFill="1" applyBorder="1" applyAlignment="1">
      <alignment horizontal="center" vertical="center" wrapText="1"/>
    </xf>
    <xf numFmtId="3" fontId="22" fillId="0" borderId="1" xfId="8" applyNumberFormat="1" applyFont="1" applyFill="1" applyBorder="1" applyAlignment="1">
      <alignment horizontal="center" vertical="center"/>
    </xf>
    <xf numFmtId="187" fontId="24" fillId="0" borderId="3" xfId="26" applyNumberFormat="1" applyFont="1" applyFill="1" applyBorder="1" applyAlignment="1">
      <alignment horizontal="left" vertical="center" wrapText="1"/>
    </xf>
    <xf numFmtId="187" fontId="24" fillId="0" borderId="24" xfId="26" applyNumberFormat="1" applyFont="1" applyFill="1" applyBorder="1" applyAlignment="1">
      <alignment horizontal="left" vertical="center" wrapText="1"/>
    </xf>
    <xf numFmtId="3" fontId="34" fillId="0" borderId="3" xfId="8" applyNumberFormat="1" applyFont="1" applyFill="1" applyBorder="1" applyAlignment="1">
      <alignment horizontal="center" vertical="center" wrapText="1"/>
    </xf>
    <xf numFmtId="3" fontId="34" fillId="0" borderId="34" xfId="8" applyNumberFormat="1" applyFont="1" applyFill="1" applyBorder="1" applyAlignment="1">
      <alignment horizontal="center" vertical="center" wrapText="1"/>
    </xf>
    <xf numFmtId="187" fontId="14" fillId="0" borderId="11" xfId="26" applyNumberFormat="1" applyFont="1" applyFill="1" applyBorder="1" applyAlignment="1">
      <alignment horizontal="left" vertical="center"/>
    </xf>
    <xf numFmtId="187" fontId="14" fillId="0" borderId="0" xfId="26" applyNumberFormat="1" applyFont="1" applyFill="1" applyBorder="1" applyAlignment="1">
      <alignment horizontal="left" vertical="center"/>
    </xf>
    <xf numFmtId="187" fontId="14" fillId="0" borderId="31" xfId="26" applyNumberFormat="1" applyFont="1" applyFill="1" applyBorder="1" applyAlignment="1">
      <alignment horizontal="left" vertical="center"/>
    </xf>
    <xf numFmtId="187" fontId="14" fillId="0" borderId="3" xfId="26" applyNumberFormat="1" applyFont="1" applyFill="1" applyBorder="1" applyAlignment="1">
      <alignment horizontal="center"/>
    </xf>
    <xf numFmtId="187" fontId="14" fillId="0" borderId="24" xfId="26" applyNumberFormat="1" applyFont="1" applyFill="1" applyBorder="1" applyAlignment="1">
      <alignment horizontal="center"/>
    </xf>
    <xf numFmtId="187" fontId="14" fillId="0" borderId="28" xfId="26" applyNumberFormat="1" applyFont="1" applyFill="1" applyBorder="1" applyAlignment="1">
      <alignment horizontal="center"/>
    </xf>
    <xf numFmtId="187" fontId="14" fillId="0" borderId="29" xfId="26" applyNumberFormat="1" applyFont="1" applyFill="1" applyBorder="1" applyAlignment="1">
      <alignment horizontal="center"/>
    </xf>
    <xf numFmtId="0" fontId="31" fillId="0" borderId="25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11" fillId="3" borderId="3" xfId="5" applyFont="1" applyFill="1" applyBorder="1" applyAlignment="1">
      <alignment horizontal="center" vertical="center" wrapText="1"/>
    </xf>
    <xf numFmtId="0" fontId="11" fillId="3" borderId="4" xfId="5" applyFont="1" applyFill="1" applyBorder="1" applyAlignment="1">
      <alignment horizontal="center" vertical="center" wrapText="1"/>
    </xf>
    <xf numFmtId="0" fontId="11" fillId="6" borderId="3" xfId="5" applyFont="1" applyFill="1" applyBorder="1" applyAlignment="1">
      <alignment horizontal="center" vertical="center" wrapText="1"/>
    </xf>
    <xf numFmtId="0" fontId="11" fillId="6" borderId="4" xfId="5" applyFont="1" applyFill="1" applyBorder="1" applyAlignment="1">
      <alignment horizontal="center" vertical="center" wrapText="1"/>
    </xf>
    <xf numFmtId="3" fontId="11" fillId="0" borderId="2" xfId="5" applyNumberFormat="1" applyFont="1" applyBorder="1" applyAlignment="1">
      <alignment horizontal="center" vertical="center" wrapText="1"/>
    </xf>
    <xf numFmtId="3" fontId="11" fillId="0" borderId="5" xfId="5" applyNumberFormat="1" applyFont="1" applyBorder="1" applyAlignment="1">
      <alignment horizontal="center" vertical="center" wrapText="1"/>
    </xf>
    <xf numFmtId="3" fontId="11" fillId="0" borderId="2" xfId="5" applyNumberFormat="1" applyFont="1" applyBorder="1" applyAlignment="1">
      <alignment horizontal="center" vertical="center"/>
    </xf>
    <xf numFmtId="3" fontId="11" fillId="0" borderId="5" xfId="5" applyNumberFormat="1" applyFont="1" applyBorder="1" applyAlignment="1">
      <alignment horizontal="center" vertical="center"/>
    </xf>
    <xf numFmtId="0" fontId="11" fillId="4" borderId="3" xfId="5" applyFont="1" applyFill="1" applyBorder="1" applyAlignment="1">
      <alignment horizontal="center" vertical="center" wrapText="1"/>
    </xf>
    <xf numFmtId="0" fontId="11" fillId="4" borderId="4" xfId="5" applyFont="1" applyFill="1" applyBorder="1" applyAlignment="1">
      <alignment horizontal="center" vertical="center" wrapText="1"/>
    </xf>
    <xf numFmtId="0" fontId="11" fillId="5" borderId="3" xfId="5" applyFont="1" applyFill="1" applyBorder="1" applyAlignment="1">
      <alignment horizontal="center" vertical="center" wrapText="1"/>
    </xf>
    <xf numFmtId="0" fontId="11" fillId="5" borderId="4" xfId="5" applyFont="1" applyFill="1" applyBorder="1" applyAlignment="1">
      <alignment horizontal="center" vertical="center" wrapText="1"/>
    </xf>
    <xf numFmtId="0" fontId="11" fillId="7" borderId="3" xfId="5" applyFont="1" applyFill="1" applyBorder="1" applyAlignment="1">
      <alignment horizontal="center" vertical="center" wrapText="1"/>
    </xf>
    <xf numFmtId="0" fontId="11" fillId="7" borderId="4" xfId="5" applyFont="1" applyFill="1" applyBorder="1" applyAlignment="1">
      <alignment horizontal="center" vertical="center" wrapText="1"/>
    </xf>
    <xf numFmtId="0" fontId="11" fillId="8" borderId="3" xfId="5" applyFont="1" applyFill="1" applyBorder="1" applyAlignment="1">
      <alignment horizontal="center" vertical="center" wrapText="1"/>
    </xf>
    <xf numFmtId="0" fontId="11" fillId="8" borderId="4" xfId="5" applyFont="1" applyFill="1" applyBorder="1" applyAlignment="1">
      <alignment horizontal="center" vertical="center" wrapText="1"/>
    </xf>
    <xf numFmtId="0" fontId="11" fillId="9" borderId="3" xfId="5" applyFont="1" applyFill="1" applyBorder="1" applyAlignment="1">
      <alignment horizontal="center" vertical="center" wrapText="1"/>
    </xf>
    <xf numFmtId="0" fontId="11" fillId="9" borderId="4" xfId="5" applyFont="1" applyFill="1" applyBorder="1" applyAlignment="1">
      <alignment horizontal="center" vertical="center" wrapText="1"/>
    </xf>
    <xf numFmtId="0" fontId="11" fillId="10" borderId="3" xfId="5" applyFont="1" applyFill="1" applyBorder="1" applyAlignment="1">
      <alignment horizontal="center" vertical="center" wrapText="1"/>
    </xf>
    <xf numFmtId="0" fontId="11" fillId="10" borderId="4" xfId="5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11" borderId="3" xfId="5" applyFont="1" applyFill="1" applyBorder="1" applyAlignment="1">
      <alignment horizontal="center" vertical="center" wrapText="1"/>
    </xf>
    <xf numFmtId="0" fontId="11" fillId="11" borderId="4" xfId="5" applyFont="1" applyFill="1" applyBorder="1" applyAlignment="1">
      <alignment horizontal="center" vertical="center" wrapText="1"/>
    </xf>
    <xf numFmtId="0" fontId="11" fillId="3" borderId="1" xfId="5" applyFont="1" applyFill="1" applyBorder="1" applyAlignment="1">
      <alignment horizontal="center" vertical="center" wrapText="1"/>
    </xf>
    <xf numFmtId="0" fontId="11" fillId="4" borderId="1" xfId="5" applyFont="1" applyFill="1" applyBorder="1" applyAlignment="1">
      <alignment horizontal="center" vertical="center" wrapText="1"/>
    </xf>
    <xf numFmtId="0" fontId="5" fillId="0" borderId="21" xfId="5" applyFont="1" applyBorder="1" applyAlignment="1">
      <alignment horizontal="center" vertical="center" wrapText="1"/>
    </xf>
    <xf numFmtId="0" fontId="5" fillId="0" borderId="13" xfId="5" applyFont="1" applyBorder="1" applyAlignment="1">
      <alignment horizontal="center" vertical="center" wrapText="1"/>
    </xf>
    <xf numFmtId="0" fontId="5" fillId="0" borderId="22" xfId="5" applyFont="1" applyBorder="1" applyAlignment="1">
      <alignment horizontal="center" vertical="center" wrapText="1"/>
    </xf>
    <xf numFmtId="0" fontId="5" fillId="0" borderId="18" xfId="5" applyFont="1" applyBorder="1" applyAlignment="1">
      <alignment horizontal="center" vertical="center" wrapText="1"/>
    </xf>
    <xf numFmtId="3" fontId="16" fillId="0" borderId="0" xfId="5" applyNumberFormat="1" applyFont="1" applyAlignment="1">
      <alignment horizontal="center"/>
    </xf>
    <xf numFmtId="3" fontId="5" fillId="0" borderId="19" xfId="5" applyNumberFormat="1" applyFont="1" applyBorder="1" applyAlignment="1">
      <alignment horizontal="center" vertical="center" wrapText="1"/>
    </xf>
    <xf numFmtId="3" fontId="5" fillId="0" borderId="16" xfId="5" applyNumberFormat="1" applyFont="1" applyBorder="1" applyAlignment="1">
      <alignment horizontal="center" vertical="center" wrapText="1"/>
    </xf>
    <xf numFmtId="3" fontId="5" fillId="0" borderId="20" xfId="5" applyNumberFormat="1" applyFont="1" applyBorder="1" applyAlignment="1">
      <alignment horizontal="center" vertical="center"/>
    </xf>
    <xf numFmtId="3" fontId="5" fillId="0" borderId="17" xfId="5" applyNumberFormat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/>
    </xf>
    <xf numFmtId="0" fontId="32" fillId="0" borderId="3" xfId="5" applyFont="1" applyBorder="1" applyAlignment="1">
      <alignment horizontal="center" vertical="center" wrapText="1"/>
    </xf>
    <xf numFmtId="0" fontId="32" fillId="0" borderId="4" xfId="5" applyFont="1" applyBorder="1" applyAlignment="1">
      <alignment horizontal="center" vertical="center" wrapText="1"/>
    </xf>
    <xf numFmtId="0" fontId="32" fillId="0" borderId="24" xfId="5" applyFont="1" applyBorder="1" applyAlignment="1">
      <alignment horizontal="center" vertical="center" wrapText="1"/>
    </xf>
    <xf numFmtId="0" fontId="22" fillId="0" borderId="0" xfId="5" applyFont="1" applyAlignment="1" applyProtection="1">
      <alignment horizontal="center"/>
    </xf>
    <xf numFmtId="0" fontId="23" fillId="0" borderId="0" xfId="0" applyFont="1" applyProtection="1"/>
    <xf numFmtId="0" fontId="22" fillId="0" borderId="1" xfId="1" applyFont="1" applyBorder="1" applyAlignment="1" applyProtection="1">
      <alignment horizontal="center" vertical="center" wrapText="1"/>
    </xf>
    <xf numFmtId="0" fontId="22" fillId="0" borderId="1" xfId="5" applyFont="1" applyBorder="1" applyAlignment="1" applyProtection="1">
      <alignment horizontal="center" vertical="center"/>
    </xf>
    <xf numFmtId="17" fontId="22" fillId="0" borderId="1" xfId="5" applyNumberFormat="1" applyFont="1" applyBorder="1" applyAlignment="1" applyProtection="1">
      <alignment horizontal="center" vertical="center"/>
    </xf>
    <xf numFmtId="3" fontId="16" fillId="0" borderId="1" xfId="8" applyNumberFormat="1" applyFont="1" applyFill="1" applyBorder="1" applyAlignment="1" applyProtection="1">
      <alignment horizontal="center" vertical="center"/>
    </xf>
    <xf numFmtId="0" fontId="22" fillId="0" borderId="1" xfId="5" applyFont="1" applyBorder="1" applyAlignment="1" applyProtection="1">
      <alignment horizontal="center" vertical="center" wrapText="1"/>
    </xf>
    <xf numFmtId="0" fontId="24" fillId="0" borderId="1" xfId="30" applyFont="1" applyBorder="1" applyAlignment="1" applyProtection="1">
      <alignment horizontal="center"/>
    </xf>
    <xf numFmtId="0" fontId="25" fillId="0" borderId="1" xfId="1" applyFont="1" applyBorder="1" applyAlignment="1" applyProtection="1">
      <alignment horizontal="center" vertical="center"/>
    </xf>
    <xf numFmtId="0" fontId="26" fillId="0" borderId="1" xfId="2" applyFont="1" applyFill="1" applyBorder="1" applyAlignment="1" applyProtection="1">
      <alignment horizontal="left" vertical="center"/>
    </xf>
    <xf numFmtId="3" fontId="27" fillId="0" borderId="1" xfId="2" applyNumberFormat="1" applyFont="1" applyFill="1" applyBorder="1" applyAlignment="1" applyProtection="1">
      <alignment horizontal="center" vertical="center"/>
    </xf>
    <xf numFmtId="3" fontId="20" fillId="0" borderId="1" xfId="2" applyNumberFormat="1" applyFont="1" applyFill="1" applyBorder="1" applyAlignment="1" applyProtection="1">
      <alignment horizontal="center" vertical="center"/>
    </xf>
    <xf numFmtId="0" fontId="23" fillId="0" borderId="1" xfId="0" applyFont="1" applyBorder="1" applyProtection="1"/>
    <xf numFmtId="0" fontId="31" fillId="0" borderId="1" xfId="0" applyFont="1" applyBorder="1" applyAlignment="1" applyProtection="1">
      <alignment horizontal="center" vertical="center" wrapText="1"/>
    </xf>
    <xf numFmtId="3" fontId="28" fillId="0" borderId="35" xfId="0" applyNumberFormat="1" applyFont="1" applyBorder="1" applyAlignment="1" applyProtection="1">
      <alignment horizontal="center"/>
    </xf>
    <xf numFmtId="3" fontId="28" fillId="0" borderId="26" xfId="0" applyNumberFormat="1" applyFont="1" applyBorder="1" applyAlignment="1" applyProtection="1">
      <alignment horizontal="center"/>
    </xf>
    <xf numFmtId="3" fontId="12" fillId="0" borderId="1" xfId="8" applyNumberFormat="1" applyFont="1" applyFill="1" applyBorder="1" applyAlignment="1" applyProtection="1">
      <alignment horizontal="center"/>
    </xf>
    <xf numFmtId="0" fontId="25" fillId="0" borderId="1" xfId="1" applyFont="1" applyBorder="1" applyAlignment="1" applyProtection="1">
      <alignment horizontal="left" vertical="center"/>
    </xf>
    <xf numFmtId="3" fontId="5" fillId="0" borderId="1" xfId="8" applyNumberFormat="1" applyFont="1" applyFill="1" applyBorder="1" applyAlignment="1" applyProtection="1">
      <alignment horizontal="center"/>
    </xf>
    <xf numFmtId="3" fontId="24" fillId="0" borderId="35" xfId="0" applyNumberFormat="1" applyFont="1" applyBorder="1" applyAlignment="1" applyProtection="1">
      <alignment horizontal="center"/>
    </xf>
    <xf numFmtId="3" fontId="24" fillId="0" borderId="26" xfId="0" applyNumberFormat="1" applyFont="1" applyBorder="1" applyAlignment="1" applyProtection="1">
      <alignment horizontal="center"/>
    </xf>
    <xf numFmtId="0" fontId="22" fillId="0" borderId="1" xfId="1" applyFont="1" applyBorder="1" applyAlignment="1" applyProtection="1">
      <alignment horizontal="left" vertical="center"/>
    </xf>
    <xf numFmtId="3" fontId="20" fillId="0" borderId="1" xfId="8" applyNumberFormat="1" applyFont="1" applyFill="1" applyBorder="1" applyAlignment="1" applyProtection="1">
      <alignment horizontal="center"/>
    </xf>
    <xf numFmtId="3" fontId="20" fillId="0" borderId="1" xfId="8" applyNumberFormat="1" applyFont="1" applyFill="1" applyBorder="1" applyAlignment="1" applyProtection="1">
      <alignment horizontal="center" vertical="center"/>
    </xf>
    <xf numFmtId="3" fontId="41" fillId="0" borderId="1" xfId="8" applyNumberFormat="1" applyFont="1" applyFill="1" applyBorder="1" applyAlignment="1" applyProtection="1">
      <alignment horizontal="center"/>
    </xf>
    <xf numFmtId="3" fontId="41" fillId="0" borderId="1" xfId="8" applyNumberFormat="1" applyFont="1" applyFill="1" applyBorder="1" applyAlignment="1" applyProtection="1">
      <alignment horizontal="center" vertical="center"/>
    </xf>
    <xf numFmtId="0" fontId="25" fillId="0" borderId="1" xfId="1" applyFont="1" applyBorder="1" applyAlignment="1" applyProtection="1">
      <alignment vertical="center"/>
    </xf>
    <xf numFmtId="0" fontId="12" fillId="0" borderId="1" xfId="8" applyNumberFormat="1" applyFont="1" applyFill="1" applyBorder="1" applyAlignment="1" applyProtection="1">
      <alignment horizontal="center"/>
    </xf>
    <xf numFmtId="3" fontId="12" fillId="0" borderId="1" xfId="8" applyNumberFormat="1" applyFont="1" applyFill="1" applyBorder="1" applyAlignment="1" applyProtection="1">
      <alignment horizontal="center" vertical="top"/>
    </xf>
    <xf numFmtId="3" fontId="30" fillId="0" borderId="1" xfId="0" applyNumberFormat="1" applyFont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horizontal="center" vertical="center"/>
    </xf>
    <xf numFmtId="0" fontId="39" fillId="0" borderId="1" xfId="1" applyFont="1" applyBorder="1" applyProtection="1"/>
    <xf numFmtId="0" fontId="12" fillId="0" borderId="1" xfId="1" applyFont="1" applyBorder="1" applyProtection="1"/>
    <xf numFmtId="3" fontId="12" fillId="13" borderId="1" xfId="8" applyNumberFormat="1" applyFont="1" applyFill="1" applyBorder="1" applyAlignment="1" applyProtection="1">
      <alignment horizontal="center"/>
    </xf>
    <xf numFmtId="3" fontId="12" fillId="0" borderId="24" xfId="8" applyNumberFormat="1" applyFont="1" applyFill="1" applyBorder="1" applyAlignment="1" applyProtection="1">
      <alignment horizontal="center"/>
    </xf>
    <xf numFmtId="1" fontId="39" fillId="0" borderId="1" xfId="26" applyNumberFormat="1" applyFont="1" applyFill="1" applyBorder="1" applyAlignment="1" applyProtection="1">
      <alignment horizontal="center"/>
    </xf>
    <xf numFmtId="3" fontId="21" fillId="0" borderId="1" xfId="8" applyNumberFormat="1" applyFont="1" applyFill="1" applyBorder="1" applyAlignment="1" applyProtection="1">
      <alignment horizontal="center"/>
    </xf>
    <xf numFmtId="187" fontId="14" fillId="0" borderId="3" xfId="26" applyNumberFormat="1" applyFont="1" applyFill="1" applyBorder="1" applyAlignment="1" applyProtection="1">
      <alignment horizontal="left"/>
    </xf>
    <xf numFmtId="187" fontId="14" fillId="0" borderId="24" xfId="26" applyNumberFormat="1" applyFont="1" applyFill="1" applyBorder="1" applyAlignment="1" applyProtection="1">
      <alignment horizontal="left"/>
    </xf>
    <xf numFmtId="187" fontId="14" fillId="0" borderId="3" xfId="26" applyNumberFormat="1" applyFont="1" applyFill="1" applyBorder="1" applyAlignment="1" applyProtection="1"/>
    <xf numFmtId="187" fontId="14" fillId="0" borderId="24" xfId="26" applyNumberFormat="1" applyFont="1" applyFill="1" applyBorder="1" applyAlignment="1" applyProtection="1"/>
    <xf numFmtId="187" fontId="42" fillId="0" borderId="3" xfId="26" applyNumberFormat="1" applyFont="1" applyFill="1" applyBorder="1" applyAlignment="1" applyProtection="1">
      <alignment horizontal="left"/>
    </xf>
    <xf numFmtId="187" fontId="42" fillId="0" borderId="24" xfId="26" applyNumberFormat="1" applyFont="1" applyFill="1" applyBorder="1" applyAlignment="1" applyProtection="1">
      <alignment horizontal="left"/>
    </xf>
    <xf numFmtId="187" fontId="42" fillId="0" borderId="3" xfId="26" applyNumberFormat="1" applyFont="1" applyFill="1" applyBorder="1" applyAlignment="1" applyProtection="1"/>
    <xf numFmtId="187" fontId="42" fillId="0" borderId="24" xfId="26" applyNumberFormat="1" applyFont="1" applyFill="1" applyBorder="1" applyAlignment="1" applyProtection="1"/>
    <xf numFmtId="187" fontId="42" fillId="0" borderId="3" xfId="26" applyNumberFormat="1" applyFont="1" applyFill="1" applyBorder="1" applyAlignment="1" applyProtection="1">
      <alignment horizontal="center"/>
    </xf>
    <xf numFmtId="187" fontId="42" fillId="0" borderId="24" xfId="26" applyNumberFormat="1" applyFont="1" applyFill="1" applyBorder="1" applyAlignment="1" applyProtection="1">
      <alignment horizontal="center"/>
    </xf>
    <xf numFmtId="187" fontId="42" fillId="0" borderId="3" xfId="26" applyNumberFormat="1" applyFont="1" applyFill="1" applyBorder="1" applyAlignment="1" applyProtection="1">
      <alignment horizontal="center"/>
    </xf>
    <xf numFmtId="187" fontId="42" fillId="0" borderId="24" xfId="26" applyNumberFormat="1" applyFont="1" applyFill="1" applyBorder="1" applyAlignment="1" applyProtection="1">
      <alignment horizontal="center"/>
    </xf>
    <xf numFmtId="3" fontId="28" fillId="0" borderId="1" xfId="0" applyNumberFormat="1" applyFont="1" applyBorder="1" applyAlignment="1" applyProtection="1">
      <alignment horizontal="center"/>
    </xf>
    <xf numFmtId="3" fontId="34" fillId="0" borderId="1" xfId="8" applyNumberFormat="1" applyFont="1" applyFill="1" applyBorder="1" applyAlignment="1" applyProtection="1">
      <alignment vertical="center" wrapText="1"/>
    </xf>
    <xf numFmtId="3" fontId="24" fillId="0" borderId="37" xfId="0" applyNumberFormat="1" applyFont="1" applyBorder="1" applyAlignment="1" applyProtection="1">
      <alignment horizontal="center"/>
    </xf>
    <xf numFmtId="0" fontId="12" fillId="0" borderId="1" xfId="1" applyFont="1" applyBorder="1" applyAlignment="1" applyProtection="1">
      <alignment horizontal="center"/>
    </xf>
    <xf numFmtId="0" fontId="40" fillId="0" borderId="1" xfId="2" applyFont="1" applyFill="1" applyBorder="1" applyAlignment="1" applyProtection="1">
      <alignment horizontal="left" vertical="center"/>
    </xf>
    <xf numFmtId="3" fontId="43" fillId="0" borderId="1" xfId="8" applyNumberFormat="1" applyFont="1" applyFill="1" applyBorder="1" applyAlignment="1" applyProtection="1">
      <alignment horizontal="center"/>
    </xf>
    <xf numFmtId="0" fontId="21" fillId="0" borderId="1" xfId="1" applyFont="1" applyBorder="1" applyProtection="1"/>
    <xf numFmtId="3" fontId="12" fillId="0" borderId="1" xfId="8" applyNumberFormat="1" applyFont="1" applyFill="1" applyBorder="1" applyAlignment="1" applyProtection="1">
      <alignment horizontal="center" vertical="center"/>
    </xf>
    <xf numFmtId="0" fontId="21" fillId="0" borderId="1" xfId="1" applyFont="1" applyBorder="1" applyAlignment="1" applyProtection="1">
      <alignment vertical="center" wrapText="1"/>
    </xf>
    <xf numFmtId="0" fontId="21" fillId="0" borderId="1" xfId="1" applyFont="1" applyBorder="1" applyAlignment="1" applyProtection="1">
      <alignment vertical="top" wrapText="1"/>
    </xf>
    <xf numFmtId="0" fontId="33" fillId="0" borderId="0" xfId="0" applyFont="1" applyProtection="1"/>
    <xf numFmtId="0" fontId="25" fillId="0" borderId="1" xfId="1" applyFont="1" applyBorder="1" applyAlignment="1" applyProtection="1">
      <alignment horizontal="center"/>
    </xf>
    <xf numFmtId="0" fontId="21" fillId="0" borderId="1" xfId="1" applyFont="1" applyBorder="1" applyAlignment="1" applyProtection="1">
      <alignment horizontal="center"/>
    </xf>
    <xf numFmtId="0" fontId="28" fillId="0" borderId="0" xfId="30" applyFont="1" applyProtection="1"/>
    <xf numFmtId="49" fontId="25" fillId="0" borderId="0" xfId="1" applyNumberFormat="1" applyFont="1" applyProtection="1"/>
    <xf numFmtId="0" fontId="25" fillId="0" borderId="0" xfId="1" applyFont="1" applyProtection="1"/>
    <xf numFmtId="0" fontId="23" fillId="0" borderId="0" xfId="0" applyFont="1" applyAlignment="1" applyProtection="1">
      <alignment horizontal="center"/>
    </xf>
    <xf numFmtId="0" fontId="36" fillId="0" borderId="0" xfId="0" applyFont="1" applyAlignment="1" applyProtection="1">
      <alignment horizontal="center" vertical="top" wrapText="1"/>
    </xf>
    <xf numFmtId="0" fontId="37" fillId="0" borderId="0" xfId="0" applyFont="1" applyAlignment="1" applyProtection="1">
      <alignment horizontal="center" wrapText="1"/>
    </xf>
    <xf numFmtId="17" fontId="35" fillId="0" borderId="0" xfId="0" applyNumberFormat="1" applyFont="1" applyProtection="1"/>
    <xf numFmtId="0" fontId="35" fillId="0" borderId="0" xfId="0" applyFont="1" applyProtection="1"/>
    <xf numFmtId="0" fontId="38" fillId="0" borderId="0" xfId="0" applyFont="1" applyProtection="1"/>
  </cellXfs>
  <cellStyles count="43">
    <cellStyle name="40% - ส่วนที่ถูกเน้น4 2" xfId="2" xr:uid="{00000000-0005-0000-0000-000000000000}"/>
    <cellStyle name="Comma 2" xfId="3" xr:uid="{00000000-0005-0000-0000-000001000000}"/>
    <cellStyle name="Comma 2 2" xfId="34" xr:uid="{00000000-0005-0000-0000-000002000000}"/>
    <cellStyle name="Comma 3" xfId="4" xr:uid="{00000000-0005-0000-0000-000003000000}"/>
    <cellStyle name="Comma 3 2" xfId="35" xr:uid="{00000000-0005-0000-0000-000004000000}"/>
    <cellStyle name="Comma 4" xfId="26" xr:uid="{00000000-0005-0000-0000-000005000000}"/>
    <cellStyle name="Comma 5" xfId="31" xr:uid="{00000000-0005-0000-0000-000006000000}"/>
    <cellStyle name="Comma 6" xfId="33" xr:uid="{00000000-0005-0000-0000-000007000000}"/>
    <cellStyle name="Normal 2" xfId="5" xr:uid="{00000000-0005-0000-0000-000008000000}"/>
    <cellStyle name="Normal 3" xfId="6" xr:uid="{00000000-0005-0000-0000-000009000000}"/>
    <cellStyle name="Normal 3 2" xfId="16" xr:uid="{00000000-0005-0000-0000-00000A000000}"/>
    <cellStyle name="Normal 4" xfId="7" xr:uid="{00000000-0005-0000-0000-00000B000000}"/>
    <cellStyle name="Normal 5" xfId="30" xr:uid="{00000000-0005-0000-0000-00000C000000}"/>
    <cellStyle name="Normal 6" xfId="29" xr:uid="{00000000-0005-0000-0000-00000D000000}"/>
    <cellStyle name="เครื่องหมายจุลภาค 2" xfId="8" xr:uid="{00000000-0005-0000-0000-00000F000000}"/>
    <cellStyle name="เครื่องหมายจุลภาค 2 2" xfId="9" xr:uid="{00000000-0005-0000-0000-000010000000}"/>
    <cellStyle name="เครื่องหมายจุลภาค 2 2 2" xfId="37" xr:uid="{00000000-0005-0000-0000-000011000000}"/>
    <cellStyle name="เครื่องหมายจุลภาค 2 3" xfId="17" xr:uid="{00000000-0005-0000-0000-000012000000}"/>
    <cellStyle name="เครื่องหมายจุลภาค 2 3 2" xfId="41" xr:uid="{00000000-0005-0000-0000-000013000000}"/>
    <cellStyle name="เครื่องหมายจุลภาค 2 4" xfId="23" xr:uid="{00000000-0005-0000-0000-000014000000}"/>
    <cellStyle name="เครื่องหมายจุลภาค 2 5" xfId="27" xr:uid="{00000000-0005-0000-0000-000015000000}"/>
    <cellStyle name="เครื่องหมายจุลภาค 2 6" xfId="36" xr:uid="{00000000-0005-0000-0000-000016000000}"/>
    <cellStyle name="เครื่องหมายจุลภาค 3" xfId="10" xr:uid="{00000000-0005-0000-0000-000017000000}"/>
    <cellStyle name="เครื่องหมายจุลภาค 3 2" xfId="38" xr:uid="{00000000-0005-0000-0000-000018000000}"/>
    <cellStyle name="เครื่องหมายจุลภาค 4" xfId="11" xr:uid="{00000000-0005-0000-0000-000019000000}"/>
    <cellStyle name="เครื่องหมายจุลภาค 4 2" xfId="39" xr:uid="{00000000-0005-0000-0000-00001A000000}"/>
    <cellStyle name="จุลภาค" xfId="32" builtinId="3"/>
    <cellStyle name="จุลภาค 2" xfId="18" xr:uid="{00000000-0005-0000-0000-00001B000000}"/>
    <cellStyle name="จุลภาค 2 2" xfId="42" xr:uid="{00000000-0005-0000-0000-00001C000000}"/>
    <cellStyle name="จุลภาค 3" xfId="12" xr:uid="{00000000-0005-0000-0000-00001D000000}"/>
    <cellStyle name="จุลภาค 3 2" xfId="40" xr:uid="{00000000-0005-0000-0000-00001E000000}"/>
    <cellStyle name="ปกติ" xfId="0" builtinId="0"/>
    <cellStyle name="ปกติ 2" xfId="1" xr:uid="{00000000-0005-0000-0000-000020000000}"/>
    <cellStyle name="ปกติ 2 2" xfId="13" xr:uid="{00000000-0005-0000-0000-000021000000}"/>
    <cellStyle name="ปกติ 2 3" xfId="19" xr:uid="{00000000-0005-0000-0000-000022000000}"/>
    <cellStyle name="ปกติ 2 4" xfId="22" xr:uid="{00000000-0005-0000-0000-000023000000}"/>
    <cellStyle name="ปกติ 2 5" xfId="28" xr:uid="{00000000-0005-0000-0000-000024000000}"/>
    <cellStyle name="ปกติ 3" xfId="14" xr:uid="{00000000-0005-0000-0000-000025000000}"/>
    <cellStyle name="ปกติ 4" xfId="15" xr:uid="{00000000-0005-0000-0000-000026000000}"/>
    <cellStyle name="ปกติ 5" xfId="20" xr:uid="{00000000-0005-0000-0000-000027000000}"/>
    <cellStyle name="ปกติ 6" xfId="21" xr:uid="{00000000-0005-0000-0000-000028000000}"/>
    <cellStyle name="ปกติ 7" xfId="24" xr:uid="{00000000-0005-0000-0000-000029000000}"/>
    <cellStyle name="ปกติ 8" xfId="25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8"/>
  <sheetViews>
    <sheetView view="pageBreakPreview" zoomScale="86" zoomScaleSheetLayoutView="86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D18" sqref="D18"/>
    </sheetView>
  </sheetViews>
  <sheetFormatPr defaultColWidth="9.125" defaultRowHeight="18.75"/>
  <cols>
    <col min="1" max="1" width="6.375" style="258" customWidth="1"/>
    <col min="2" max="2" width="43.125" style="258" customWidth="1"/>
    <col min="3" max="16" width="14.625" style="258" customWidth="1"/>
    <col min="17" max="17" width="12" style="258" customWidth="1"/>
    <col min="18" max="18" width="15.25" style="258" customWidth="1"/>
    <col min="19" max="19" width="11" style="258" customWidth="1"/>
    <col min="20" max="20" width="15.125" style="258" customWidth="1"/>
    <col min="21" max="26" width="9.125" style="258"/>
    <col min="27" max="27" width="11.375" style="258" bestFit="1" customWidth="1"/>
    <col min="28" max="28" width="11.375" style="258" customWidth="1"/>
    <col min="29" max="29" width="14" style="258" customWidth="1"/>
    <col min="30" max="31" width="11.875" style="258" customWidth="1"/>
    <col min="32" max="32" width="13.25" style="258" customWidth="1"/>
    <col min="33" max="33" width="17.875" style="258" customWidth="1"/>
    <col min="34" max="16384" width="9.125" style="258"/>
  </cols>
  <sheetData>
    <row r="1" spans="1:33" ht="19.5">
      <c r="A1" s="257" t="s">
        <v>109</v>
      </c>
      <c r="B1" s="257"/>
      <c r="C1" s="257"/>
      <c r="D1" s="257"/>
    </row>
    <row r="2" spans="1:33" ht="19.5">
      <c r="A2" s="257"/>
      <c r="B2" s="257"/>
      <c r="C2" s="257"/>
      <c r="D2" s="257"/>
    </row>
    <row r="3" spans="1:33" ht="19.5" customHeight="1">
      <c r="A3" s="259" t="s">
        <v>0</v>
      </c>
      <c r="B3" s="260" t="s">
        <v>83</v>
      </c>
      <c r="C3" s="261">
        <v>24016</v>
      </c>
      <c r="D3" s="260"/>
      <c r="E3" s="261">
        <v>24047</v>
      </c>
      <c r="F3" s="260"/>
      <c r="G3" s="261">
        <v>24077</v>
      </c>
      <c r="H3" s="260"/>
      <c r="I3" s="261">
        <v>24108</v>
      </c>
      <c r="J3" s="260"/>
      <c r="K3" s="261">
        <v>24139</v>
      </c>
      <c r="L3" s="260"/>
      <c r="M3" s="261">
        <v>24167</v>
      </c>
      <c r="N3" s="260"/>
      <c r="O3" s="261">
        <v>24198</v>
      </c>
      <c r="P3" s="260"/>
      <c r="Q3" s="261">
        <v>24228</v>
      </c>
      <c r="R3" s="260"/>
      <c r="S3" s="261">
        <v>24259</v>
      </c>
      <c r="T3" s="260"/>
      <c r="U3" s="261">
        <v>24289</v>
      </c>
      <c r="V3" s="260"/>
      <c r="W3" s="261">
        <v>24320</v>
      </c>
      <c r="X3" s="260"/>
      <c r="Y3" s="261">
        <v>24351</v>
      </c>
      <c r="Z3" s="260"/>
      <c r="AA3" s="261" t="s">
        <v>93</v>
      </c>
      <c r="AB3" s="260"/>
      <c r="AC3" s="261" t="s">
        <v>95</v>
      </c>
      <c r="AD3" s="260"/>
      <c r="AE3" s="261" t="s">
        <v>94</v>
      </c>
      <c r="AF3" s="260"/>
      <c r="AG3" s="262" t="s">
        <v>120</v>
      </c>
    </row>
    <row r="4" spans="1:33" ht="39">
      <c r="A4" s="259"/>
      <c r="B4" s="260"/>
      <c r="C4" s="263"/>
      <c r="D4" s="263" t="s">
        <v>84</v>
      </c>
      <c r="E4" s="263" t="s">
        <v>42</v>
      </c>
      <c r="F4" s="263" t="s">
        <v>84</v>
      </c>
      <c r="G4" s="263" t="s">
        <v>42</v>
      </c>
      <c r="H4" s="263" t="s">
        <v>84</v>
      </c>
      <c r="I4" s="263" t="s">
        <v>42</v>
      </c>
      <c r="J4" s="263" t="s">
        <v>84</v>
      </c>
      <c r="K4" s="263" t="s">
        <v>42</v>
      </c>
      <c r="L4" s="263" t="s">
        <v>84</v>
      </c>
      <c r="M4" s="263" t="s">
        <v>42</v>
      </c>
      <c r="N4" s="263" t="s">
        <v>84</v>
      </c>
      <c r="O4" s="263" t="s">
        <v>42</v>
      </c>
      <c r="P4" s="263" t="s">
        <v>84</v>
      </c>
      <c r="Q4" s="263" t="s">
        <v>42</v>
      </c>
      <c r="R4" s="263" t="s">
        <v>84</v>
      </c>
      <c r="S4" s="263" t="s">
        <v>42</v>
      </c>
      <c r="T4" s="263" t="s">
        <v>84</v>
      </c>
      <c r="U4" s="263" t="s">
        <v>42</v>
      </c>
      <c r="V4" s="263" t="s">
        <v>84</v>
      </c>
      <c r="W4" s="263" t="s">
        <v>42</v>
      </c>
      <c r="X4" s="263" t="s">
        <v>84</v>
      </c>
      <c r="Y4" s="263" t="s">
        <v>42</v>
      </c>
      <c r="Z4" s="263" t="s">
        <v>84</v>
      </c>
      <c r="AA4" s="263" t="s">
        <v>42</v>
      </c>
      <c r="AB4" s="263" t="s">
        <v>84</v>
      </c>
      <c r="AC4" s="263" t="s">
        <v>42</v>
      </c>
      <c r="AD4" s="263" t="s">
        <v>84</v>
      </c>
      <c r="AE4" s="263" t="s">
        <v>42</v>
      </c>
      <c r="AF4" s="263" t="s">
        <v>84</v>
      </c>
      <c r="AG4" s="262"/>
    </row>
    <row r="5" spans="1:33" ht="19.5">
      <c r="A5" s="259"/>
      <c r="B5" s="260"/>
      <c r="C5" s="264" t="s">
        <v>46</v>
      </c>
      <c r="D5" s="264" t="s">
        <v>46</v>
      </c>
      <c r="E5" s="264" t="s">
        <v>46</v>
      </c>
      <c r="F5" s="264" t="s">
        <v>46</v>
      </c>
      <c r="G5" s="264" t="s">
        <v>46</v>
      </c>
      <c r="H5" s="264" t="s">
        <v>46</v>
      </c>
      <c r="I5" s="264" t="s">
        <v>46</v>
      </c>
      <c r="J5" s="264" t="s">
        <v>46</v>
      </c>
      <c r="K5" s="264" t="s">
        <v>46</v>
      </c>
      <c r="L5" s="264" t="s">
        <v>46</v>
      </c>
      <c r="M5" s="264" t="s">
        <v>46</v>
      </c>
      <c r="N5" s="264" t="s">
        <v>46</v>
      </c>
      <c r="O5" s="264" t="s">
        <v>46</v>
      </c>
      <c r="P5" s="264" t="s">
        <v>46</v>
      </c>
      <c r="Q5" s="264" t="s">
        <v>46</v>
      </c>
      <c r="R5" s="264" t="s">
        <v>46</v>
      </c>
      <c r="S5" s="264" t="s">
        <v>46</v>
      </c>
      <c r="T5" s="264" t="s">
        <v>46</v>
      </c>
      <c r="U5" s="264" t="s">
        <v>46</v>
      </c>
      <c r="V5" s="264" t="s">
        <v>46</v>
      </c>
      <c r="W5" s="264" t="s">
        <v>46</v>
      </c>
      <c r="X5" s="264" t="s">
        <v>46</v>
      </c>
      <c r="Y5" s="264" t="s">
        <v>46</v>
      </c>
      <c r="Z5" s="264" t="s">
        <v>46</v>
      </c>
      <c r="AA5" s="264" t="s">
        <v>46</v>
      </c>
      <c r="AB5" s="264" t="s">
        <v>46</v>
      </c>
      <c r="AC5" s="264" t="s">
        <v>46</v>
      </c>
      <c r="AD5" s="264" t="s">
        <v>46</v>
      </c>
      <c r="AE5" s="264" t="s">
        <v>119</v>
      </c>
      <c r="AF5" s="264" t="s">
        <v>119</v>
      </c>
      <c r="AG5" s="262"/>
    </row>
    <row r="6" spans="1:33" ht="19.5" customHeight="1">
      <c r="A6" s="265"/>
      <c r="B6" s="266" t="s">
        <v>1</v>
      </c>
      <c r="C6" s="267"/>
      <c r="D6" s="267"/>
      <c r="E6" s="267"/>
      <c r="F6" s="267"/>
      <c r="G6" s="267"/>
      <c r="H6" s="267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9"/>
      <c r="V6" s="269"/>
      <c r="W6" s="270"/>
      <c r="X6" s="270"/>
      <c r="Y6" s="268"/>
      <c r="Z6" s="268"/>
      <c r="AA6" s="271"/>
      <c r="AB6" s="272"/>
      <c r="AC6" s="273"/>
      <c r="AD6" s="273"/>
      <c r="AE6" s="273"/>
      <c r="AF6" s="273"/>
      <c r="AG6" s="269"/>
    </row>
    <row r="7" spans="1:33" ht="19.5">
      <c r="A7" s="265">
        <v>1</v>
      </c>
      <c r="B7" s="274" t="s">
        <v>2</v>
      </c>
      <c r="C7" s="273">
        <v>124</v>
      </c>
      <c r="D7" s="273">
        <v>545</v>
      </c>
      <c r="E7" s="273">
        <v>0</v>
      </c>
      <c r="F7" s="273">
        <v>0</v>
      </c>
      <c r="G7" s="275">
        <v>0</v>
      </c>
      <c r="H7" s="275">
        <v>0</v>
      </c>
      <c r="I7" s="273">
        <v>0</v>
      </c>
      <c r="J7" s="273">
        <v>0</v>
      </c>
      <c r="K7" s="273">
        <v>0</v>
      </c>
      <c r="L7" s="273">
        <v>0</v>
      </c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6">
        <f>(C7+E7+G7+I7+K7+M7+O7+Q7+S7+U7+Y7+W7)</f>
        <v>124</v>
      </c>
      <c r="AB7" s="277">
        <f>(D7+F7+H7+J7+L7+N7+P7+R7+T7+V7+Z7+X7)</f>
        <v>545</v>
      </c>
      <c r="AC7" s="273">
        <f>AA7*20</f>
        <v>2480</v>
      </c>
      <c r="AD7" s="273">
        <f>AB7*10</f>
        <v>5450</v>
      </c>
      <c r="AE7" s="273">
        <f>AA7*18</f>
        <v>2232</v>
      </c>
      <c r="AF7" s="273">
        <f>AB7*13</f>
        <v>7085</v>
      </c>
      <c r="AG7" s="273">
        <f>SUM(AE7:AF7)</f>
        <v>9317</v>
      </c>
    </row>
    <row r="8" spans="1:33" ht="19.5">
      <c r="A8" s="265"/>
      <c r="B8" s="278" t="s">
        <v>3</v>
      </c>
      <c r="C8" s="279"/>
      <c r="D8" s="280"/>
      <c r="E8" s="279"/>
      <c r="F8" s="280"/>
      <c r="G8" s="281"/>
      <c r="H8" s="282"/>
      <c r="I8" s="281"/>
      <c r="J8" s="282"/>
      <c r="K8" s="279"/>
      <c r="L8" s="280"/>
      <c r="M8" s="281"/>
      <c r="N8" s="282"/>
      <c r="O8" s="279"/>
      <c r="P8" s="280"/>
      <c r="Q8" s="279"/>
      <c r="R8" s="280"/>
      <c r="S8" s="279"/>
      <c r="T8" s="280"/>
      <c r="U8" s="279"/>
      <c r="V8" s="280"/>
      <c r="W8" s="279"/>
      <c r="X8" s="280"/>
      <c r="Y8" s="279"/>
      <c r="Z8" s="280"/>
      <c r="AA8" s="276"/>
      <c r="AB8" s="277"/>
      <c r="AC8" s="273"/>
      <c r="AD8" s="273"/>
      <c r="AE8" s="273"/>
      <c r="AF8" s="273"/>
      <c r="AG8" s="269"/>
    </row>
    <row r="9" spans="1:33" ht="19.5">
      <c r="A9" s="265">
        <v>2</v>
      </c>
      <c r="B9" s="283" t="s">
        <v>85</v>
      </c>
      <c r="C9" s="284">
        <v>0</v>
      </c>
      <c r="D9" s="273">
        <v>0</v>
      </c>
      <c r="E9" s="273">
        <v>0</v>
      </c>
      <c r="F9" s="273">
        <v>0</v>
      </c>
      <c r="G9" s="275">
        <v>0</v>
      </c>
      <c r="H9" s="275">
        <v>0</v>
      </c>
      <c r="I9" s="273">
        <v>0</v>
      </c>
      <c r="J9" s="273">
        <v>0</v>
      </c>
      <c r="K9" s="275">
        <v>0</v>
      </c>
      <c r="L9" s="275">
        <v>0</v>
      </c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6">
        <f>(C9+E9+G9+I9+K9+M9+O9+Q9+S9+U9+Y9+W9)/5</f>
        <v>0</v>
      </c>
      <c r="AB9" s="277">
        <f>(D9+F9+H9+J9+L9+N9+P9+R9+T9+V9+Z9)/5</f>
        <v>0</v>
      </c>
      <c r="AC9" s="273"/>
      <c r="AD9" s="273"/>
      <c r="AE9" s="273">
        <f>AA9*97</f>
        <v>0</v>
      </c>
      <c r="AF9" s="273">
        <f>AB9*54</f>
        <v>0</v>
      </c>
      <c r="AG9" s="273">
        <f>SUM(AE9:AF9)</f>
        <v>0</v>
      </c>
    </row>
    <row r="10" spans="1:33" ht="19.5">
      <c r="A10" s="265">
        <v>3</v>
      </c>
      <c r="B10" s="283" t="s">
        <v>86</v>
      </c>
      <c r="C10" s="285">
        <v>530</v>
      </c>
      <c r="D10" s="285">
        <v>770</v>
      </c>
      <c r="E10" s="285">
        <v>530</v>
      </c>
      <c r="F10" s="285">
        <v>770</v>
      </c>
      <c r="G10" s="285">
        <v>530</v>
      </c>
      <c r="H10" s="285">
        <v>770</v>
      </c>
      <c r="I10" s="285">
        <v>530</v>
      </c>
      <c r="J10" s="285">
        <v>770</v>
      </c>
      <c r="K10" s="285">
        <v>0</v>
      </c>
      <c r="L10" s="285">
        <v>0</v>
      </c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76">
        <f>(C10+E10+G10+I10+K10+M10+O10+Q10+S10+U10+Y10+W10)/5</f>
        <v>424</v>
      </c>
      <c r="AB10" s="277">
        <f>(D10+F10+H10+J10+L10+N10+P10+R10+T10+V10+Z10+X10)/5</f>
        <v>616</v>
      </c>
      <c r="AC10" s="273">
        <f>AA10*20</f>
        <v>8480</v>
      </c>
      <c r="AD10" s="273">
        <f>AB10*10</f>
        <v>6160</v>
      </c>
      <c r="AE10" s="273">
        <f>AA10*97</f>
        <v>41128</v>
      </c>
      <c r="AF10" s="273">
        <f>AB10*54</f>
        <v>33264</v>
      </c>
      <c r="AG10" s="273">
        <f>SUM(AE10:AF10)</f>
        <v>74392</v>
      </c>
    </row>
    <row r="11" spans="1:33" ht="19.5">
      <c r="A11" s="265">
        <v>4</v>
      </c>
      <c r="B11" s="283" t="s">
        <v>87</v>
      </c>
      <c r="C11" s="285">
        <v>0</v>
      </c>
      <c r="D11" s="285">
        <v>0</v>
      </c>
      <c r="E11" s="285">
        <v>0</v>
      </c>
      <c r="F11" s="285">
        <v>0</v>
      </c>
      <c r="G11" s="285">
        <v>0</v>
      </c>
      <c r="H11" s="285">
        <v>0</v>
      </c>
      <c r="I11" s="285">
        <v>0</v>
      </c>
      <c r="J11" s="285">
        <v>0</v>
      </c>
      <c r="K11" s="285">
        <v>0</v>
      </c>
      <c r="L11" s="285">
        <v>0</v>
      </c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76">
        <f t="shared" ref="AA11:AA12" si="0">(C11+E11+G11+I11+K11+M11+O11+Q11+S11+U11+Y11+W11)/5</f>
        <v>0</v>
      </c>
      <c r="AB11" s="277">
        <f t="shared" ref="AB11:AB12" si="1">(D11+F11+H11+J11+L11+N11+P11+R11+T11+V11+Z11+X11)/5</f>
        <v>0</v>
      </c>
      <c r="AC11" s="273"/>
      <c r="AD11" s="273"/>
      <c r="AE11" s="273">
        <f>AA11*97</f>
        <v>0</v>
      </c>
      <c r="AF11" s="273">
        <f>AB11*54</f>
        <v>0</v>
      </c>
      <c r="AG11" s="273">
        <f t="shared" ref="AG11:AG12" si="2">SUM(AE11:AF11)</f>
        <v>0</v>
      </c>
    </row>
    <row r="12" spans="1:33" ht="19.5">
      <c r="A12" s="265">
        <v>5</v>
      </c>
      <c r="B12" s="283" t="s">
        <v>4</v>
      </c>
      <c r="C12" s="285">
        <v>35</v>
      </c>
      <c r="D12" s="285">
        <v>40</v>
      </c>
      <c r="E12" s="285">
        <v>35</v>
      </c>
      <c r="F12" s="285">
        <v>45</v>
      </c>
      <c r="G12" s="285">
        <v>40</v>
      </c>
      <c r="H12" s="285">
        <v>55</v>
      </c>
      <c r="I12" s="285">
        <v>55</v>
      </c>
      <c r="J12" s="285">
        <v>60</v>
      </c>
      <c r="K12" s="285">
        <v>55</v>
      </c>
      <c r="L12" s="285">
        <v>60</v>
      </c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76">
        <f t="shared" si="0"/>
        <v>44</v>
      </c>
      <c r="AB12" s="277">
        <f t="shared" si="1"/>
        <v>52</v>
      </c>
      <c r="AC12" s="273">
        <f>AA12*20</f>
        <v>880</v>
      </c>
      <c r="AD12" s="273">
        <f>AB12*10</f>
        <v>520</v>
      </c>
      <c r="AE12" s="273">
        <f>AA12*97</f>
        <v>4268</v>
      </c>
      <c r="AF12" s="273">
        <f>AB12*54</f>
        <v>2808</v>
      </c>
      <c r="AG12" s="273">
        <f t="shared" si="2"/>
        <v>7076</v>
      </c>
    </row>
    <row r="13" spans="1:33" ht="19.5">
      <c r="A13" s="265"/>
      <c r="B13" s="278" t="s">
        <v>5</v>
      </c>
      <c r="C13" s="280"/>
      <c r="D13" s="280"/>
      <c r="E13" s="280"/>
      <c r="F13" s="280"/>
      <c r="G13" s="282"/>
      <c r="H13" s="282"/>
      <c r="I13" s="282"/>
      <c r="J13" s="282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6"/>
      <c r="V13" s="286"/>
      <c r="W13" s="270"/>
      <c r="X13" s="270"/>
      <c r="Y13" s="280"/>
      <c r="Z13" s="280"/>
      <c r="AA13" s="276"/>
      <c r="AB13" s="277"/>
      <c r="AC13" s="273"/>
      <c r="AD13" s="273"/>
      <c r="AE13" s="273"/>
      <c r="AF13" s="273"/>
      <c r="AG13" s="273"/>
    </row>
    <row r="14" spans="1:33" ht="19.5">
      <c r="A14" s="287">
        <v>6</v>
      </c>
      <c r="B14" s="288" t="s">
        <v>6</v>
      </c>
      <c r="C14" s="273">
        <v>1199</v>
      </c>
      <c r="D14" s="273">
        <v>1100</v>
      </c>
      <c r="E14" s="273">
        <v>704</v>
      </c>
      <c r="F14" s="273">
        <v>1130</v>
      </c>
      <c r="G14" s="273">
        <v>718</v>
      </c>
      <c r="H14" s="273">
        <v>1592</v>
      </c>
      <c r="I14" s="273">
        <v>928</v>
      </c>
      <c r="J14" s="273">
        <v>2035</v>
      </c>
      <c r="K14" s="273">
        <v>804</v>
      </c>
      <c r="L14" s="273">
        <v>2083</v>
      </c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6">
        <f>(C14+E14+G14+I14+K14+M14+O14+Q14+S14+U14+Y14+W14)/5</f>
        <v>870.6</v>
      </c>
      <c r="AB14" s="277">
        <f>(D14+F14+H14+J14+L14+N14+P14+R14+T14+V14+Z14+X14)/5</f>
        <v>1588</v>
      </c>
      <c r="AC14" s="273">
        <f>AA14*20</f>
        <v>17412</v>
      </c>
      <c r="AD14" s="273">
        <f>AB14*10</f>
        <v>15880</v>
      </c>
      <c r="AE14" s="273">
        <f>AA14*97</f>
        <v>84448.2</v>
      </c>
      <c r="AF14" s="273">
        <f>AB14*54</f>
        <v>85752</v>
      </c>
      <c r="AG14" s="273">
        <f>SUM(AE14:AF14)</f>
        <v>170200.2</v>
      </c>
    </row>
    <row r="15" spans="1:33" ht="19.5">
      <c r="A15" s="287">
        <v>7</v>
      </c>
      <c r="B15" s="288" t="s">
        <v>7</v>
      </c>
      <c r="C15" s="273">
        <v>2322</v>
      </c>
      <c r="D15" s="273">
        <v>4604</v>
      </c>
      <c r="E15" s="273">
        <v>3351</v>
      </c>
      <c r="F15" s="273">
        <v>4691</v>
      </c>
      <c r="G15" s="273">
        <v>3278</v>
      </c>
      <c r="H15" s="273">
        <v>5543</v>
      </c>
      <c r="I15" s="273">
        <v>3577</v>
      </c>
      <c r="J15" s="273">
        <v>6336</v>
      </c>
      <c r="K15" s="273">
        <v>3092</v>
      </c>
      <c r="L15" s="273">
        <v>7711</v>
      </c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6">
        <f t="shared" ref="AA15:AA36" si="3">(C15+E15+G15+I15+K15+M15+O15+Q15+S15+U15+Y15+W15)/5</f>
        <v>3124</v>
      </c>
      <c r="AB15" s="277">
        <f t="shared" ref="AB15:AB36" si="4">(D15+F15+H15+J15+L15+N15+P15+R15+T15+V15+Z15+X15)/5</f>
        <v>5777</v>
      </c>
      <c r="AC15" s="273">
        <f>AA15*20</f>
        <v>62480</v>
      </c>
      <c r="AD15" s="273">
        <f>AB15*10</f>
        <v>57770</v>
      </c>
      <c r="AE15" s="273">
        <f t="shared" ref="AE15:AE36" si="5">AA15*97</f>
        <v>303028</v>
      </c>
      <c r="AF15" s="273">
        <f>AB15*54</f>
        <v>311958</v>
      </c>
      <c r="AG15" s="273">
        <f>SUM(AE15:AF15)</f>
        <v>614986</v>
      </c>
    </row>
    <row r="16" spans="1:33" ht="19.5">
      <c r="A16" s="287">
        <v>8</v>
      </c>
      <c r="B16" s="289" t="s">
        <v>8</v>
      </c>
      <c r="C16" s="273">
        <v>2164</v>
      </c>
      <c r="D16" s="273">
        <v>2297</v>
      </c>
      <c r="E16" s="273">
        <v>3077</v>
      </c>
      <c r="F16" s="273">
        <v>2506</v>
      </c>
      <c r="G16" s="273">
        <v>3077</v>
      </c>
      <c r="H16" s="273">
        <v>2506</v>
      </c>
      <c r="I16" s="273">
        <v>1497</v>
      </c>
      <c r="J16" s="273">
        <v>2599</v>
      </c>
      <c r="K16" s="273">
        <v>2257</v>
      </c>
      <c r="L16" s="273">
        <v>2427</v>
      </c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6">
        <f t="shared" si="3"/>
        <v>2414.4</v>
      </c>
      <c r="AB16" s="277">
        <f t="shared" si="4"/>
        <v>2467</v>
      </c>
      <c r="AC16" s="273">
        <f t="shared" ref="AC16:AC36" si="6">AA16*20</f>
        <v>48288</v>
      </c>
      <c r="AD16" s="273">
        <f t="shared" ref="AD16:AD36" si="7">AB16*10</f>
        <v>24670</v>
      </c>
      <c r="AE16" s="273">
        <f t="shared" si="5"/>
        <v>234196.80000000002</v>
      </c>
      <c r="AF16" s="273">
        <f t="shared" ref="AF16:AF36" si="8">AB16*54</f>
        <v>133218</v>
      </c>
      <c r="AG16" s="273">
        <f t="shared" ref="AG16:AG36" si="9">SUM(AE16:AF16)</f>
        <v>367414.80000000005</v>
      </c>
    </row>
    <row r="17" spans="1:33" ht="19.5">
      <c r="A17" s="287">
        <v>9</v>
      </c>
      <c r="B17" s="288" t="s">
        <v>9</v>
      </c>
      <c r="C17" s="273">
        <v>946</v>
      </c>
      <c r="D17" s="273">
        <v>938</v>
      </c>
      <c r="E17" s="273">
        <v>1166</v>
      </c>
      <c r="F17" s="273">
        <v>1072</v>
      </c>
      <c r="G17" s="273">
        <v>1174</v>
      </c>
      <c r="H17" s="273">
        <v>1088</v>
      </c>
      <c r="I17" s="273">
        <v>1409</v>
      </c>
      <c r="J17" s="273">
        <v>1090</v>
      </c>
      <c r="K17" s="273">
        <v>1383</v>
      </c>
      <c r="L17" s="273">
        <v>1238</v>
      </c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6">
        <f t="shared" si="3"/>
        <v>1215.5999999999999</v>
      </c>
      <c r="AB17" s="277">
        <f t="shared" si="4"/>
        <v>1085.2</v>
      </c>
      <c r="AC17" s="273">
        <f t="shared" si="6"/>
        <v>24312</v>
      </c>
      <c r="AD17" s="273">
        <f t="shared" si="7"/>
        <v>10852</v>
      </c>
      <c r="AE17" s="273">
        <f t="shared" si="5"/>
        <v>117913.2</v>
      </c>
      <c r="AF17" s="273">
        <f t="shared" si="8"/>
        <v>58600.800000000003</v>
      </c>
      <c r="AG17" s="273">
        <f t="shared" si="9"/>
        <v>176514</v>
      </c>
    </row>
    <row r="18" spans="1:33" ht="19.5">
      <c r="A18" s="287">
        <v>10</v>
      </c>
      <c r="B18" s="288" t="s">
        <v>10</v>
      </c>
      <c r="C18" s="273">
        <v>486</v>
      </c>
      <c r="D18" s="273">
        <v>563</v>
      </c>
      <c r="E18" s="273">
        <v>939</v>
      </c>
      <c r="F18" s="273">
        <v>575</v>
      </c>
      <c r="G18" s="273">
        <v>1042</v>
      </c>
      <c r="H18" s="273">
        <v>987</v>
      </c>
      <c r="I18" s="273">
        <v>1042</v>
      </c>
      <c r="J18" s="273">
        <v>987</v>
      </c>
      <c r="K18" s="290">
        <v>1076</v>
      </c>
      <c r="L18" s="290">
        <v>1079</v>
      </c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6">
        <f t="shared" si="3"/>
        <v>917</v>
      </c>
      <c r="AB18" s="277">
        <f t="shared" si="4"/>
        <v>838.2</v>
      </c>
      <c r="AC18" s="273">
        <f t="shared" si="6"/>
        <v>18340</v>
      </c>
      <c r="AD18" s="273">
        <f t="shared" si="7"/>
        <v>8382</v>
      </c>
      <c r="AE18" s="273">
        <f t="shared" si="5"/>
        <v>88949</v>
      </c>
      <c r="AF18" s="273">
        <f t="shared" si="8"/>
        <v>45262.8</v>
      </c>
      <c r="AG18" s="273">
        <f t="shared" si="9"/>
        <v>134211.79999999999</v>
      </c>
    </row>
    <row r="19" spans="1:33" ht="19.5">
      <c r="A19" s="287">
        <v>11</v>
      </c>
      <c r="B19" s="288" t="s">
        <v>11</v>
      </c>
      <c r="C19" s="273">
        <v>1015</v>
      </c>
      <c r="D19" s="273">
        <v>924</v>
      </c>
      <c r="E19" s="273">
        <v>1049</v>
      </c>
      <c r="F19" s="273">
        <v>1018</v>
      </c>
      <c r="G19" s="273">
        <v>1049</v>
      </c>
      <c r="H19" s="273">
        <v>974</v>
      </c>
      <c r="I19" s="273">
        <v>1081</v>
      </c>
      <c r="J19" s="273">
        <v>1028</v>
      </c>
      <c r="K19" s="273">
        <v>1165</v>
      </c>
      <c r="L19" s="273">
        <v>1094</v>
      </c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6">
        <f t="shared" si="3"/>
        <v>1071.8</v>
      </c>
      <c r="AB19" s="277">
        <f t="shared" si="4"/>
        <v>1007.6</v>
      </c>
      <c r="AC19" s="273">
        <f t="shared" si="6"/>
        <v>21436</v>
      </c>
      <c r="AD19" s="273">
        <f t="shared" si="7"/>
        <v>10076</v>
      </c>
      <c r="AE19" s="273">
        <f t="shared" si="5"/>
        <v>103964.59999999999</v>
      </c>
      <c r="AF19" s="273">
        <f t="shared" si="8"/>
        <v>54410.400000000001</v>
      </c>
      <c r="AG19" s="273">
        <f t="shared" si="9"/>
        <v>158375</v>
      </c>
    </row>
    <row r="20" spans="1:33" ht="19.5">
      <c r="A20" s="287">
        <v>12</v>
      </c>
      <c r="B20" s="288" t="s">
        <v>12</v>
      </c>
      <c r="C20" s="273">
        <v>1117</v>
      </c>
      <c r="D20" s="273">
        <v>1151</v>
      </c>
      <c r="E20" s="273">
        <v>1219</v>
      </c>
      <c r="F20" s="273">
        <v>1161</v>
      </c>
      <c r="G20" s="273">
        <v>1311</v>
      </c>
      <c r="H20" s="273">
        <v>1260</v>
      </c>
      <c r="I20" s="273">
        <v>1433</v>
      </c>
      <c r="J20" s="273">
        <v>1342</v>
      </c>
      <c r="K20" s="273">
        <v>1304</v>
      </c>
      <c r="L20" s="273">
        <v>1329</v>
      </c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6">
        <f t="shared" si="3"/>
        <v>1276.8</v>
      </c>
      <c r="AB20" s="277">
        <f t="shared" si="4"/>
        <v>1248.5999999999999</v>
      </c>
      <c r="AC20" s="273">
        <f t="shared" si="6"/>
        <v>25536</v>
      </c>
      <c r="AD20" s="273">
        <f t="shared" si="7"/>
        <v>12486</v>
      </c>
      <c r="AE20" s="273">
        <f t="shared" si="5"/>
        <v>123849.59999999999</v>
      </c>
      <c r="AF20" s="273">
        <f t="shared" si="8"/>
        <v>67424.399999999994</v>
      </c>
      <c r="AG20" s="273">
        <f t="shared" si="9"/>
        <v>191274</v>
      </c>
    </row>
    <row r="21" spans="1:33" ht="19.5" customHeight="1">
      <c r="A21" s="287">
        <v>13</v>
      </c>
      <c r="B21" s="288" t="s">
        <v>13</v>
      </c>
      <c r="C21" s="273">
        <v>8573</v>
      </c>
      <c r="D21" s="273">
        <v>13560</v>
      </c>
      <c r="E21" s="273">
        <v>8543</v>
      </c>
      <c r="F21" s="273">
        <v>14765</v>
      </c>
      <c r="G21" s="273">
        <v>8643</v>
      </c>
      <c r="H21" s="273">
        <v>15665</v>
      </c>
      <c r="I21" s="273">
        <v>9720</v>
      </c>
      <c r="J21" s="273">
        <v>20525</v>
      </c>
      <c r="K21" s="273">
        <v>12720</v>
      </c>
      <c r="L21" s="273">
        <v>25685</v>
      </c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6">
        <f t="shared" si="3"/>
        <v>9639.7999999999993</v>
      </c>
      <c r="AB21" s="277">
        <f t="shared" si="4"/>
        <v>18040</v>
      </c>
      <c r="AC21" s="273">
        <f t="shared" si="6"/>
        <v>192796</v>
      </c>
      <c r="AD21" s="273">
        <f t="shared" si="7"/>
        <v>180400</v>
      </c>
      <c r="AE21" s="273">
        <f t="shared" si="5"/>
        <v>935060.6</v>
      </c>
      <c r="AF21" s="273">
        <f t="shared" si="8"/>
        <v>974160</v>
      </c>
      <c r="AG21" s="273">
        <f t="shared" si="9"/>
        <v>1909220.6</v>
      </c>
    </row>
    <row r="22" spans="1:33" ht="19.5">
      <c r="A22" s="287">
        <v>14</v>
      </c>
      <c r="B22" s="288" t="s">
        <v>14</v>
      </c>
      <c r="C22" s="273">
        <v>650</v>
      </c>
      <c r="D22" s="273">
        <v>800</v>
      </c>
      <c r="E22" s="273">
        <v>700</v>
      </c>
      <c r="F22" s="273">
        <v>1200</v>
      </c>
      <c r="G22" s="273">
        <v>700</v>
      </c>
      <c r="H22" s="273">
        <v>1200</v>
      </c>
      <c r="I22" s="273">
        <v>700</v>
      </c>
      <c r="J22" s="273">
        <v>1200</v>
      </c>
      <c r="K22" s="273">
        <v>700</v>
      </c>
      <c r="L22" s="273">
        <v>1200</v>
      </c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6">
        <f t="shared" si="3"/>
        <v>690</v>
      </c>
      <c r="AB22" s="277">
        <f t="shared" si="4"/>
        <v>1120</v>
      </c>
      <c r="AC22" s="273">
        <f t="shared" si="6"/>
        <v>13800</v>
      </c>
      <c r="AD22" s="273">
        <f t="shared" si="7"/>
        <v>11200</v>
      </c>
      <c r="AE22" s="273">
        <f t="shared" si="5"/>
        <v>66930</v>
      </c>
      <c r="AF22" s="273">
        <f t="shared" si="8"/>
        <v>60480</v>
      </c>
      <c r="AG22" s="273">
        <f t="shared" si="9"/>
        <v>127410</v>
      </c>
    </row>
    <row r="23" spans="1:33" ht="19.5">
      <c r="A23" s="287">
        <v>15</v>
      </c>
      <c r="B23" s="288" t="s">
        <v>15</v>
      </c>
      <c r="C23" s="273">
        <v>113</v>
      </c>
      <c r="D23" s="273">
        <v>117</v>
      </c>
      <c r="E23" s="273">
        <v>215</v>
      </c>
      <c r="F23" s="273">
        <v>106</v>
      </c>
      <c r="G23" s="273">
        <v>120</v>
      </c>
      <c r="H23" s="273">
        <v>125</v>
      </c>
      <c r="I23" s="273">
        <v>128</v>
      </c>
      <c r="J23" s="273">
        <v>142</v>
      </c>
      <c r="K23" s="273">
        <v>127</v>
      </c>
      <c r="L23" s="273">
        <v>147</v>
      </c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6">
        <f t="shared" si="3"/>
        <v>140.6</v>
      </c>
      <c r="AB23" s="277">
        <f t="shared" si="4"/>
        <v>127.4</v>
      </c>
      <c r="AC23" s="273">
        <f t="shared" si="6"/>
        <v>2812</v>
      </c>
      <c r="AD23" s="273">
        <f t="shared" si="7"/>
        <v>1274</v>
      </c>
      <c r="AE23" s="273">
        <f t="shared" si="5"/>
        <v>13638.199999999999</v>
      </c>
      <c r="AF23" s="273">
        <f t="shared" si="8"/>
        <v>6879.6</v>
      </c>
      <c r="AG23" s="273">
        <f t="shared" si="9"/>
        <v>20517.8</v>
      </c>
    </row>
    <row r="24" spans="1:33" ht="19.5">
      <c r="A24" s="287">
        <v>16</v>
      </c>
      <c r="B24" s="288" t="s">
        <v>16</v>
      </c>
      <c r="C24" s="273">
        <v>4023</v>
      </c>
      <c r="D24" s="273">
        <v>7840</v>
      </c>
      <c r="E24" s="273">
        <v>4104</v>
      </c>
      <c r="F24" s="273">
        <v>5988</v>
      </c>
      <c r="G24" s="273">
        <v>4104</v>
      </c>
      <c r="H24" s="273">
        <v>5988</v>
      </c>
      <c r="I24" s="273">
        <v>4585</v>
      </c>
      <c r="J24" s="273">
        <v>7908</v>
      </c>
      <c r="K24" s="273">
        <v>3518</v>
      </c>
      <c r="L24" s="273">
        <v>8527</v>
      </c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6">
        <f t="shared" si="3"/>
        <v>4066.8</v>
      </c>
      <c r="AB24" s="277">
        <f t="shared" si="4"/>
        <v>7250.2</v>
      </c>
      <c r="AC24" s="273">
        <f t="shared" si="6"/>
        <v>81336</v>
      </c>
      <c r="AD24" s="273">
        <f t="shared" si="7"/>
        <v>72502</v>
      </c>
      <c r="AE24" s="273">
        <f t="shared" si="5"/>
        <v>394479.60000000003</v>
      </c>
      <c r="AF24" s="273">
        <f t="shared" si="8"/>
        <v>391510.8</v>
      </c>
      <c r="AG24" s="273">
        <f t="shared" si="9"/>
        <v>785990.4</v>
      </c>
    </row>
    <row r="25" spans="1:33" ht="19.5">
      <c r="A25" s="287">
        <v>17</v>
      </c>
      <c r="B25" s="288" t="s">
        <v>17</v>
      </c>
      <c r="C25" s="273">
        <v>1147</v>
      </c>
      <c r="D25" s="273">
        <v>2629</v>
      </c>
      <c r="E25" s="273">
        <v>1293</v>
      </c>
      <c r="F25" s="273">
        <v>1711</v>
      </c>
      <c r="G25" s="273">
        <v>1293</v>
      </c>
      <c r="H25" s="273">
        <v>1711</v>
      </c>
      <c r="I25" s="273">
        <v>1513</v>
      </c>
      <c r="J25" s="273">
        <v>2760</v>
      </c>
      <c r="K25" s="273">
        <v>1355</v>
      </c>
      <c r="L25" s="273">
        <v>2076</v>
      </c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6">
        <f t="shared" si="3"/>
        <v>1320.2</v>
      </c>
      <c r="AB25" s="277">
        <f t="shared" si="4"/>
        <v>2177.4</v>
      </c>
      <c r="AC25" s="273">
        <f t="shared" si="6"/>
        <v>26404</v>
      </c>
      <c r="AD25" s="273">
        <f t="shared" si="7"/>
        <v>21774</v>
      </c>
      <c r="AE25" s="273">
        <f t="shared" si="5"/>
        <v>128059.40000000001</v>
      </c>
      <c r="AF25" s="273">
        <f t="shared" si="8"/>
        <v>117579.6</v>
      </c>
      <c r="AG25" s="273">
        <f t="shared" si="9"/>
        <v>245639</v>
      </c>
    </row>
    <row r="26" spans="1:33" ht="19.5">
      <c r="A26" s="287">
        <v>18</v>
      </c>
      <c r="B26" s="288" t="s">
        <v>114</v>
      </c>
      <c r="C26" s="273">
        <v>693</v>
      </c>
      <c r="D26" s="273">
        <v>1040</v>
      </c>
      <c r="E26" s="273">
        <v>986</v>
      </c>
      <c r="F26" s="273">
        <v>1118</v>
      </c>
      <c r="G26" s="273">
        <v>1572</v>
      </c>
      <c r="H26" s="273">
        <v>1637</v>
      </c>
      <c r="I26" s="273">
        <v>1170</v>
      </c>
      <c r="J26" s="273">
        <v>2062</v>
      </c>
      <c r="K26" s="273">
        <v>2036</v>
      </c>
      <c r="L26" s="273">
        <v>2334</v>
      </c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6">
        <f t="shared" si="3"/>
        <v>1291.4000000000001</v>
      </c>
      <c r="AB26" s="277">
        <f t="shared" si="4"/>
        <v>1638.2</v>
      </c>
      <c r="AC26" s="273">
        <f t="shared" si="6"/>
        <v>25828</v>
      </c>
      <c r="AD26" s="273">
        <f t="shared" si="7"/>
        <v>16382</v>
      </c>
      <c r="AE26" s="273">
        <f t="shared" si="5"/>
        <v>125265.8</v>
      </c>
      <c r="AF26" s="273">
        <f t="shared" si="8"/>
        <v>88462.8</v>
      </c>
      <c r="AG26" s="273">
        <f t="shared" si="9"/>
        <v>213728.6</v>
      </c>
    </row>
    <row r="27" spans="1:33" ht="19.5">
      <c r="A27" s="287">
        <v>19</v>
      </c>
      <c r="B27" s="288" t="s">
        <v>18</v>
      </c>
      <c r="C27" s="273">
        <v>683</v>
      </c>
      <c r="D27" s="273">
        <v>1176</v>
      </c>
      <c r="E27" s="273">
        <v>2010</v>
      </c>
      <c r="F27" s="273">
        <v>990</v>
      </c>
      <c r="G27" s="273">
        <v>837</v>
      </c>
      <c r="H27" s="273">
        <v>1159</v>
      </c>
      <c r="I27" s="273">
        <v>848</v>
      </c>
      <c r="J27" s="273">
        <v>1201</v>
      </c>
      <c r="K27" s="273">
        <v>823</v>
      </c>
      <c r="L27" s="273">
        <v>1181</v>
      </c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6">
        <f t="shared" si="3"/>
        <v>1040.2</v>
      </c>
      <c r="AB27" s="277">
        <f t="shared" si="4"/>
        <v>1141.4000000000001</v>
      </c>
      <c r="AC27" s="273">
        <f t="shared" si="6"/>
        <v>20804</v>
      </c>
      <c r="AD27" s="273">
        <f t="shared" si="7"/>
        <v>11414</v>
      </c>
      <c r="AE27" s="273">
        <f t="shared" si="5"/>
        <v>100899.40000000001</v>
      </c>
      <c r="AF27" s="273">
        <f t="shared" si="8"/>
        <v>61635.600000000006</v>
      </c>
      <c r="AG27" s="273">
        <f t="shared" si="9"/>
        <v>162535</v>
      </c>
    </row>
    <row r="28" spans="1:33" ht="19.5">
      <c r="A28" s="287">
        <v>20</v>
      </c>
      <c r="B28" s="288" t="s">
        <v>19</v>
      </c>
      <c r="C28" s="273">
        <v>200</v>
      </c>
      <c r="D28" s="273">
        <v>900</v>
      </c>
      <c r="E28" s="273">
        <v>400</v>
      </c>
      <c r="F28" s="273">
        <v>800</v>
      </c>
      <c r="G28" s="273">
        <v>400</v>
      </c>
      <c r="H28" s="273">
        <v>800</v>
      </c>
      <c r="I28" s="273">
        <v>400</v>
      </c>
      <c r="J28" s="273">
        <v>800</v>
      </c>
      <c r="K28" s="273">
        <v>0</v>
      </c>
      <c r="L28" s="273">
        <v>0</v>
      </c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6">
        <f t="shared" si="3"/>
        <v>280</v>
      </c>
      <c r="AB28" s="277">
        <f t="shared" si="4"/>
        <v>660</v>
      </c>
      <c r="AC28" s="273">
        <f t="shared" si="6"/>
        <v>5600</v>
      </c>
      <c r="AD28" s="273">
        <f t="shared" si="7"/>
        <v>6600</v>
      </c>
      <c r="AE28" s="273">
        <f t="shared" si="5"/>
        <v>27160</v>
      </c>
      <c r="AF28" s="273">
        <f t="shared" si="8"/>
        <v>35640</v>
      </c>
      <c r="AG28" s="273">
        <f t="shared" si="9"/>
        <v>62800</v>
      </c>
    </row>
    <row r="29" spans="1:33" ht="19.5">
      <c r="A29" s="287">
        <v>21</v>
      </c>
      <c r="B29" s="288" t="s">
        <v>20</v>
      </c>
      <c r="C29" s="273">
        <v>85</v>
      </c>
      <c r="D29" s="273">
        <v>102</v>
      </c>
      <c r="E29" s="273">
        <v>199</v>
      </c>
      <c r="F29" s="273">
        <v>96</v>
      </c>
      <c r="G29" s="273">
        <v>105</v>
      </c>
      <c r="H29" s="273">
        <v>86</v>
      </c>
      <c r="I29" s="273">
        <v>98</v>
      </c>
      <c r="J29" s="273">
        <v>103</v>
      </c>
      <c r="K29" s="273">
        <v>95</v>
      </c>
      <c r="L29" s="273">
        <v>111</v>
      </c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6">
        <f t="shared" si="3"/>
        <v>116.4</v>
      </c>
      <c r="AB29" s="277">
        <f t="shared" si="4"/>
        <v>99.6</v>
      </c>
      <c r="AC29" s="273">
        <f t="shared" si="6"/>
        <v>2328</v>
      </c>
      <c r="AD29" s="273">
        <f t="shared" si="7"/>
        <v>996</v>
      </c>
      <c r="AE29" s="273">
        <f t="shared" si="5"/>
        <v>11290.800000000001</v>
      </c>
      <c r="AF29" s="273">
        <f t="shared" si="8"/>
        <v>5378.4</v>
      </c>
      <c r="AG29" s="273">
        <f t="shared" si="9"/>
        <v>16669.2</v>
      </c>
    </row>
    <row r="30" spans="1:33" ht="19.5">
      <c r="A30" s="287">
        <v>22</v>
      </c>
      <c r="B30" s="288" t="s">
        <v>21</v>
      </c>
      <c r="C30" s="273">
        <v>480</v>
      </c>
      <c r="D30" s="273">
        <v>292</v>
      </c>
      <c r="E30" s="273">
        <v>846</v>
      </c>
      <c r="F30" s="273">
        <v>1204</v>
      </c>
      <c r="G30" s="273">
        <v>504</v>
      </c>
      <c r="H30" s="273">
        <v>521</v>
      </c>
      <c r="I30" s="273">
        <v>561</v>
      </c>
      <c r="J30" s="273">
        <v>498</v>
      </c>
      <c r="K30" s="273">
        <v>0</v>
      </c>
      <c r="L30" s="273">
        <v>0</v>
      </c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6">
        <f t="shared" si="3"/>
        <v>478.2</v>
      </c>
      <c r="AB30" s="277">
        <f t="shared" si="4"/>
        <v>503</v>
      </c>
      <c r="AC30" s="273">
        <f t="shared" si="6"/>
        <v>9564</v>
      </c>
      <c r="AD30" s="273">
        <f t="shared" si="7"/>
        <v>5030</v>
      </c>
      <c r="AE30" s="273">
        <f t="shared" si="5"/>
        <v>46385.4</v>
      </c>
      <c r="AF30" s="273">
        <f t="shared" si="8"/>
        <v>27162</v>
      </c>
      <c r="AG30" s="273">
        <f t="shared" si="9"/>
        <v>73547.399999999994</v>
      </c>
    </row>
    <row r="31" spans="1:33" ht="20.25" customHeight="1">
      <c r="A31" s="287">
        <v>23</v>
      </c>
      <c r="B31" s="288" t="s">
        <v>37</v>
      </c>
      <c r="C31" s="273">
        <v>12657</v>
      </c>
      <c r="D31" s="291">
        <v>9388</v>
      </c>
      <c r="E31" s="273">
        <v>1632</v>
      </c>
      <c r="F31" s="291">
        <v>1362</v>
      </c>
      <c r="G31" s="273">
        <v>774</v>
      </c>
      <c r="H31" s="291">
        <v>836</v>
      </c>
      <c r="I31" s="273">
        <v>962</v>
      </c>
      <c r="J31" s="291">
        <v>1261</v>
      </c>
      <c r="K31" s="273">
        <v>954</v>
      </c>
      <c r="L31" s="291">
        <v>1076</v>
      </c>
      <c r="M31" s="273"/>
      <c r="N31" s="291"/>
      <c r="O31" s="292"/>
      <c r="P31" s="292"/>
      <c r="Q31" s="273"/>
      <c r="R31" s="273"/>
      <c r="S31" s="273"/>
      <c r="T31" s="291"/>
      <c r="U31" s="273"/>
      <c r="V31" s="291"/>
      <c r="W31" s="273"/>
      <c r="X31" s="291"/>
      <c r="Y31" s="273"/>
      <c r="Z31" s="291"/>
      <c r="AA31" s="276">
        <f t="shared" si="3"/>
        <v>3395.8</v>
      </c>
      <c r="AB31" s="277">
        <f t="shared" si="4"/>
        <v>2784.6</v>
      </c>
      <c r="AC31" s="273">
        <f t="shared" si="6"/>
        <v>67916</v>
      </c>
      <c r="AD31" s="273">
        <f t="shared" si="7"/>
        <v>27846</v>
      </c>
      <c r="AE31" s="273">
        <f t="shared" si="5"/>
        <v>329392.60000000003</v>
      </c>
      <c r="AF31" s="273">
        <f t="shared" si="8"/>
        <v>150368.4</v>
      </c>
      <c r="AG31" s="273">
        <f t="shared" si="9"/>
        <v>479761</v>
      </c>
    </row>
    <row r="32" spans="1:33" ht="19.5">
      <c r="A32" s="287">
        <v>24</v>
      </c>
      <c r="B32" s="288" t="s">
        <v>110</v>
      </c>
      <c r="C32" s="273">
        <v>187</v>
      </c>
      <c r="D32" s="291">
        <v>152</v>
      </c>
      <c r="E32" s="273">
        <v>400</v>
      </c>
      <c r="F32" s="291">
        <v>163</v>
      </c>
      <c r="G32" s="273">
        <v>197</v>
      </c>
      <c r="H32" s="291">
        <v>158</v>
      </c>
      <c r="I32" s="273">
        <v>199</v>
      </c>
      <c r="J32" s="291">
        <v>140</v>
      </c>
      <c r="K32" s="273">
        <v>204</v>
      </c>
      <c r="L32" s="291">
        <v>135</v>
      </c>
      <c r="M32" s="273"/>
      <c r="N32" s="291"/>
      <c r="O32" s="293"/>
      <c r="P32" s="273"/>
      <c r="Q32" s="293"/>
      <c r="R32" s="273"/>
      <c r="S32" s="273"/>
      <c r="T32" s="291"/>
      <c r="U32" s="273"/>
      <c r="V32" s="291"/>
      <c r="W32" s="273"/>
      <c r="X32" s="291"/>
      <c r="Y32" s="273"/>
      <c r="Z32" s="291"/>
      <c r="AA32" s="276">
        <f t="shared" si="3"/>
        <v>237.4</v>
      </c>
      <c r="AB32" s="277">
        <f t="shared" si="4"/>
        <v>149.6</v>
      </c>
      <c r="AC32" s="273">
        <f t="shared" si="6"/>
        <v>4748</v>
      </c>
      <c r="AD32" s="273">
        <f t="shared" si="7"/>
        <v>1496</v>
      </c>
      <c r="AE32" s="273">
        <f t="shared" si="5"/>
        <v>23027.8</v>
      </c>
      <c r="AF32" s="273">
        <f t="shared" si="8"/>
        <v>8078.4</v>
      </c>
      <c r="AG32" s="273">
        <f t="shared" si="9"/>
        <v>31106.199999999997</v>
      </c>
    </row>
    <row r="33" spans="1:33" ht="19.5">
      <c r="A33" s="287">
        <v>25</v>
      </c>
      <c r="B33" s="288" t="s">
        <v>111</v>
      </c>
      <c r="C33" s="273">
        <v>167</v>
      </c>
      <c r="D33" s="291">
        <v>158</v>
      </c>
      <c r="E33" s="273">
        <v>161</v>
      </c>
      <c r="F33" s="291">
        <v>160</v>
      </c>
      <c r="G33" s="273">
        <v>161</v>
      </c>
      <c r="H33" s="291">
        <v>160</v>
      </c>
      <c r="I33" s="273">
        <v>170</v>
      </c>
      <c r="J33" s="291">
        <v>166</v>
      </c>
      <c r="K33" s="273">
        <v>174</v>
      </c>
      <c r="L33" s="291">
        <v>183</v>
      </c>
      <c r="M33" s="273"/>
      <c r="N33" s="291"/>
      <c r="O33" s="273"/>
      <c r="P33" s="273"/>
      <c r="Q33" s="273"/>
      <c r="R33" s="273"/>
      <c r="S33" s="273"/>
      <c r="T33" s="291"/>
      <c r="U33" s="273"/>
      <c r="V33" s="291"/>
      <c r="W33" s="273"/>
      <c r="X33" s="291"/>
      <c r="Y33" s="273"/>
      <c r="Z33" s="291"/>
      <c r="AA33" s="276">
        <f t="shared" si="3"/>
        <v>166.6</v>
      </c>
      <c r="AB33" s="277">
        <f t="shared" si="4"/>
        <v>165.4</v>
      </c>
      <c r="AC33" s="273">
        <f t="shared" si="6"/>
        <v>3332</v>
      </c>
      <c r="AD33" s="273">
        <f t="shared" si="7"/>
        <v>1654</v>
      </c>
      <c r="AE33" s="273">
        <f t="shared" si="5"/>
        <v>16160.199999999999</v>
      </c>
      <c r="AF33" s="273">
        <f t="shared" si="8"/>
        <v>8931.6</v>
      </c>
      <c r="AG33" s="273">
        <f t="shared" si="9"/>
        <v>25091.8</v>
      </c>
    </row>
    <row r="34" spans="1:33" ht="19.5">
      <c r="A34" s="287">
        <v>26</v>
      </c>
      <c r="B34" s="288" t="s">
        <v>112</v>
      </c>
      <c r="C34" s="273">
        <v>0</v>
      </c>
      <c r="D34" s="291">
        <v>0</v>
      </c>
      <c r="E34" s="273">
        <v>0</v>
      </c>
      <c r="F34" s="291">
        <v>0</v>
      </c>
      <c r="G34" s="273">
        <v>0</v>
      </c>
      <c r="H34" s="291">
        <v>0</v>
      </c>
      <c r="I34" s="273">
        <v>0</v>
      </c>
      <c r="J34" s="291">
        <v>0</v>
      </c>
      <c r="K34" s="273">
        <v>0</v>
      </c>
      <c r="L34" s="291">
        <v>0</v>
      </c>
      <c r="M34" s="273"/>
      <c r="N34" s="291"/>
      <c r="O34" s="273"/>
      <c r="P34" s="273"/>
      <c r="Q34" s="273"/>
      <c r="R34" s="273"/>
      <c r="S34" s="273"/>
      <c r="T34" s="291"/>
      <c r="U34" s="273"/>
      <c r="V34" s="291"/>
      <c r="W34" s="273"/>
      <c r="X34" s="291"/>
      <c r="Y34" s="273"/>
      <c r="Z34" s="291"/>
      <c r="AA34" s="276">
        <f t="shared" si="3"/>
        <v>0</v>
      </c>
      <c r="AB34" s="277">
        <f t="shared" si="4"/>
        <v>0</v>
      </c>
      <c r="AC34" s="273">
        <f t="shared" si="6"/>
        <v>0</v>
      </c>
      <c r="AD34" s="273">
        <f t="shared" si="7"/>
        <v>0</v>
      </c>
      <c r="AE34" s="273">
        <f t="shared" si="5"/>
        <v>0</v>
      </c>
      <c r="AF34" s="273">
        <f t="shared" si="8"/>
        <v>0</v>
      </c>
      <c r="AG34" s="273">
        <f t="shared" si="9"/>
        <v>0</v>
      </c>
    </row>
    <row r="35" spans="1:33" ht="19.5">
      <c r="A35" s="287">
        <v>27</v>
      </c>
      <c r="B35" s="288" t="s">
        <v>35</v>
      </c>
      <c r="C35" s="273">
        <v>99</v>
      </c>
      <c r="D35" s="291">
        <v>79</v>
      </c>
      <c r="E35" s="273">
        <v>94</v>
      </c>
      <c r="F35" s="291">
        <v>81</v>
      </c>
      <c r="G35" s="273">
        <v>85</v>
      </c>
      <c r="H35" s="291">
        <v>75</v>
      </c>
      <c r="I35" s="273">
        <v>67</v>
      </c>
      <c r="J35" s="291">
        <v>76</v>
      </c>
      <c r="K35" s="273">
        <v>91</v>
      </c>
      <c r="L35" s="291">
        <v>87</v>
      </c>
      <c r="M35" s="273"/>
      <c r="N35" s="291"/>
      <c r="O35" s="273"/>
      <c r="P35" s="273"/>
      <c r="Q35" s="273"/>
      <c r="R35" s="273"/>
      <c r="S35" s="273"/>
      <c r="T35" s="291"/>
      <c r="U35" s="273"/>
      <c r="V35" s="291"/>
      <c r="W35" s="273"/>
      <c r="X35" s="291"/>
      <c r="Y35" s="273"/>
      <c r="Z35" s="291"/>
      <c r="AA35" s="276">
        <f t="shared" si="3"/>
        <v>87.2</v>
      </c>
      <c r="AB35" s="277">
        <f t="shared" si="4"/>
        <v>79.599999999999994</v>
      </c>
      <c r="AC35" s="273">
        <f t="shared" si="6"/>
        <v>1744</v>
      </c>
      <c r="AD35" s="273">
        <f t="shared" si="7"/>
        <v>796</v>
      </c>
      <c r="AE35" s="273">
        <f t="shared" si="5"/>
        <v>8458.4</v>
      </c>
      <c r="AF35" s="273">
        <f t="shared" si="8"/>
        <v>4298.3999999999996</v>
      </c>
      <c r="AG35" s="273">
        <f t="shared" si="9"/>
        <v>12756.8</v>
      </c>
    </row>
    <row r="36" spans="1:33" ht="19.5">
      <c r="A36" s="287">
        <v>28</v>
      </c>
      <c r="B36" s="288" t="s">
        <v>115</v>
      </c>
      <c r="C36" s="273">
        <v>710</v>
      </c>
      <c r="D36" s="273">
        <v>1051</v>
      </c>
      <c r="E36" s="273">
        <v>1096</v>
      </c>
      <c r="F36" s="291">
        <v>990</v>
      </c>
      <c r="G36" s="273">
        <v>1118</v>
      </c>
      <c r="H36" s="291">
        <v>1145</v>
      </c>
      <c r="I36" s="273">
        <v>1186</v>
      </c>
      <c r="J36" s="291">
        <v>1180</v>
      </c>
      <c r="K36" s="273">
        <v>1156</v>
      </c>
      <c r="L36" s="291">
        <v>1209</v>
      </c>
      <c r="M36" s="273"/>
      <c r="N36" s="273"/>
      <c r="O36" s="273"/>
      <c r="P36" s="273"/>
      <c r="Q36" s="273"/>
      <c r="R36" s="273"/>
      <c r="S36" s="273"/>
      <c r="T36" s="291"/>
      <c r="U36" s="273"/>
      <c r="V36" s="291"/>
      <c r="W36" s="273"/>
      <c r="X36" s="291"/>
      <c r="Y36" s="273"/>
      <c r="Z36" s="291"/>
      <c r="AA36" s="276">
        <f t="shared" si="3"/>
        <v>1053.2</v>
      </c>
      <c r="AB36" s="277">
        <f t="shared" si="4"/>
        <v>1115</v>
      </c>
      <c r="AC36" s="273">
        <f t="shared" si="6"/>
        <v>21064</v>
      </c>
      <c r="AD36" s="273">
        <f t="shared" si="7"/>
        <v>11150</v>
      </c>
      <c r="AE36" s="273">
        <f t="shared" si="5"/>
        <v>102160.40000000001</v>
      </c>
      <c r="AF36" s="273">
        <f t="shared" si="8"/>
        <v>60210</v>
      </c>
      <c r="AG36" s="273">
        <f t="shared" si="9"/>
        <v>162370.40000000002</v>
      </c>
    </row>
    <row r="37" spans="1:33" ht="24" customHeight="1">
      <c r="A37" s="287">
        <v>29</v>
      </c>
      <c r="B37" s="288" t="s">
        <v>88</v>
      </c>
      <c r="C37" s="294" t="s">
        <v>81</v>
      </c>
      <c r="D37" s="295"/>
      <c r="E37" s="296" t="s">
        <v>81</v>
      </c>
      <c r="F37" s="297"/>
      <c r="G37" s="298" t="s">
        <v>81</v>
      </c>
      <c r="H37" s="299"/>
      <c r="I37" s="300" t="s">
        <v>81</v>
      </c>
      <c r="J37" s="301"/>
      <c r="K37" s="302" t="s">
        <v>81</v>
      </c>
      <c r="L37" s="303"/>
      <c r="M37" s="304" t="s">
        <v>81</v>
      </c>
      <c r="N37" s="305"/>
      <c r="O37" s="302" t="s">
        <v>90</v>
      </c>
      <c r="P37" s="303"/>
      <c r="Q37" s="302" t="s">
        <v>81</v>
      </c>
      <c r="R37" s="303"/>
      <c r="S37" s="302" t="s">
        <v>81</v>
      </c>
      <c r="T37" s="303"/>
      <c r="U37" s="306"/>
      <c r="V37" s="306"/>
      <c r="W37" s="270"/>
      <c r="X37" s="270"/>
      <c r="Y37" s="307"/>
      <c r="Z37" s="307"/>
      <c r="AA37" s="276"/>
      <c r="AB37" s="308"/>
      <c r="AC37" s="273"/>
      <c r="AD37" s="273"/>
      <c r="AE37" s="273"/>
      <c r="AF37" s="273"/>
      <c r="AG37" s="273"/>
    </row>
    <row r="38" spans="1:33" ht="19.5">
      <c r="A38" s="309"/>
      <c r="B38" s="310" t="s">
        <v>22</v>
      </c>
      <c r="C38" s="293"/>
      <c r="D38" s="273"/>
      <c r="E38" s="293"/>
      <c r="F38" s="273"/>
      <c r="G38" s="311"/>
      <c r="H38" s="275"/>
      <c r="I38" s="311"/>
      <c r="J38" s="275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306"/>
      <c r="V38" s="306"/>
      <c r="W38" s="270"/>
      <c r="X38" s="270"/>
      <c r="Y38" s="273"/>
      <c r="Z38" s="273"/>
      <c r="AA38" s="276"/>
      <c r="AB38" s="308"/>
      <c r="AC38" s="273"/>
      <c r="AD38" s="273"/>
      <c r="AE38" s="273"/>
      <c r="AF38" s="273"/>
      <c r="AG38" s="273"/>
    </row>
    <row r="39" spans="1:33" ht="19.5">
      <c r="A39" s="287">
        <v>30</v>
      </c>
      <c r="B39" s="312" t="s">
        <v>23</v>
      </c>
      <c r="C39" s="273">
        <v>3138</v>
      </c>
      <c r="D39" s="273">
        <v>8833</v>
      </c>
      <c r="E39" s="273">
        <v>3044</v>
      </c>
      <c r="F39" s="273">
        <v>4208</v>
      </c>
      <c r="G39" s="273">
        <v>5870</v>
      </c>
      <c r="H39" s="273">
        <v>14342</v>
      </c>
      <c r="I39" s="273">
        <v>5146</v>
      </c>
      <c r="J39" s="273">
        <v>10493</v>
      </c>
      <c r="K39" s="273">
        <v>5135</v>
      </c>
      <c r="L39" s="273">
        <v>10989</v>
      </c>
      <c r="M39" s="273"/>
      <c r="N39" s="273"/>
      <c r="O39" s="285"/>
      <c r="P39" s="285"/>
      <c r="Q39" s="285"/>
      <c r="R39" s="285"/>
      <c r="S39" s="273"/>
      <c r="T39" s="273"/>
      <c r="U39" s="273"/>
      <c r="V39" s="273"/>
      <c r="W39" s="273"/>
      <c r="X39" s="273"/>
      <c r="Y39" s="273"/>
      <c r="Z39" s="273"/>
      <c r="AA39" s="276">
        <f>(C39+E39+G39+I39+K39+M39+O39+Q39+S39+U39+Y39+W39)/5</f>
        <v>4466.6000000000004</v>
      </c>
      <c r="AB39" s="308">
        <f>(D39+F39+H39+J39+L39+N39+P39+R39+T39+V39+Z39+X39)/5</f>
        <v>9773</v>
      </c>
      <c r="AC39" s="273">
        <f>AA39*20</f>
        <v>89332</v>
      </c>
      <c r="AD39" s="273">
        <f>AB39*10</f>
        <v>97730</v>
      </c>
      <c r="AE39" s="273">
        <f>AA39*97</f>
        <v>433260.2</v>
      </c>
      <c r="AF39" s="273">
        <f>AB39*54</f>
        <v>527742</v>
      </c>
      <c r="AG39" s="273">
        <f>SUM(AE39:AF39)</f>
        <v>961002.2</v>
      </c>
    </row>
    <row r="40" spans="1:33" ht="19.5">
      <c r="A40" s="287">
        <v>31</v>
      </c>
      <c r="B40" s="312" t="s">
        <v>24</v>
      </c>
      <c r="C40" s="273">
        <v>3820</v>
      </c>
      <c r="D40" s="273">
        <v>4666</v>
      </c>
      <c r="E40" s="273">
        <v>5554</v>
      </c>
      <c r="F40" s="273">
        <v>5152</v>
      </c>
      <c r="G40" s="273">
        <v>35800</v>
      </c>
      <c r="H40" s="273">
        <v>73376</v>
      </c>
      <c r="I40" s="273">
        <v>6041</v>
      </c>
      <c r="J40" s="273">
        <v>6482</v>
      </c>
      <c r="K40" s="273">
        <v>6588</v>
      </c>
      <c r="L40" s="273">
        <v>8611</v>
      </c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6">
        <f t="shared" ref="AA40:AA58" si="10">(C40+E40+G40+I40+K40+M40+O40+Q40+S40+U40+Y40+W40)/5</f>
        <v>11560.6</v>
      </c>
      <c r="AB40" s="308">
        <f t="shared" ref="AB40:AB59" si="11">(D40+F40+H40+J40+L40+N40+P40+R40+T40+V40+Z40+X40)/5</f>
        <v>19657.400000000001</v>
      </c>
      <c r="AC40" s="273">
        <f>AA40*20</f>
        <v>231212</v>
      </c>
      <c r="AD40" s="273">
        <f>AB40*10</f>
        <v>196574</v>
      </c>
      <c r="AE40" s="273">
        <f t="shared" ref="AE40:AE59" si="12">AA40*97</f>
        <v>1121378.2</v>
      </c>
      <c r="AF40" s="273">
        <f t="shared" ref="AF40:AF59" si="13">AB40*54</f>
        <v>1061499.6000000001</v>
      </c>
      <c r="AG40" s="273">
        <f>SUM(AE40:AF40)</f>
        <v>2182877.7999999998</v>
      </c>
    </row>
    <row r="41" spans="1:33" ht="19.5">
      <c r="A41" s="287">
        <v>32</v>
      </c>
      <c r="B41" s="312" t="s">
        <v>25</v>
      </c>
      <c r="C41" s="273">
        <v>171</v>
      </c>
      <c r="D41" s="273">
        <v>223</v>
      </c>
      <c r="E41" s="273">
        <v>171</v>
      </c>
      <c r="F41" s="273">
        <v>223</v>
      </c>
      <c r="G41" s="273">
        <v>192</v>
      </c>
      <c r="H41" s="273">
        <v>232</v>
      </c>
      <c r="I41" s="273">
        <v>192</v>
      </c>
      <c r="J41" s="273">
        <v>232</v>
      </c>
      <c r="K41" s="273">
        <v>0</v>
      </c>
      <c r="L41" s="273">
        <v>0</v>
      </c>
      <c r="M41" s="273"/>
      <c r="N41" s="273"/>
      <c r="O41" s="313"/>
      <c r="P41" s="313"/>
      <c r="Q41" s="313"/>
      <c r="R41" s="313"/>
      <c r="S41" s="273"/>
      <c r="T41" s="273"/>
      <c r="U41" s="273"/>
      <c r="V41" s="273"/>
      <c r="W41" s="273"/>
      <c r="X41" s="273"/>
      <c r="Y41" s="273"/>
      <c r="Z41" s="273"/>
      <c r="AA41" s="276">
        <f t="shared" si="10"/>
        <v>145.19999999999999</v>
      </c>
      <c r="AB41" s="308">
        <f t="shared" si="11"/>
        <v>182</v>
      </c>
      <c r="AC41" s="273">
        <f t="shared" ref="AC41:AC59" si="14">AA41*20</f>
        <v>2904</v>
      </c>
      <c r="AD41" s="273">
        <f t="shared" ref="AD41:AD59" si="15">AB41*10</f>
        <v>1820</v>
      </c>
      <c r="AE41" s="273">
        <f t="shared" si="12"/>
        <v>14084.4</v>
      </c>
      <c r="AF41" s="273">
        <f t="shared" si="13"/>
        <v>9828</v>
      </c>
      <c r="AG41" s="273">
        <f t="shared" ref="AG41:AG59" si="16">SUM(AE41:AF41)</f>
        <v>23912.400000000001</v>
      </c>
    </row>
    <row r="42" spans="1:33" ht="19.5">
      <c r="A42" s="287">
        <v>33</v>
      </c>
      <c r="B42" s="312" t="s">
        <v>26</v>
      </c>
      <c r="C42" s="273">
        <v>650</v>
      </c>
      <c r="D42" s="273">
        <v>900</v>
      </c>
      <c r="E42" s="273">
        <v>700</v>
      </c>
      <c r="F42" s="273">
        <v>950</v>
      </c>
      <c r="G42" s="273">
        <v>800</v>
      </c>
      <c r="H42" s="273">
        <v>1000</v>
      </c>
      <c r="I42" s="273">
        <v>900</v>
      </c>
      <c r="J42" s="273">
        <v>1400</v>
      </c>
      <c r="K42" s="273">
        <v>900</v>
      </c>
      <c r="L42" s="273">
        <v>1400</v>
      </c>
      <c r="M42" s="273"/>
      <c r="N42" s="273"/>
      <c r="O42" s="285"/>
      <c r="P42" s="285"/>
      <c r="Q42" s="285"/>
      <c r="R42" s="285"/>
      <c r="S42" s="273"/>
      <c r="T42" s="273"/>
      <c r="U42" s="273"/>
      <c r="V42" s="273"/>
      <c r="W42" s="273"/>
      <c r="X42" s="273"/>
      <c r="Y42" s="273"/>
      <c r="Z42" s="273"/>
      <c r="AA42" s="276">
        <f t="shared" si="10"/>
        <v>790</v>
      </c>
      <c r="AB42" s="308">
        <f t="shared" si="11"/>
        <v>1130</v>
      </c>
      <c r="AC42" s="273">
        <f t="shared" si="14"/>
        <v>15800</v>
      </c>
      <c r="AD42" s="273">
        <f t="shared" si="15"/>
        <v>11300</v>
      </c>
      <c r="AE42" s="273">
        <f t="shared" si="12"/>
        <v>76630</v>
      </c>
      <c r="AF42" s="273">
        <f t="shared" si="13"/>
        <v>61020</v>
      </c>
      <c r="AG42" s="273">
        <f t="shared" si="16"/>
        <v>137650</v>
      </c>
    </row>
    <row r="43" spans="1:33" ht="19.5">
      <c r="A43" s="287">
        <v>34</v>
      </c>
      <c r="B43" s="312" t="s">
        <v>27</v>
      </c>
      <c r="C43" s="273">
        <v>726</v>
      </c>
      <c r="D43" s="273">
        <v>724</v>
      </c>
      <c r="E43" s="273">
        <v>1416</v>
      </c>
      <c r="F43" s="273">
        <v>1514</v>
      </c>
      <c r="G43" s="273">
        <v>1184</v>
      </c>
      <c r="H43" s="273">
        <v>1402</v>
      </c>
      <c r="I43" s="273">
        <v>1290</v>
      </c>
      <c r="J43" s="273">
        <v>1464</v>
      </c>
      <c r="K43" s="273">
        <v>1357</v>
      </c>
      <c r="L43" s="273">
        <v>1564</v>
      </c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6">
        <f t="shared" si="10"/>
        <v>1194.5999999999999</v>
      </c>
      <c r="AB43" s="308">
        <f t="shared" si="11"/>
        <v>1333.6</v>
      </c>
      <c r="AC43" s="273">
        <f t="shared" si="14"/>
        <v>23892</v>
      </c>
      <c r="AD43" s="273">
        <f t="shared" si="15"/>
        <v>13336</v>
      </c>
      <c r="AE43" s="273">
        <f t="shared" si="12"/>
        <v>115876.2</v>
      </c>
      <c r="AF43" s="273">
        <f t="shared" si="13"/>
        <v>72014.399999999994</v>
      </c>
      <c r="AG43" s="273">
        <f t="shared" si="16"/>
        <v>187890.59999999998</v>
      </c>
    </row>
    <row r="44" spans="1:33" ht="19.5">
      <c r="A44" s="287">
        <v>35</v>
      </c>
      <c r="B44" s="314" t="s">
        <v>28</v>
      </c>
      <c r="C44" s="285">
        <v>1088</v>
      </c>
      <c r="D44" s="285">
        <v>1331</v>
      </c>
      <c r="E44" s="285">
        <v>1339</v>
      </c>
      <c r="F44" s="285">
        <v>1251</v>
      </c>
      <c r="G44" s="285">
        <v>1210</v>
      </c>
      <c r="H44" s="285">
        <v>1349</v>
      </c>
      <c r="I44" s="285">
        <v>1245</v>
      </c>
      <c r="J44" s="285">
        <v>1405</v>
      </c>
      <c r="K44" s="285">
        <v>1140</v>
      </c>
      <c r="L44" s="285">
        <v>1392</v>
      </c>
      <c r="M44" s="285"/>
      <c r="N44" s="285"/>
      <c r="O44" s="273"/>
      <c r="P44" s="273"/>
      <c r="Q44" s="273"/>
      <c r="R44" s="273"/>
      <c r="S44" s="285"/>
      <c r="T44" s="285"/>
      <c r="U44" s="285"/>
      <c r="V44" s="285"/>
      <c r="W44" s="285"/>
      <c r="X44" s="285"/>
      <c r="Y44" s="285"/>
      <c r="Z44" s="285"/>
      <c r="AA44" s="276">
        <f t="shared" si="10"/>
        <v>1204.4000000000001</v>
      </c>
      <c r="AB44" s="308">
        <f t="shared" si="11"/>
        <v>1345.6</v>
      </c>
      <c r="AC44" s="273">
        <f t="shared" si="14"/>
        <v>24088</v>
      </c>
      <c r="AD44" s="273">
        <f t="shared" si="15"/>
        <v>13456</v>
      </c>
      <c r="AE44" s="273">
        <f t="shared" si="12"/>
        <v>116826.8</v>
      </c>
      <c r="AF44" s="273">
        <f t="shared" si="13"/>
        <v>72662.399999999994</v>
      </c>
      <c r="AG44" s="273">
        <f t="shared" si="16"/>
        <v>189489.2</v>
      </c>
    </row>
    <row r="45" spans="1:33" ht="19.5">
      <c r="A45" s="287">
        <v>36</v>
      </c>
      <c r="B45" s="312" t="s">
        <v>29</v>
      </c>
      <c r="C45" s="273">
        <v>278</v>
      </c>
      <c r="D45" s="273">
        <v>315</v>
      </c>
      <c r="E45" s="273">
        <v>210</v>
      </c>
      <c r="F45" s="273">
        <v>205</v>
      </c>
      <c r="G45" s="273">
        <v>450</v>
      </c>
      <c r="H45" s="273">
        <v>600</v>
      </c>
      <c r="I45" s="273">
        <v>442</v>
      </c>
      <c r="J45" s="273">
        <v>556</v>
      </c>
      <c r="K45" s="273">
        <v>380</v>
      </c>
      <c r="L45" s="273">
        <v>450</v>
      </c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6">
        <f t="shared" si="10"/>
        <v>352</v>
      </c>
      <c r="AB45" s="308">
        <f t="shared" si="11"/>
        <v>425.2</v>
      </c>
      <c r="AC45" s="273">
        <f t="shared" si="14"/>
        <v>7040</v>
      </c>
      <c r="AD45" s="273">
        <f t="shared" si="15"/>
        <v>4252</v>
      </c>
      <c r="AE45" s="273">
        <f t="shared" si="12"/>
        <v>34144</v>
      </c>
      <c r="AF45" s="273">
        <f t="shared" si="13"/>
        <v>22960.799999999999</v>
      </c>
      <c r="AG45" s="273">
        <f t="shared" si="16"/>
        <v>57104.800000000003</v>
      </c>
    </row>
    <row r="46" spans="1:33" ht="33">
      <c r="A46" s="287">
        <v>37</v>
      </c>
      <c r="B46" s="315" t="s">
        <v>44</v>
      </c>
      <c r="C46" s="313">
        <v>804</v>
      </c>
      <c r="D46" s="313">
        <v>772</v>
      </c>
      <c r="E46" s="313">
        <v>913</v>
      </c>
      <c r="F46" s="313">
        <v>795</v>
      </c>
      <c r="G46" s="313">
        <v>866</v>
      </c>
      <c r="H46" s="313">
        <v>875</v>
      </c>
      <c r="I46" s="313">
        <v>873</v>
      </c>
      <c r="J46" s="313">
        <v>936</v>
      </c>
      <c r="K46" s="313">
        <v>837</v>
      </c>
      <c r="L46" s="313">
        <v>630</v>
      </c>
      <c r="M46" s="313"/>
      <c r="N46" s="313"/>
      <c r="O46" s="273"/>
      <c r="P46" s="273"/>
      <c r="Q46" s="273"/>
      <c r="R46" s="273"/>
      <c r="S46" s="313"/>
      <c r="T46" s="313"/>
      <c r="U46" s="313"/>
      <c r="V46" s="313"/>
      <c r="W46" s="313"/>
      <c r="X46" s="313"/>
      <c r="Y46" s="313"/>
      <c r="Z46" s="313"/>
      <c r="AA46" s="276">
        <f t="shared" si="10"/>
        <v>858.6</v>
      </c>
      <c r="AB46" s="308">
        <f t="shared" si="11"/>
        <v>801.6</v>
      </c>
      <c r="AC46" s="273">
        <f t="shared" si="14"/>
        <v>17172</v>
      </c>
      <c r="AD46" s="273">
        <f t="shared" si="15"/>
        <v>8016</v>
      </c>
      <c r="AE46" s="273">
        <f t="shared" si="12"/>
        <v>83284.2</v>
      </c>
      <c r="AF46" s="273">
        <f t="shared" si="13"/>
        <v>43286.400000000001</v>
      </c>
      <c r="AG46" s="273">
        <f t="shared" si="16"/>
        <v>126570.6</v>
      </c>
    </row>
    <row r="47" spans="1:33" ht="19.5">
      <c r="A47" s="287">
        <v>38</v>
      </c>
      <c r="B47" s="312" t="s">
        <v>30</v>
      </c>
      <c r="C47" s="285">
        <v>300</v>
      </c>
      <c r="D47" s="285">
        <v>700</v>
      </c>
      <c r="E47" s="285">
        <v>0</v>
      </c>
      <c r="F47" s="285">
        <v>0</v>
      </c>
      <c r="G47" s="285">
        <v>0</v>
      </c>
      <c r="H47" s="285">
        <v>0</v>
      </c>
      <c r="I47" s="285">
        <v>0</v>
      </c>
      <c r="J47" s="285">
        <v>0</v>
      </c>
      <c r="K47" s="285">
        <v>0</v>
      </c>
      <c r="L47" s="285">
        <v>0</v>
      </c>
      <c r="M47" s="285"/>
      <c r="N47" s="285"/>
      <c r="O47" s="273"/>
      <c r="P47" s="273"/>
      <c r="Q47" s="273"/>
      <c r="R47" s="273"/>
      <c r="S47" s="285"/>
      <c r="T47" s="285"/>
      <c r="U47" s="285"/>
      <c r="V47" s="285"/>
      <c r="W47" s="285"/>
      <c r="X47" s="285"/>
      <c r="Y47" s="285"/>
      <c r="Z47" s="285"/>
      <c r="AA47" s="276">
        <f>(C47+E47+G47+I47+K47+M47+O47+Q47+S47+U47+Y47+W47)</f>
        <v>300</v>
      </c>
      <c r="AB47" s="308">
        <f>(D47+F47+H47+J47+L47+N47+P47+R47+T47+V47+Z47+X47)</f>
        <v>700</v>
      </c>
      <c r="AC47" s="273">
        <f t="shared" si="14"/>
        <v>6000</v>
      </c>
      <c r="AD47" s="273">
        <f t="shared" si="15"/>
        <v>7000</v>
      </c>
      <c r="AE47" s="273">
        <f>AA47*18</f>
        <v>5400</v>
      </c>
      <c r="AF47" s="273">
        <f>AB47*13</f>
        <v>9100</v>
      </c>
      <c r="AG47" s="273">
        <f t="shared" si="16"/>
        <v>14500</v>
      </c>
    </row>
    <row r="48" spans="1:33" ht="19.5">
      <c r="A48" s="287">
        <v>39</v>
      </c>
      <c r="B48" s="312" t="s">
        <v>31</v>
      </c>
      <c r="C48" s="273">
        <v>1310</v>
      </c>
      <c r="D48" s="273">
        <v>770</v>
      </c>
      <c r="E48" s="273">
        <v>0</v>
      </c>
      <c r="F48" s="273">
        <v>0</v>
      </c>
      <c r="G48" s="273">
        <v>0</v>
      </c>
      <c r="H48" s="273">
        <v>0</v>
      </c>
      <c r="I48" s="273">
        <v>0</v>
      </c>
      <c r="J48" s="273">
        <v>0</v>
      </c>
      <c r="K48" s="273">
        <v>0</v>
      </c>
      <c r="L48" s="273">
        <v>0</v>
      </c>
      <c r="M48" s="273"/>
      <c r="N48" s="273"/>
      <c r="O48" s="313"/>
      <c r="P48" s="313"/>
      <c r="Q48" s="313"/>
      <c r="R48" s="313"/>
      <c r="S48" s="273"/>
      <c r="T48" s="273"/>
      <c r="U48" s="273"/>
      <c r="V48" s="273"/>
      <c r="W48" s="273"/>
      <c r="X48" s="273"/>
      <c r="Y48" s="273"/>
      <c r="Z48" s="273"/>
      <c r="AA48" s="276">
        <f t="shared" si="10"/>
        <v>262</v>
      </c>
      <c r="AB48" s="308">
        <f t="shared" si="11"/>
        <v>154</v>
      </c>
      <c r="AC48" s="273">
        <f t="shared" si="14"/>
        <v>5240</v>
      </c>
      <c r="AD48" s="273">
        <f t="shared" si="15"/>
        <v>1540</v>
      </c>
      <c r="AE48" s="273">
        <f t="shared" si="12"/>
        <v>25414</v>
      </c>
      <c r="AF48" s="273">
        <f t="shared" si="13"/>
        <v>8316</v>
      </c>
      <c r="AG48" s="273">
        <f t="shared" si="16"/>
        <v>33730</v>
      </c>
    </row>
    <row r="49" spans="1:33" ht="19.5">
      <c r="A49" s="287">
        <v>40</v>
      </c>
      <c r="B49" s="312" t="s">
        <v>32</v>
      </c>
      <c r="C49" s="273">
        <v>665</v>
      </c>
      <c r="D49" s="273">
        <v>2111</v>
      </c>
      <c r="E49" s="273">
        <v>1057</v>
      </c>
      <c r="F49" s="273">
        <v>2029</v>
      </c>
      <c r="G49" s="273">
        <v>1500</v>
      </c>
      <c r="H49" s="273">
        <v>2500</v>
      </c>
      <c r="I49" s="273">
        <v>1068</v>
      </c>
      <c r="J49" s="273">
        <v>2512</v>
      </c>
      <c r="K49" s="273">
        <v>1047</v>
      </c>
      <c r="L49" s="273">
        <v>3241</v>
      </c>
      <c r="M49" s="273"/>
      <c r="N49" s="273"/>
      <c r="O49" s="313"/>
      <c r="P49" s="313"/>
      <c r="Q49" s="313"/>
      <c r="R49" s="313"/>
      <c r="S49" s="273"/>
      <c r="T49" s="273"/>
      <c r="U49" s="273"/>
      <c r="V49" s="273"/>
      <c r="W49" s="273"/>
      <c r="X49" s="273"/>
      <c r="Y49" s="273"/>
      <c r="Z49" s="273"/>
      <c r="AA49" s="276">
        <f t="shared" si="10"/>
        <v>1067.4000000000001</v>
      </c>
      <c r="AB49" s="308">
        <f t="shared" si="11"/>
        <v>2478.6</v>
      </c>
      <c r="AC49" s="273">
        <f t="shared" si="14"/>
        <v>21348</v>
      </c>
      <c r="AD49" s="273">
        <f t="shared" si="15"/>
        <v>24786</v>
      </c>
      <c r="AE49" s="273">
        <f t="shared" si="12"/>
        <v>103537.8</v>
      </c>
      <c r="AF49" s="273">
        <f t="shared" si="13"/>
        <v>133844.4</v>
      </c>
      <c r="AG49" s="273">
        <f t="shared" si="16"/>
        <v>237382.2</v>
      </c>
    </row>
    <row r="50" spans="1:33" ht="19.5">
      <c r="A50" s="287">
        <v>41</v>
      </c>
      <c r="B50" s="312" t="s">
        <v>33</v>
      </c>
      <c r="C50" s="273">
        <v>39</v>
      </c>
      <c r="D50" s="273">
        <v>39</v>
      </c>
      <c r="E50" s="273">
        <v>39</v>
      </c>
      <c r="F50" s="273">
        <v>39</v>
      </c>
      <c r="G50" s="273">
        <v>42</v>
      </c>
      <c r="H50" s="273">
        <v>47</v>
      </c>
      <c r="I50" s="273">
        <v>50</v>
      </c>
      <c r="J50" s="273">
        <v>48</v>
      </c>
      <c r="K50" s="273">
        <v>50</v>
      </c>
      <c r="L50" s="273">
        <v>48</v>
      </c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6">
        <f t="shared" si="10"/>
        <v>44</v>
      </c>
      <c r="AB50" s="308">
        <f t="shared" si="11"/>
        <v>44.2</v>
      </c>
      <c r="AC50" s="273">
        <f t="shared" si="14"/>
        <v>880</v>
      </c>
      <c r="AD50" s="273">
        <f t="shared" si="15"/>
        <v>442</v>
      </c>
      <c r="AE50" s="273">
        <f t="shared" si="12"/>
        <v>4268</v>
      </c>
      <c r="AF50" s="273">
        <f t="shared" si="13"/>
        <v>2386.8000000000002</v>
      </c>
      <c r="AG50" s="273">
        <f t="shared" si="16"/>
        <v>6654.8</v>
      </c>
    </row>
    <row r="51" spans="1:33" ht="19.5">
      <c r="A51" s="287">
        <v>42</v>
      </c>
      <c r="B51" s="312" t="s">
        <v>34</v>
      </c>
      <c r="C51" s="273">
        <v>1090</v>
      </c>
      <c r="D51" s="273">
        <v>1250</v>
      </c>
      <c r="E51" s="273">
        <v>0</v>
      </c>
      <c r="F51" s="273">
        <v>0</v>
      </c>
      <c r="G51" s="273">
        <v>1230</v>
      </c>
      <c r="H51" s="273">
        <v>1450</v>
      </c>
      <c r="I51" s="273">
        <v>1350</v>
      </c>
      <c r="J51" s="273">
        <v>1450</v>
      </c>
      <c r="K51" s="273">
        <v>1200</v>
      </c>
      <c r="L51" s="273">
        <v>1400</v>
      </c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6">
        <f t="shared" si="10"/>
        <v>974</v>
      </c>
      <c r="AB51" s="308">
        <f t="shared" si="11"/>
        <v>1110</v>
      </c>
      <c r="AC51" s="273">
        <f t="shared" si="14"/>
        <v>19480</v>
      </c>
      <c r="AD51" s="273">
        <f t="shared" si="15"/>
        <v>11100</v>
      </c>
      <c r="AE51" s="273">
        <f t="shared" si="12"/>
        <v>94478</v>
      </c>
      <c r="AF51" s="273">
        <f t="shared" si="13"/>
        <v>59940</v>
      </c>
      <c r="AG51" s="273">
        <f t="shared" si="16"/>
        <v>154418</v>
      </c>
    </row>
    <row r="52" spans="1:33" ht="33">
      <c r="A52" s="287">
        <v>43</v>
      </c>
      <c r="B52" s="315" t="s">
        <v>45</v>
      </c>
      <c r="C52" s="313">
        <v>321</v>
      </c>
      <c r="D52" s="313">
        <v>342</v>
      </c>
      <c r="E52" s="313">
        <v>454</v>
      </c>
      <c r="F52" s="313">
        <v>400</v>
      </c>
      <c r="G52" s="313">
        <v>452</v>
      </c>
      <c r="H52" s="313">
        <v>434</v>
      </c>
      <c r="I52" s="313">
        <v>430</v>
      </c>
      <c r="J52" s="313">
        <v>411</v>
      </c>
      <c r="K52" s="313">
        <v>444</v>
      </c>
      <c r="L52" s="313">
        <v>465</v>
      </c>
      <c r="M52" s="313"/>
      <c r="N52" s="313"/>
      <c r="O52" s="273"/>
      <c r="P52" s="273"/>
      <c r="Q52" s="273"/>
      <c r="R52" s="273"/>
      <c r="S52" s="313"/>
      <c r="T52" s="313"/>
      <c r="U52" s="313"/>
      <c r="V52" s="313"/>
      <c r="W52" s="313"/>
      <c r="X52" s="313"/>
      <c r="Y52" s="313"/>
      <c r="Z52" s="313"/>
      <c r="AA52" s="276">
        <f t="shared" si="10"/>
        <v>420.2</v>
      </c>
      <c r="AB52" s="308">
        <f t="shared" si="11"/>
        <v>410.4</v>
      </c>
      <c r="AC52" s="273">
        <f t="shared" si="14"/>
        <v>8404</v>
      </c>
      <c r="AD52" s="273">
        <f t="shared" si="15"/>
        <v>4104</v>
      </c>
      <c r="AE52" s="273">
        <f t="shared" si="12"/>
        <v>40759.4</v>
      </c>
      <c r="AF52" s="273">
        <f t="shared" si="13"/>
        <v>22161.599999999999</v>
      </c>
      <c r="AG52" s="273">
        <f t="shared" si="16"/>
        <v>62921</v>
      </c>
    </row>
    <row r="53" spans="1:33" ht="33">
      <c r="A53" s="287">
        <v>44</v>
      </c>
      <c r="B53" s="314" t="s">
        <v>48</v>
      </c>
      <c r="C53" s="313">
        <v>402</v>
      </c>
      <c r="D53" s="313">
        <v>470</v>
      </c>
      <c r="E53" s="313">
        <v>417</v>
      </c>
      <c r="F53" s="313">
        <v>475</v>
      </c>
      <c r="G53" s="313">
        <v>442</v>
      </c>
      <c r="H53" s="313">
        <v>556</v>
      </c>
      <c r="I53" s="313">
        <v>488</v>
      </c>
      <c r="J53" s="313">
        <v>530</v>
      </c>
      <c r="K53" s="313">
        <v>473</v>
      </c>
      <c r="L53" s="313">
        <v>559</v>
      </c>
      <c r="M53" s="313"/>
      <c r="N53" s="313"/>
      <c r="O53" s="273"/>
      <c r="P53" s="27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276">
        <f t="shared" si="10"/>
        <v>444.4</v>
      </c>
      <c r="AB53" s="308">
        <f t="shared" si="11"/>
        <v>518</v>
      </c>
      <c r="AC53" s="273">
        <f t="shared" si="14"/>
        <v>8888</v>
      </c>
      <c r="AD53" s="273">
        <f t="shared" si="15"/>
        <v>5180</v>
      </c>
      <c r="AE53" s="273">
        <f t="shared" si="12"/>
        <v>43106.799999999996</v>
      </c>
      <c r="AF53" s="273">
        <f t="shared" si="13"/>
        <v>27972</v>
      </c>
      <c r="AG53" s="273">
        <f t="shared" si="16"/>
        <v>71078.799999999988</v>
      </c>
    </row>
    <row r="54" spans="1:33" ht="19.5">
      <c r="A54" s="287">
        <v>45</v>
      </c>
      <c r="B54" s="312" t="s">
        <v>36</v>
      </c>
      <c r="C54" s="273">
        <v>519</v>
      </c>
      <c r="D54" s="273">
        <v>555</v>
      </c>
      <c r="E54" s="273">
        <v>570</v>
      </c>
      <c r="F54" s="273">
        <v>750</v>
      </c>
      <c r="G54" s="273">
        <v>656</v>
      </c>
      <c r="H54" s="273">
        <v>820</v>
      </c>
      <c r="I54" s="273">
        <v>585</v>
      </c>
      <c r="J54" s="273">
        <v>752</v>
      </c>
      <c r="K54" s="273">
        <v>545</v>
      </c>
      <c r="L54" s="273">
        <v>612</v>
      </c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6">
        <f t="shared" si="10"/>
        <v>575</v>
      </c>
      <c r="AB54" s="308">
        <f t="shared" si="11"/>
        <v>697.8</v>
      </c>
      <c r="AC54" s="273">
        <f t="shared" si="14"/>
        <v>11500</v>
      </c>
      <c r="AD54" s="273">
        <f t="shared" si="15"/>
        <v>6978</v>
      </c>
      <c r="AE54" s="273">
        <f t="shared" si="12"/>
        <v>55775</v>
      </c>
      <c r="AF54" s="273">
        <f t="shared" si="13"/>
        <v>37681.199999999997</v>
      </c>
      <c r="AG54" s="273">
        <f t="shared" si="16"/>
        <v>93456.2</v>
      </c>
    </row>
    <row r="55" spans="1:33" s="316" customFormat="1" ht="19.5">
      <c r="A55" s="287">
        <v>46</v>
      </c>
      <c r="B55" s="312" t="s">
        <v>113</v>
      </c>
      <c r="C55" s="273">
        <v>75</v>
      </c>
      <c r="D55" s="273">
        <v>70</v>
      </c>
      <c r="E55" s="273">
        <v>75</v>
      </c>
      <c r="F55" s="273">
        <v>65</v>
      </c>
      <c r="G55" s="273">
        <v>75</v>
      </c>
      <c r="H55" s="273">
        <v>65</v>
      </c>
      <c r="I55" s="273">
        <v>80</v>
      </c>
      <c r="J55" s="273">
        <v>85</v>
      </c>
      <c r="K55" s="273">
        <v>90</v>
      </c>
      <c r="L55" s="273">
        <v>95</v>
      </c>
      <c r="M55" s="273"/>
      <c r="N55" s="273"/>
      <c r="O55" s="273"/>
      <c r="P55" s="273"/>
      <c r="Q55" s="275"/>
      <c r="R55" s="275"/>
      <c r="S55" s="273"/>
      <c r="T55" s="273"/>
      <c r="U55" s="273"/>
      <c r="V55" s="273"/>
      <c r="W55" s="273"/>
      <c r="X55" s="273"/>
      <c r="Y55" s="273"/>
      <c r="Z55" s="273"/>
      <c r="AA55" s="276">
        <f t="shared" si="10"/>
        <v>79</v>
      </c>
      <c r="AB55" s="308">
        <f t="shared" si="11"/>
        <v>76</v>
      </c>
      <c r="AC55" s="273">
        <f t="shared" si="14"/>
        <v>1580</v>
      </c>
      <c r="AD55" s="273">
        <f t="shared" si="15"/>
        <v>760</v>
      </c>
      <c r="AE55" s="273">
        <f t="shared" si="12"/>
        <v>7663</v>
      </c>
      <c r="AF55" s="273">
        <f t="shared" si="13"/>
        <v>4104</v>
      </c>
      <c r="AG55" s="273">
        <f t="shared" si="16"/>
        <v>11767</v>
      </c>
    </row>
    <row r="56" spans="1:33" ht="19.5">
      <c r="A56" s="287">
        <v>47</v>
      </c>
      <c r="B56" s="312" t="s">
        <v>38</v>
      </c>
      <c r="C56" s="273">
        <v>200</v>
      </c>
      <c r="D56" s="273">
        <v>300</v>
      </c>
      <c r="E56" s="273">
        <v>150</v>
      </c>
      <c r="F56" s="273">
        <v>250</v>
      </c>
      <c r="G56" s="273">
        <v>150</v>
      </c>
      <c r="H56" s="273">
        <v>300</v>
      </c>
      <c r="I56" s="273">
        <v>200</v>
      </c>
      <c r="J56" s="273">
        <v>300</v>
      </c>
      <c r="K56" s="273">
        <v>200</v>
      </c>
      <c r="L56" s="273">
        <v>300</v>
      </c>
      <c r="M56" s="273"/>
      <c r="N56" s="273"/>
      <c r="O56" s="317"/>
      <c r="P56" s="317"/>
      <c r="Q56" s="275"/>
      <c r="R56" s="275"/>
      <c r="S56" s="273"/>
      <c r="T56" s="273"/>
      <c r="U56" s="273"/>
      <c r="V56" s="273"/>
      <c r="W56" s="273"/>
      <c r="X56" s="273"/>
      <c r="Y56" s="273"/>
      <c r="Z56" s="273"/>
      <c r="AA56" s="276">
        <f t="shared" si="10"/>
        <v>180</v>
      </c>
      <c r="AB56" s="308">
        <f t="shared" si="11"/>
        <v>290</v>
      </c>
      <c r="AC56" s="273">
        <f t="shared" si="14"/>
        <v>3600</v>
      </c>
      <c r="AD56" s="273">
        <f t="shared" si="15"/>
        <v>2900</v>
      </c>
      <c r="AE56" s="273">
        <f t="shared" si="12"/>
        <v>17460</v>
      </c>
      <c r="AF56" s="273">
        <f t="shared" si="13"/>
        <v>15660</v>
      </c>
      <c r="AG56" s="273">
        <f t="shared" si="16"/>
        <v>33120</v>
      </c>
    </row>
    <row r="57" spans="1:33" ht="19.5">
      <c r="A57" s="287">
        <v>48</v>
      </c>
      <c r="B57" s="312" t="s">
        <v>39</v>
      </c>
      <c r="C57" s="273">
        <v>101</v>
      </c>
      <c r="D57" s="273">
        <v>102</v>
      </c>
      <c r="E57" s="273">
        <v>110</v>
      </c>
      <c r="F57" s="273">
        <v>112</v>
      </c>
      <c r="G57" s="273">
        <v>104</v>
      </c>
      <c r="H57" s="273">
        <v>105</v>
      </c>
      <c r="I57" s="273">
        <v>110</v>
      </c>
      <c r="J57" s="273">
        <v>112</v>
      </c>
      <c r="K57" s="273">
        <v>110</v>
      </c>
      <c r="L57" s="273">
        <v>112</v>
      </c>
      <c r="M57" s="273"/>
      <c r="N57" s="273"/>
      <c r="O57" s="317"/>
      <c r="P57" s="317"/>
      <c r="Q57" s="275"/>
      <c r="R57" s="275"/>
      <c r="S57" s="273"/>
      <c r="T57" s="273"/>
      <c r="U57" s="273"/>
      <c r="V57" s="273"/>
      <c r="W57" s="273"/>
      <c r="X57" s="273"/>
      <c r="Y57" s="273"/>
      <c r="Z57" s="273"/>
      <c r="AA57" s="276">
        <f t="shared" si="10"/>
        <v>107</v>
      </c>
      <c r="AB57" s="308">
        <f t="shared" si="11"/>
        <v>108.6</v>
      </c>
      <c r="AC57" s="273">
        <f t="shared" si="14"/>
        <v>2140</v>
      </c>
      <c r="AD57" s="273">
        <f t="shared" si="15"/>
        <v>1086</v>
      </c>
      <c r="AE57" s="273">
        <f t="shared" si="12"/>
        <v>10379</v>
      </c>
      <c r="AF57" s="273">
        <f t="shared" si="13"/>
        <v>5864.4</v>
      </c>
      <c r="AG57" s="273">
        <f t="shared" si="16"/>
        <v>16243.4</v>
      </c>
    </row>
    <row r="58" spans="1:33" ht="19.5">
      <c r="A58" s="287">
        <v>49</v>
      </c>
      <c r="B58" s="312" t="s">
        <v>40</v>
      </c>
      <c r="C58" s="273">
        <v>0</v>
      </c>
      <c r="D58" s="273">
        <v>0</v>
      </c>
      <c r="E58" s="273">
        <v>0</v>
      </c>
      <c r="F58" s="273">
        <v>0</v>
      </c>
      <c r="G58" s="273">
        <v>0</v>
      </c>
      <c r="H58" s="273">
        <v>0</v>
      </c>
      <c r="I58" s="273">
        <v>0</v>
      </c>
      <c r="J58" s="273">
        <v>0</v>
      </c>
      <c r="K58" s="273">
        <v>0</v>
      </c>
      <c r="L58" s="273">
        <v>0</v>
      </c>
      <c r="M58" s="273"/>
      <c r="N58" s="273"/>
      <c r="O58" s="317"/>
      <c r="P58" s="275"/>
      <c r="Q58" s="317"/>
      <c r="R58" s="275"/>
      <c r="S58" s="273"/>
      <c r="T58" s="273"/>
      <c r="U58" s="273"/>
      <c r="V58" s="273"/>
      <c r="W58" s="273"/>
      <c r="X58" s="273"/>
      <c r="Y58" s="273"/>
      <c r="Z58" s="273"/>
      <c r="AA58" s="276">
        <f t="shared" si="10"/>
        <v>0</v>
      </c>
      <c r="AB58" s="308">
        <f t="shared" si="11"/>
        <v>0</v>
      </c>
      <c r="AC58" s="273">
        <f t="shared" si="14"/>
        <v>0</v>
      </c>
      <c r="AD58" s="273">
        <f t="shared" si="15"/>
        <v>0</v>
      </c>
      <c r="AE58" s="273">
        <f t="shared" si="12"/>
        <v>0</v>
      </c>
      <c r="AF58" s="273">
        <f t="shared" si="13"/>
        <v>0</v>
      </c>
      <c r="AG58" s="273">
        <f t="shared" si="16"/>
        <v>0</v>
      </c>
    </row>
    <row r="59" spans="1:33" ht="19.5">
      <c r="A59" s="287"/>
      <c r="B59" s="318" t="s">
        <v>66</v>
      </c>
      <c r="C59" s="273">
        <f t="shared" ref="C59:J59" si="17">SUM(C7:C58)</f>
        <v>56102</v>
      </c>
      <c r="D59" s="273">
        <f t="shared" si="17"/>
        <v>76689</v>
      </c>
      <c r="E59" s="273">
        <f t="shared" si="17"/>
        <v>50968</v>
      </c>
      <c r="F59" s="273">
        <f t="shared" si="17"/>
        <v>62120</v>
      </c>
      <c r="G59" s="275">
        <f t="shared" si="17"/>
        <v>83855</v>
      </c>
      <c r="H59" s="275">
        <f t="shared" si="17"/>
        <v>145494</v>
      </c>
      <c r="I59" s="275">
        <f t="shared" si="17"/>
        <v>54349</v>
      </c>
      <c r="J59" s="275">
        <f t="shared" si="17"/>
        <v>85437</v>
      </c>
      <c r="K59" s="275">
        <f t="shared" ref="K59:V59" si="18">SUM(K7:K58)</f>
        <v>55585</v>
      </c>
      <c r="L59" s="275">
        <f t="shared" si="18"/>
        <v>92840</v>
      </c>
      <c r="M59" s="275">
        <f t="shared" si="18"/>
        <v>0</v>
      </c>
      <c r="N59" s="275">
        <f t="shared" si="18"/>
        <v>0</v>
      </c>
      <c r="O59" s="275">
        <f t="shared" si="18"/>
        <v>0</v>
      </c>
      <c r="P59" s="275">
        <f t="shared" si="18"/>
        <v>0</v>
      </c>
      <c r="Q59" s="275">
        <f t="shared" si="18"/>
        <v>0</v>
      </c>
      <c r="R59" s="275">
        <f t="shared" si="18"/>
        <v>0</v>
      </c>
      <c r="S59" s="275">
        <f t="shared" si="18"/>
        <v>0</v>
      </c>
      <c r="T59" s="275">
        <f t="shared" si="18"/>
        <v>0</v>
      </c>
      <c r="U59" s="275">
        <f t="shared" si="18"/>
        <v>0</v>
      </c>
      <c r="V59" s="275">
        <f t="shared" si="18"/>
        <v>0</v>
      </c>
      <c r="W59" s="275">
        <f t="shared" ref="W59" si="19">SUM(W7:W58)</f>
        <v>0</v>
      </c>
      <c r="X59" s="275">
        <f t="shared" ref="X59:Z59" si="20">SUM(X7:X58)</f>
        <v>0</v>
      </c>
      <c r="Y59" s="275">
        <f t="shared" si="20"/>
        <v>0</v>
      </c>
      <c r="Z59" s="275">
        <f t="shared" si="20"/>
        <v>0</v>
      </c>
      <c r="AA59" s="276">
        <f>(C59+E59+G59+I59+K59+M59+O59+Q59+S59+U59+Y59+W59)/5</f>
        <v>60171.8</v>
      </c>
      <c r="AB59" s="308">
        <f t="shared" si="11"/>
        <v>92516</v>
      </c>
      <c r="AC59" s="273">
        <f t="shared" si="14"/>
        <v>1203436</v>
      </c>
      <c r="AD59" s="273">
        <f t="shared" si="15"/>
        <v>925160</v>
      </c>
      <c r="AE59" s="273">
        <f t="shared" si="12"/>
        <v>5836664.6000000006</v>
      </c>
      <c r="AF59" s="273">
        <f t="shared" si="13"/>
        <v>4995864</v>
      </c>
      <c r="AG59" s="273">
        <f t="shared" si="16"/>
        <v>10832528.600000001</v>
      </c>
    </row>
    <row r="60" spans="1:33" ht="19.5">
      <c r="A60" s="319"/>
      <c r="B60" s="319"/>
      <c r="C60" s="319"/>
      <c r="D60" s="319"/>
      <c r="N60" s="320"/>
      <c r="O60" s="321"/>
      <c r="P60" s="321"/>
    </row>
    <row r="61" spans="1:33" ht="19.5">
      <c r="A61" s="319"/>
      <c r="B61" s="319"/>
      <c r="C61" s="319"/>
      <c r="D61" s="319"/>
      <c r="N61" s="320"/>
      <c r="O61" s="321"/>
      <c r="P61" s="321"/>
    </row>
    <row r="62" spans="1:33">
      <c r="R62" s="322"/>
      <c r="S62" s="322"/>
      <c r="T62" s="322"/>
      <c r="U62" s="322"/>
      <c r="W62" s="322"/>
      <c r="X62" s="322"/>
      <c r="Y62" s="322"/>
      <c r="Z62" s="322"/>
    </row>
    <row r="63" spans="1:33">
      <c r="R63" s="323"/>
      <c r="S63" s="324"/>
      <c r="T63" s="324"/>
      <c r="U63" s="324"/>
      <c r="W63" s="323"/>
      <c r="X63" s="324"/>
      <c r="Y63" s="324"/>
      <c r="Z63" s="324"/>
    </row>
    <row r="64" spans="1:33">
      <c r="R64" s="323"/>
      <c r="S64" s="324"/>
      <c r="T64" s="324"/>
      <c r="U64" s="324"/>
      <c r="W64" s="323"/>
      <c r="X64" s="324"/>
      <c r="Y64" s="324"/>
      <c r="Z64" s="324"/>
    </row>
    <row r="65" spans="18:26" ht="19.5">
      <c r="R65" s="325"/>
      <c r="S65" s="326"/>
      <c r="T65" s="326"/>
      <c r="U65" s="326"/>
      <c r="W65" s="325"/>
      <c r="X65" s="326"/>
      <c r="Y65" s="326"/>
      <c r="Z65" s="326"/>
    </row>
    <row r="66" spans="18:26" ht="19.5">
      <c r="R66" s="325"/>
      <c r="S66" s="326"/>
      <c r="T66" s="326"/>
      <c r="U66" s="326"/>
      <c r="W66" s="325"/>
      <c r="X66" s="326"/>
      <c r="Y66" s="326"/>
      <c r="Z66" s="326"/>
    </row>
    <row r="67" spans="18:26" ht="19.5">
      <c r="R67" s="325"/>
      <c r="S67" s="326"/>
      <c r="T67" s="326"/>
      <c r="U67" s="326"/>
      <c r="W67" s="325"/>
      <c r="X67" s="326"/>
      <c r="Y67" s="326"/>
      <c r="Z67" s="326"/>
    </row>
    <row r="68" spans="18:26" ht="19.5">
      <c r="R68" s="325"/>
      <c r="S68" s="326"/>
      <c r="T68" s="326"/>
      <c r="U68" s="326"/>
      <c r="W68" s="325"/>
      <c r="X68" s="326"/>
      <c r="Y68" s="326"/>
      <c r="Z68" s="326"/>
    </row>
    <row r="69" spans="18:26" ht="19.5">
      <c r="R69" s="325"/>
      <c r="S69" s="326"/>
      <c r="T69" s="326"/>
      <c r="U69" s="326"/>
      <c r="W69" s="325"/>
      <c r="X69" s="326"/>
      <c r="Y69" s="326"/>
      <c r="Z69" s="326"/>
    </row>
    <row r="70" spans="18:26" ht="19.5">
      <c r="R70" s="325"/>
      <c r="S70" s="326"/>
      <c r="T70" s="326"/>
      <c r="U70" s="326"/>
      <c r="W70" s="325"/>
      <c r="X70" s="326"/>
      <c r="Y70" s="326"/>
      <c r="Z70" s="326"/>
    </row>
    <row r="71" spans="18:26" ht="19.5">
      <c r="R71" s="325"/>
      <c r="S71" s="326"/>
      <c r="T71" s="326"/>
      <c r="U71" s="326"/>
      <c r="W71" s="325"/>
      <c r="X71" s="327"/>
      <c r="Y71" s="327"/>
      <c r="Z71" s="327"/>
    </row>
    <row r="72" spans="18:26" ht="19.5">
      <c r="R72" s="325"/>
      <c r="S72" s="326"/>
      <c r="T72" s="326"/>
      <c r="U72" s="326"/>
      <c r="W72" s="325"/>
      <c r="X72" s="327"/>
      <c r="Y72" s="327"/>
      <c r="Z72" s="326"/>
    </row>
    <row r="73" spans="18:26" ht="19.5">
      <c r="R73" s="325"/>
      <c r="S73" s="326"/>
      <c r="T73" s="326"/>
      <c r="U73" s="326"/>
      <c r="W73" s="325"/>
      <c r="X73" s="327"/>
      <c r="Y73" s="327"/>
      <c r="Z73" s="327"/>
    </row>
    <row r="74" spans="18:26" ht="19.5">
      <c r="R74" s="325"/>
      <c r="S74" s="326"/>
      <c r="T74" s="326"/>
      <c r="U74" s="326"/>
      <c r="W74" s="325"/>
      <c r="X74" s="327"/>
      <c r="Y74" s="327"/>
      <c r="Z74" s="327"/>
    </row>
    <row r="75" spans="18:26" ht="19.5">
      <c r="R75" s="325"/>
      <c r="S75" s="326"/>
      <c r="T75" s="326"/>
      <c r="U75" s="326"/>
      <c r="W75" s="325"/>
      <c r="X75" s="326"/>
      <c r="Y75" s="326"/>
      <c r="Z75" s="326"/>
    </row>
    <row r="76" spans="18:26" ht="19.5">
      <c r="R76" s="325"/>
      <c r="S76" s="326"/>
      <c r="T76" s="326"/>
      <c r="U76" s="326"/>
      <c r="W76" s="325"/>
      <c r="X76" s="326"/>
      <c r="Y76" s="326"/>
      <c r="Z76" s="326"/>
    </row>
    <row r="77" spans="18:26" ht="19.5">
      <c r="R77" s="326"/>
      <c r="S77" s="326"/>
      <c r="T77" s="326"/>
      <c r="U77" s="326"/>
      <c r="W77" s="325"/>
      <c r="X77" s="326"/>
      <c r="Y77" s="326"/>
      <c r="Z77" s="326"/>
    </row>
    <row r="78" spans="18:26" ht="19.5">
      <c r="R78" s="326"/>
      <c r="S78" s="326"/>
      <c r="T78" s="326"/>
      <c r="U78" s="326"/>
    </row>
  </sheetData>
  <sheetProtection algorithmName="SHA-512" hashValue="vlvrGK9Y4K5ig90Lse/DM5Ro2pOXN1KoFdg9ls+QPhxvWmNBKsk6lmLWqQP8p0W9+EYnHOgk5rONH4x+/cNiTA==" saltValue="QPE6ktCIJd1s2hyIgO4lNg==" spinCount="100000" sheet="1" objects="1" scenarios="1"/>
  <mergeCells count="36">
    <mergeCell ref="A1:D1"/>
    <mergeCell ref="A2:D2"/>
    <mergeCell ref="A3:A5"/>
    <mergeCell ref="B3:B5"/>
    <mergeCell ref="C3:D3"/>
    <mergeCell ref="K3:L3"/>
    <mergeCell ref="M3:N3"/>
    <mergeCell ref="O3:P3"/>
    <mergeCell ref="Q3:R3"/>
    <mergeCell ref="E3:F3"/>
    <mergeCell ref="AE3:AF3"/>
    <mergeCell ref="AG3:AG5"/>
    <mergeCell ref="C37:D37"/>
    <mergeCell ref="G37:H37"/>
    <mergeCell ref="K37:L37"/>
    <mergeCell ref="O37:P37"/>
    <mergeCell ref="Q37:R37"/>
    <mergeCell ref="S37:T37"/>
    <mergeCell ref="S3:T3"/>
    <mergeCell ref="U3:V3"/>
    <mergeCell ref="W3:X3"/>
    <mergeCell ref="Y3:Z3"/>
    <mergeCell ref="AA3:AB3"/>
    <mergeCell ref="AC3:AD3"/>
    <mergeCell ref="G3:H3"/>
    <mergeCell ref="I3:J3"/>
    <mergeCell ref="R62:U62"/>
    <mergeCell ref="W62:Z62"/>
    <mergeCell ref="R63:R64"/>
    <mergeCell ref="S63:S64"/>
    <mergeCell ref="T63:T64"/>
    <mergeCell ref="U63:U64"/>
    <mergeCell ref="W63:W64"/>
    <mergeCell ref="X63:X64"/>
    <mergeCell ref="Y63:Y64"/>
    <mergeCell ref="Z63:Z64"/>
  </mergeCells>
  <pageMargins left="0.11811023622047245" right="0.11811023622047245" top="0.15748031496062992" bottom="0.15748031496062992" header="0.31496062992125984" footer="0.31496062992125984"/>
  <pageSetup paperSize="9" scale="44" orientation="landscape" r:id="rId1"/>
  <rowBreaks count="1" manualBreakCount="1">
    <brk id="59" max="16383" man="1"/>
  </rowBreaks>
  <colBreaks count="2" manualBreakCount="2">
    <brk id="10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78"/>
  <sheetViews>
    <sheetView view="pageBreakPreview" topLeftCell="P8" zoomScale="86" zoomScaleSheetLayoutView="86" workbookViewId="0">
      <selection activeCell="U8" sqref="U8"/>
    </sheetView>
  </sheetViews>
  <sheetFormatPr defaultColWidth="9.125" defaultRowHeight="18.75"/>
  <cols>
    <col min="1" max="1" width="6.375" style="77" customWidth="1"/>
    <col min="2" max="2" width="43.125" style="77" customWidth="1"/>
    <col min="3" max="16" width="14.625" style="77" customWidth="1"/>
    <col min="17" max="17" width="12" style="77" customWidth="1"/>
    <col min="18" max="18" width="15.25" style="77" customWidth="1"/>
    <col min="19" max="19" width="11" style="77" customWidth="1"/>
    <col min="20" max="20" width="15.125" style="77" customWidth="1"/>
    <col min="21" max="26" width="9.125" style="77"/>
    <col min="27" max="27" width="11.375" style="77" bestFit="1" customWidth="1"/>
    <col min="28" max="28" width="11.375" style="77" customWidth="1"/>
    <col min="29" max="29" width="14" style="77" customWidth="1"/>
    <col min="30" max="31" width="11.875" style="77" customWidth="1"/>
    <col min="32" max="32" width="13.25" style="77" customWidth="1"/>
    <col min="33" max="33" width="17.875" style="77" customWidth="1"/>
    <col min="34" max="16384" width="9.125" style="77"/>
  </cols>
  <sheetData>
    <row r="1" spans="1:33" ht="19.5">
      <c r="A1" s="193" t="s">
        <v>109</v>
      </c>
      <c r="B1" s="193"/>
      <c r="C1" s="193"/>
      <c r="D1" s="193"/>
    </row>
    <row r="2" spans="1:33" ht="19.5">
      <c r="A2" s="193"/>
      <c r="B2" s="193"/>
      <c r="C2" s="193"/>
      <c r="D2" s="193"/>
    </row>
    <row r="3" spans="1:33" ht="19.5" customHeight="1">
      <c r="A3" s="194" t="s">
        <v>0</v>
      </c>
      <c r="B3" s="185" t="s">
        <v>83</v>
      </c>
      <c r="C3" s="184">
        <v>23651</v>
      </c>
      <c r="D3" s="185"/>
      <c r="E3" s="184">
        <v>23682</v>
      </c>
      <c r="F3" s="185"/>
      <c r="G3" s="184">
        <v>23712</v>
      </c>
      <c r="H3" s="185"/>
      <c r="I3" s="184">
        <v>23743</v>
      </c>
      <c r="J3" s="185"/>
      <c r="K3" s="184">
        <v>23774</v>
      </c>
      <c r="L3" s="185"/>
      <c r="M3" s="184">
        <v>23802</v>
      </c>
      <c r="N3" s="185"/>
      <c r="O3" s="184">
        <v>23833</v>
      </c>
      <c r="P3" s="185"/>
      <c r="Q3" s="184">
        <v>23863</v>
      </c>
      <c r="R3" s="185"/>
      <c r="S3" s="184">
        <v>23894</v>
      </c>
      <c r="T3" s="185"/>
      <c r="U3" s="184">
        <v>23924</v>
      </c>
      <c r="V3" s="185"/>
      <c r="W3" s="184">
        <v>23955</v>
      </c>
      <c r="X3" s="185"/>
      <c r="Y3" s="184">
        <v>23986</v>
      </c>
      <c r="Z3" s="185"/>
      <c r="AA3" s="184" t="s">
        <v>93</v>
      </c>
      <c r="AB3" s="185"/>
      <c r="AC3" s="184" t="s">
        <v>95</v>
      </c>
      <c r="AD3" s="185"/>
      <c r="AE3" s="184" t="s">
        <v>94</v>
      </c>
      <c r="AF3" s="185"/>
      <c r="AG3" s="186" t="s">
        <v>120</v>
      </c>
    </row>
    <row r="4" spans="1:33" ht="39">
      <c r="A4" s="194"/>
      <c r="B4" s="185"/>
      <c r="C4" s="78" t="s">
        <v>42</v>
      </c>
      <c r="D4" s="78" t="s">
        <v>84</v>
      </c>
      <c r="E4" s="78" t="s">
        <v>42</v>
      </c>
      <c r="F4" s="78" t="s">
        <v>84</v>
      </c>
      <c r="G4" s="78" t="s">
        <v>42</v>
      </c>
      <c r="H4" s="78" t="s">
        <v>84</v>
      </c>
      <c r="I4" s="78" t="s">
        <v>42</v>
      </c>
      <c r="J4" s="78" t="s">
        <v>84</v>
      </c>
      <c r="K4" s="78" t="s">
        <v>42</v>
      </c>
      <c r="L4" s="78" t="s">
        <v>84</v>
      </c>
      <c r="M4" s="78" t="s">
        <v>42</v>
      </c>
      <c r="N4" s="78" t="s">
        <v>84</v>
      </c>
      <c r="O4" s="78" t="s">
        <v>42</v>
      </c>
      <c r="P4" s="78" t="s">
        <v>84</v>
      </c>
      <c r="Q4" s="78" t="s">
        <v>42</v>
      </c>
      <c r="R4" s="78" t="s">
        <v>84</v>
      </c>
      <c r="S4" s="78" t="s">
        <v>42</v>
      </c>
      <c r="T4" s="78" t="s">
        <v>84</v>
      </c>
      <c r="U4" s="78" t="s">
        <v>42</v>
      </c>
      <c r="V4" s="78" t="s">
        <v>84</v>
      </c>
      <c r="W4" s="78" t="s">
        <v>42</v>
      </c>
      <c r="X4" s="78" t="s">
        <v>84</v>
      </c>
      <c r="Y4" s="78" t="s">
        <v>42</v>
      </c>
      <c r="Z4" s="78" t="s">
        <v>84</v>
      </c>
      <c r="AA4" s="78" t="s">
        <v>42</v>
      </c>
      <c r="AB4" s="78" t="s">
        <v>84</v>
      </c>
      <c r="AC4" s="78" t="s">
        <v>42</v>
      </c>
      <c r="AD4" s="78" t="s">
        <v>84</v>
      </c>
      <c r="AE4" s="78" t="s">
        <v>42</v>
      </c>
      <c r="AF4" s="78" t="s">
        <v>84</v>
      </c>
      <c r="AG4" s="186"/>
    </row>
    <row r="5" spans="1:33" ht="19.5">
      <c r="A5" s="194"/>
      <c r="B5" s="185"/>
      <c r="C5" s="79" t="s">
        <v>46</v>
      </c>
      <c r="D5" s="79" t="s">
        <v>46</v>
      </c>
      <c r="E5" s="79" t="s">
        <v>46</v>
      </c>
      <c r="F5" s="79" t="s">
        <v>46</v>
      </c>
      <c r="G5" s="79" t="s">
        <v>46</v>
      </c>
      <c r="H5" s="79" t="s">
        <v>46</v>
      </c>
      <c r="I5" s="79" t="s">
        <v>46</v>
      </c>
      <c r="J5" s="79" t="s">
        <v>46</v>
      </c>
      <c r="K5" s="79" t="s">
        <v>46</v>
      </c>
      <c r="L5" s="79" t="s">
        <v>46</v>
      </c>
      <c r="M5" s="79" t="s">
        <v>46</v>
      </c>
      <c r="N5" s="79" t="s">
        <v>46</v>
      </c>
      <c r="O5" s="79" t="s">
        <v>46</v>
      </c>
      <c r="P5" s="79" t="s">
        <v>46</v>
      </c>
      <c r="Q5" s="79" t="s">
        <v>46</v>
      </c>
      <c r="R5" s="79" t="s">
        <v>46</v>
      </c>
      <c r="S5" s="79" t="s">
        <v>46</v>
      </c>
      <c r="T5" s="79" t="s">
        <v>46</v>
      </c>
      <c r="U5" s="79" t="s">
        <v>46</v>
      </c>
      <c r="V5" s="79" t="s">
        <v>46</v>
      </c>
      <c r="W5" s="79" t="s">
        <v>46</v>
      </c>
      <c r="X5" s="79" t="s">
        <v>46</v>
      </c>
      <c r="Y5" s="79" t="s">
        <v>46</v>
      </c>
      <c r="Z5" s="79" t="s">
        <v>46</v>
      </c>
      <c r="AA5" s="79" t="s">
        <v>46</v>
      </c>
      <c r="AB5" s="79" t="s">
        <v>46</v>
      </c>
      <c r="AC5" s="79" t="s">
        <v>46</v>
      </c>
      <c r="AD5" s="79" t="s">
        <v>46</v>
      </c>
      <c r="AE5" s="79" t="s">
        <v>119</v>
      </c>
      <c r="AF5" s="79" t="s">
        <v>119</v>
      </c>
      <c r="AG5" s="186"/>
    </row>
    <row r="6" spans="1:33" ht="19.5" customHeight="1">
      <c r="A6" s="80"/>
      <c r="B6" s="81" t="s">
        <v>1</v>
      </c>
      <c r="C6" s="82"/>
      <c r="D6" s="82">
        <v>0</v>
      </c>
      <c r="E6" s="82"/>
      <c r="F6" s="82"/>
      <c r="G6" s="82"/>
      <c r="H6" s="82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111"/>
      <c r="V6" s="111"/>
      <c r="W6" s="151"/>
      <c r="X6" s="151"/>
      <c r="Y6" s="36"/>
      <c r="Z6" s="36"/>
      <c r="AA6" s="152"/>
      <c r="AB6" s="104"/>
      <c r="AC6" s="37"/>
      <c r="AD6" s="37"/>
      <c r="AE6" s="37"/>
      <c r="AF6" s="37"/>
      <c r="AG6" s="111"/>
    </row>
    <row r="7" spans="1:33" ht="19.5">
      <c r="A7" s="80">
        <v>1</v>
      </c>
      <c r="B7" s="83" t="s">
        <v>2</v>
      </c>
      <c r="C7" s="37">
        <v>92</v>
      </c>
      <c r="D7" s="37">
        <v>334</v>
      </c>
      <c r="E7" s="37">
        <v>92</v>
      </c>
      <c r="F7" s="37">
        <v>334</v>
      </c>
      <c r="G7" s="137">
        <v>98</v>
      </c>
      <c r="H7" s="137">
        <v>350</v>
      </c>
      <c r="I7" s="137">
        <v>59</v>
      </c>
      <c r="J7" s="137">
        <v>335</v>
      </c>
      <c r="K7" s="37">
        <v>86</v>
      </c>
      <c r="L7" s="37">
        <v>356</v>
      </c>
      <c r="M7" s="37">
        <v>86</v>
      </c>
      <c r="N7" s="37">
        <v>356</v>
      </c>
      <c r="O7" s="37">
        <v>101</v>
      </c>
      <c r="P7" s="37">
        <v>265</v>
      </c>
      <c r="Q7" s="37">
        <v>90</v>
      </c>
      <c r="R7" s="37">
        <v>322</v>
      </c>
      <c r="S7" s="37">
        <v>89</v>
      </c>
      <c r="T7" s="37">
        <v>381</v>
      </c>
      <c r="U7" s="37">
        <v>89</v>
      </c>
      <c r="V7" s="37">
        <v>381</v>
      </c>
      <c r="W7" s="37">
        <v>107</v>
      </c>
      <c r="X7" s="37">
        <v>567</v>
      </c>
      <c r="Y7" s="37">
        <v>124</v>
      </c>
      <c r="Z7" s="37">
        <v>545</v>
      </c>
      <c r="AA7" s="153">
        <f>(C7+E7+G7+I7+K7+M7+O7+Q7+S7+U7+Y7+W7)/12</f>
        <v>92.75</v>
      </c>
      <c r="AB7" s="116">
        <f>(D7+F7+H7+J7+L7+N7+P7+R7+T7+V7+Z7+X7)/12</f>
        <v>377.16666666666669</v>
      </c>
      <c r="AC7" s="37">
        <f>AA7*20</f>
        <v>1855</v>
      </c>
      <c r="AD7" s="37">
        <f>AB7*10</f>
        <v>3771.666666666667</v>
      </c>
      <c r="AE7" s="37">
        <f>AA7*243</f>
        <v>22538.25</v>
      </c>
      <c r="AF7" s="37">
        <f>AB7*122</f>
        <v>46014.333333333336</v>
      </c>
      <c r="AG7" s="37">
        <f>SUM(AE7:AF7)</f>
        <v>68552.583333333343</v>
      </c>
    </row>
    <row r="8" spans="1:33" ht="19.5">
      <c r="A8" s="80"/>
      <c r="B8" s="85" t="s">
        <v>3</v>
      </c>
      <c r="C8" s="70"/>
      <c r="D8" s="71"/>
      <c r="E8" s="70"/>
      <c r="F8" s="71"/>
      <c r="G8" s="138"/>
      <c r="H8" s="139"/>
      <c r="I8" s="138"/>
      <c r="J8" s="139"/>
      <c r="K8" s="70"/>
      <c r="L8" s="71"/>
      <c r="M8" s="138"/>
      <c r="N8" s="139"/>
      <c r="O8" s="70"/>
      <c r="P8" s="71"/>
      <c r="Q8" s="70"/>
      <c r="R8" s="71"/>
      <c r="S8" s="70"/>
      <c r="T8" s="71"/>
      <c r="U8" s="70"/>
      <c r="V8" s="71"/>
      <c r="W8" s="70"/>
      <c r="X8" s="71"/>
      <c r="Y8" s="70"/>
      <c r="Z8" s="71"/>
      <c r="AA8" s="153"/>
      <c r="AB8" s="116"/>
      <c r="AC8" s="37"/>
      <c r="AD8" s="37"/>
      <c r="AE8" s="37"/>
      <c r="AF8" s="37"/>
      <c r="AG8" s="111"/>
    </row>
    <row r="9" spans="1:33" ht="19.5">
      <c r="A9" s="80">
        <v>2</v>
      </c>
      <c r="B9" s="88" t="s">
        <v>85</v>
      </c>
      <c r="C9" s="37">
        <v>0</v>
      </c>
      <c r="D9" s="37">
        <v>0</v>
      </c>
      <c r="E9" s="37">
        <v>0</v>
      </c>
      <c r="F9" s="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/>
      <c r="T9" s="37"/>
      <c r="U9" s="37"/>
      <c r="V9" s="37"/>
      <c r="W9" s="37">
        <v>0</v>
      </c>
      <c r="X9" s="37">
        <v>0</v>
      </c>
      <c r="Y9" s="37">
        <v>0</v>
      </c>
      <c r="Z9" s="37">
        <v>0</v>
      </c>
      <c r="AA9" s="153">
        <f t="shared" ref="AA9:AB9" si="0">(C9+E9+G9+I9+K9+M9+O9+Q9+S9+U9+Y9)/8</f>
        <v>0</v>
      </c>
      <c r="AB9" s="116">
        <f t="shared" si="0"/>
        <v>0</v>
      </c>
      <c r="AC9" s="37"/>
      <c r="AD9" s="37"/>
      <c r="AE9" s="37">
        <f>AA9*243</f>
        <v>0</v>
      </c>
      <c r="AF9" s="37">
        <f>AB9*122</f>
        <v>0</v>
      </c>
      <c r="AG9" s="37">
        <f>SUM(AE9:AF9)</f>
        <v>0</v>
      </c>
    </row>
    <row r="10" spans="1:33" ht="19.5">
      <c r="A10" s="80">
        <v>3</v>
      </c>
      <c r="B10" s="88" t="s">
        <v>86</v>
      </c>
      <c r="C10" s="72">
        <v>60</v>
      </c>
      <c r="D10" s="72">
        <v>150</v>
      </c>
      <c r="E10" s="72">
        <v>60</v>
      </c>
      <c r="F10" s="72">
        <v>170</v>
      </c>
      <c r="G10" s="140">
        <v>60</v>
      </c>
      <c r="H10" s="140">
        <v>150</v>
      </c>
      <c r="I10" s="140">
        <v>60</v>
      </c>
      <c r="J10" s="140">
        <v>150</v>
      </c>
      <c r="K10" s="140">
        <v>60</v>
      </c>
      <c r="L10" s="140">
        <v>150</v>
      </c>
      <c r="M10" s="72">
        <v>60</v>
      </c>
      <c r="N10" s="72">
        <v>150</v>
      </c>
      <c r="O10" s="72">
        <v>60</v>
      </c>
      <c r="P10" s="72">
        <v>130</v>
      </c>
      <c r="Q10" s="72">
        <v>60</v>
      </c>
      <c r="R10" s="72">
        <v>130</v>
      </c>
      <c r="S10" s="72">
        <v>530</v>
      </c>
      <c r="T10" s="72">
        <v>770</v>
      </c>
      <c r="U10" s="72">
        <v>530</v>
      </c>
      <c r="V10" s="72">
        <v>770</v>
      </c>
      <c r="W10" s="72">
        <v>530</v>
      </c>
      <c r="X10" s="72">
        <v>770</v>
      </c>
      <c r="Y10" s="72">
        <v>530</v>
      </c>
      <c r="Z10" s="72">
        <v>770</v>
      </c>
      <c r="AA10" s="153">
        <f>(C10+E10+G10+I10+K10+M10+O10+Q10+S10+U10+Y10+W10)/12</f>
        <v>216.66666666666666</v>
      </c>
      <c r="AB10" s="116">
        <f>(D10+F10+H10+J10+L10+N10+P10+R10+T10+V10+Z10+X10)/12</f>
        <v>355</v>
      </c>
      <c r="AC10" s="37">
        <f>AA10*20</f>
        <v>4333.333333333333</v>
      </c>
      <c r="AD10" s="37">
        <f>AB10*10</f>
        <v>3550</v>
      </c>
      <c r="AE10" s="37">
        <f>AA10*243</f>
        <v>52650</v>
      </c>
      <c r="AF10" s="37">
        <f>AB10*122</f>
        <v>43310</v>
      </c>
      <c r="AG10" s="37">
        <f>SUM(AE10:AF10)</f>
        <v>95960</v>
      </c>
    </row>
    <row r="11" spans="1:33" ht="19.5">
      <c r="A11" s="80">
        <v>4</v>
      </c>
      <c r="B11" s="88" t="s">
        <v>87</v>
      </c>
      <c r="C11" s="72">
        <v>0</v>
      </c>
      <c r="D11" s="72">
        <v>0</v>
      </c>
      <c r="E11" s="72">
        <v>0</v>
      </c>
      <c r="F11" s="72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/>
      <c r="T11" s="72"/>
      <c r="U11" s="72"/>
      <c r="V11" s="72"/>
      <c r="W11" s="72">
        <v>0</v>
      </c>
      <c r="X11" s="72">
        <v>0</v>
      </c>
      <c r="Y11" s="72">
        <v>0</v>
      </c>
      <c r="Z11" s="72">
        <v>0</v>
      </c>
      <c r="AA11" s="153">
        <f t="shared" ref="AA11:AA12" si="1">(C11+E11+G11+I11+K11+M11+O11+Q11+S11+U11+Y11+W11)/12</f>
        <v>0</v>
      </c>
      <c r="AB11" s="116">
        <f t="shared" ref="AB11:AB12" si="2">(D11+F11+H11+J11+L11+N11+P11+R11+T11+V11+Z11+X11)/12</f>
        <v>0</v>
      </c>
      <c r="AC11" s="37"/>
      <c r="AD11" s="37"/>
      <c r="AE11" s="37">
        <f>AA11*243</f>
        <v>0</v>
      </c>
      <c r="AF11" s="37">
        <f>AB11*122</f>
        <v>0</v>
      </c>
      <c r="AG11" s="37">
        <f t="shared" ref="AG11:AG12" si="3">SUM(AE11:AF11)</f>
        <v>0</v>
      </c>
    </row>
    <row r="12" spans="1:33" ht="19.5">
      <c r="A12" s="80">
        <v>5</v>
      </c>
      <c r="B12" s="88" t="s">
        <v>4</v>
      </c>
      <c r="C12" s="72">
        <v>30</v>
      </c>
      <c r="D12" s="72">
        <v>35</v>
      </c>
      <c r="E12" s="72">
        <v>25</v>
      </c>
      <c r="F12" s="72">
        <v>35</v>
      </c>
      <c r="G12" s="140">
        <v>30</v>
      </c>
      <c r="H12" s="140">
        <v>35</v>
      </c>
      <c r="I12" s="140">
        <v>30</v>
      </c>
      <c r="J12" s="140">
        <v>35</v>
      </c>
      <c r="K12" s="140">
        <v>35</v>
      </c>
      <c r="L12" s="140">
        <v>40</v>
      </c>
      <c r="M12" s="72">
        <v>35</v>
      </c>
      <c r="N12" s="72">
        <v>40</v>
      </c>
      <c r="O12" s="72">
        <v>35</v>
      </c>
      <c r="P12" s="72">
        <v>40</v>
      </c>
      <c r="Q12" s="72">
        <v>40</v>
      </c>
      <c r="R12" s="72">
        <v>45</v>
      </c>
      <c r="S12" s="72">
        <v>35</v>
      </c>
      <c r="T12" s="72">
        <v>40</v>
      </c>
      <c r="U12" s="72">
        <v>35</v>
      </c>
      <c r="V12" s="72">
        <v>40</v>
      </c>
      <c r="W12" s="72">
        <v>40</v>
      </c>
      <c r="X12" s="72">
        <v>45</v>
      </c>
      <c r="Y12" s="72">
        <v>35</v>
      </c>
      <c r="Z12" s="72">
        <v>45</v>
      </c>
      <c r="AA12" s="153">
        <f t="shared" si="1"/>
        <v>33.75</v>
      </c>
      <c r="AB12" s="116">
        <f t="shared" si="2"/>
        <v>39.583333333333336</v>
      </c>
      <c r="AC12" s="37">
        <f>AA12*20</f>
        <v>675</v>
      </c>
      <c r="AD12" s="37">
        <f>AB12*10</f>
        <v>395.83333333333337</v>
      </c>
      <c r="AE12" s="37">
        <f>AA12*160</f>
        <v>5400</v>
      </c>
      <c r="AF12" s="37">
        <f>AB12*79</f>
        <v>3127.0833333333335</v>
      </c>
      <c r="AG12" s="37">
        <f t="shared" si="3"/>
        <v>8527.0833333333339</v>
      </c>
    </row>
    <row r="13" spans="1:33" ht="19.5">
      <c r="A13" s="80"/>
      <c r="B13" s="85" t="s">
        <v>5</v>
      </c>
      <c r="C13" s="71"/>
      <c r="D13" s="71"/>
      <c r="E13" s="71"/>
      <c r="F13" s="71"/>
      <c r="G13" s="139"/>
      <c r="H13" s="139"/>
      <c r="I13" s="139"/>
      <c r="J13" s="139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150"/>
      <c r="V13" s="150"/>
      <c r="W13" s="151"/>
      <c r="X13" s="151"/>
      <c r="Y13" s="71"/>
      <c r="Z13" s="71"/>
      <c r="AA13" s="153"/>
      <c r="AB13" s="116"/>
      <c r="AC13" s="37"/>
      <c r="AD13" s="37"/>
      <c r="AE13" s="37"/>
      <c r="AF13" s="37"/>
      <c r="AG13" s="37"/>
    </row>
    <row r="14" spans="1:33" ht="19.5">
      <c r="A14" s="127">
        <v>6</v>
      </c>
      <c r="B14" s="128" t="s">
        <v>6</v>
      </c>
      <c r="C14" s="37">
        <v>781</v>
      </c>
      <c r="D14" s="37">
        <v>1278</v>
      </c>
      <c r="E14" s="37">
        <v>965</v>
      </c>
      <c r="F14" s="37">
        <v>1123</v>
      </c>
      <c r="G14" s="137">
        <v>839</v>
      </c>
      <c r="H14" s="137">
        <v>1521</v>
      </c>
      <c r="I14" s="137">
        <v>836</v>
      </c>
      <c r="J14" s="137">
        <v>1359</v>
      </c>
      <c r="K14" s="137">
        <v>799</v>
      </c>
      <c r="L14" s="137">
        <v>1408</v>
      </c>
      <c r="M14" s="37">
        <v>907</v>
      </c>
      <c r="N14" s="37">
        <v>1017</v>
      </c>
      <c r="O14" s="37">
        <v>748</v>
      </c>
      <c r="P14" s="37">
        <v>1122</v>
      </c>
      <c r="Q14" s="37">
        <v>759</v>
      </c>
      <c r="R14" s="37">
        <v>1093</v>
      </c>
      <c r="S14" s="37">
        <v>740</v>
      </c>
      <c r="T14" s="37">
        <v>1347</v>
      </c>
      <c r="U14" s="37">
        <v>834</v>
      </c>
      <c r="V14" s="37">
        <v>1223</v>
      </c>
      <c r="W14" s="37">
        <v>818</v>
      </c>
      <c r="X14" s="37">
        <v>1745</v>
      </c>
      <c r="Y14" s="37">
        <v>1082</v>
      </c>
      <c r="Z14" s="37">
        <v>1029</v>
      </c>
      <c r="AA14" s="153">
        <f>(C14+E14+G14+I14+K14+M14+O14+Q14+S14+U14+Y14+W14)/12</f>
        <v>842.33333333333337</v>
      </c>
      <c r="AB14" s="116">
        <f>(D14+F14+H14+J14+L14+N14+P14+R14+T14+V14+Z14+X14)/12</f>
        <v>1272.0833333333333</v>
      </c>
      <c r="AC14" s="37">
        <f>AA14*20</f>
        <v>16846.666666666668</v>
      </c>
      <c r="AD14" s="37">
        <f>AB14*10</f>
        <v>12720.833333333332</v>
      </c>
      <c r="AE14" s="37">
        <f>AA14*243</f>
        <v>204687</v>
      </c>
      <c r="AF14" s="37">
        <f>AB14*122</f>
        <v>155194.16666666666</v>
      </c>
      <c r="AG14" s="37">
        <f>SUM(AE14:AF14)</f>
        <v>359881.16666666663</v>
      </c>
    </row>
    <row r="15" spans="1:33" ht="19.5">
      <c r="A15" s="127">
        <v>7</v>
      </c>
      <c r="B15" s="128" t="s">
        <v>7</v>
      </c>
      <c r="C15" s="37">
        <v>1111</v>
      </c>
      <c r="D15" s="37">
        <v>1927</v>
      </c>
      <c r="E15" s="37">
        <v>1391</v>
      </c>
      <c r="F15" s="37">
        <v>2377</v>
      </c>
      <c r="G15" s="137">
        <v>1814</v>
      </c>
      <c r="H15" s="137">
        <v>2722</v>
      </c>
      <c r="I15" s="137">
        <v>2200</v>
      </c>
      <c r="J15" s="137">
        <v>3814</v>
      </c>
      <c r="K15" s="137">
        <v>2116</v>
      </c>
      <c r="L15" s="137">
        <v>2923</v>
      </c>
      <c r="M15" s="37">
        <v>1608</v>
      </c>
      <c r="N15" s="37">
        <v>2075</v>
      </c>
      <c r="O15" s="37">
        <v>1860</v>
      </c>
      <c r="P15" s="37">
        <v>2599</v>
      </c>
      <c r="Q15" s="37">
        <v>1905</v>
      </c>
      <c r="R15" s="37">
        <v>2017</v>
      </c>
      <c r="S15" s="37">
        <v>2047</v>
      </c>
      <c r="T15" s="37">
        <v>3540</v>
      </c>
      <c r="U15" s="37">
        <v>3104</v>
      </c>
      <c r="V15" s="37">
        <v>3944</v>
      </c>
      <c r="W15" s="37">
        <v>1831</v>
      </c>
      <c r="X15" s="37">
        <v>3927</v>
      </c>
      <c r="Y15" s="37">
        <v>2051</v>
      </c>
      <c r="Z15" s="37">
        <v>4140</v>
      </c>
      <c r="AA15" s="153">
        <f t="shared" ref="AA15:AA36" si="4">(C15+E15+G15+I15+K15+M15+O15+Q15+S15+U15+Y15+W15)/12</f>
        <v>1919.8333333333333</v>
      </c>
      <c r="AB15" s="116">
        <f t="shared" ref="AB15:AB36" si="5">(D15+F15+H15+J15+L15+N15+P15+R15+T15+V15+Z15+X15)/12</f>
        <v>3000.4166666666665</v>
      </c>
      <c r="AC15" s="37">
        <f>AA15*20</f>
        <v>38396.666666666664</v>
      </c>
      <c r="AD15" s="37">
        <f>AB15*10</f>
        <v>30004.166666666664</v>
      </c>
      <c r="AE15" s="37">
        <f>AA15*243</f>
        <v>466519.5</v>
      </c>
      <c r="AF15" s="37">
        <f>AB15*122</f>
        <v>366050.83333333331</v>
      </c>
      <c r="AG15" s="37">
        <f>SUM(AE15:AF15)</f>
        <v>832570.33333333326</v>
      </c>
    </row>
    <row r="16" spans="1:33" ht="19.5">
      <c r="A16" s="127">
        <v>8</v>
      </c>
      <c r="B16" s="129" t="s">
        <v>8</v>
      </c>
      <c r="C16" s="37">
        <v>2132</v>
      </c>
      <c r="D16" s="37">
        <v>1859</v>
      </c>
      <c r="E16" s="37">
        <v>2960</v>
      </c>
      <c r="F16" s="37">
        <v>2656</v>
      </c>
      <c r="G16" s="137">
        <v>2960</v>
      </c>
      <c r="H16" s="137">
        <v>2656</v>
      </c>
      <c r="I16" s="137">
        <v>2389</v>
      </c>
      <c r="J16" s="137">
        <v>2392</v>
      </c>
      <c r="K16" s="137">
        <v>2043</v>
      </c>
      <c r="L16" s="137">
        <v>2078</v>
      </c>
      <c r="M16" s="37">
        <v>2105</v>
      </c>
      <c r="N16" s="37">
        <v>2370</v>
      </c>
      <c r="O16" s="37">
        <v>2032</v>
      </c>
      <c r="P16" s="37">
        <v>2247</v>
      </c>
      <c r="Q16" s="37">
        <v>2223</v>
      </c>
      <c r="R16" s="37">
        <v>1909</v>
      </c>
      <c r="S16" s="37">
        <v>1755</v>
      </c>
      <c r="T16" s="37">
        <v>2545</v>
      </c>
      <c r="U16" s="37">
        <v>2181</v>
      </c>
      <c r="V16" s="37">
        <v>2395</v>
      </c>
      <c r="W16" s="37">
        <v>2082</v>
      </c>
      <c r="X16" s="37">
        <v>2404</v>
      </c>
      <c r="Y16" s="37">
        <v>2082</v>
      </c>
      <c r="Z16" s="37">
        <v>2404</v>
      </c>
      <c r="AA16" s="153">
        <f t="shared" si="4"/>
        <v>2245.3333333333335</v>
      </c>
      <c r="AB16" s="116">
        <f t="shared" si="5"/>
        <v>2326.25</v>
      </c>
      <c r="AC16" s="37">
        <f t="shared" ref="AC16:AC36" si="6">AA16*20</f>
        <v>44906.666666666672</v>
      </c>
      <c r="AD16" s="37">
        <f t="shared" ref="AD16:AD36" si="7">AB16*10</f>
        <v>23262.5</v>
      </c>
      <c r="AE16" s="37">
        <f>AA16*243</f>
        <v>545616</v>
      </c>
      <c r="AF16" s="37">
        <f>AB16*122</f>
        <v>283802.5</v>
      </c>
      <c r="AG16" s="37">
        <f t="shared" ref="AG16:AG36" si="8">SUM(AE16:AF16)</f>
        <v>829418.5</v>
      </c>
    </row>
    <row r="17" spans="1:33" ht="19.5">
      <c r="A17" s="127">
        <v>9</v>
      </c>
      <c r="B17" s="128" t="s">
        <v>9</v>
      </c>
      <c r="C17" s="37">
        <v>723</v>
      </c>
      <c r="D17" s="37">
        <v>664</v>
      </c>
      <c r="E17" s="37">
        <v>912</v>
      </c>
      <c r="F17" s="37">
        <v>720</v>
      </c>
      <c r="G17" s="137">
        <v>954</v>
      </c>
      <c r="H17" s="137">
        <v>911</v>
      </c>
      <c r="I17" s="137">
        <v>935</v>
      </c>
      <c r="J17" s="137">
        <v>935</v>
      </c>
      <c r="K17" s="137">
        <v>863</v>
      </c>
      <c r="L17" s="137">
        <v>798</v>
      </c>
      <c r="M17" s="37">
        <v>836</v>
      </c>
      <c r="N17" s="37">
        <v>627</v>
      </c>
      <c r="O17" s="37">
        <v>843</v>
      </c>
      <c r="P17" s="37">
        <v>844</v>
      </c>
      <c r="Q17" s="37">
        <v>895</v>
      </c>
      <c r="R17" s="37">
        <v>759</v>
      </c>
      <c r="S17" s="37">
        <v>936</v>
      </c>
      <c r="T17" s="37">
        <v>861</v>
      </c>
      <c r="U17" s="37">
        <v>961</v>
      </c>
      <c r="V17" s="37">
        <v>977</v>
      </c>
      <c r="W17" s="37">
        <v>1011</v>
      </c>
      <c r="X17" s="37">
        <v>927</v>
      </c>
      <c r="Y17" s="37">
        <v>902</v>
      </c>
      <c r="Z17" s="37">
        <v>786</v>
      </c>
      <c r="AA17" s="153">
        <f t="shared" si="4"/>
        <v>897.58333333333337</v>
      </c>
      <c r="AB17" s="116">
        <f t="shared" si="5"/>
        <v>817.41666666666663</v>
      </c>
      <c r="AC17" s="37">
        <f t="shared" si="6"/>
        <v>17951.666666666668</v>
      </c>
      <c r="AD17" s="37">
        <f t="shared" si="7"/>
        <v>8174.1666666666661</v>
      </c>
      <c r="AE17" s="37">
        <f t="shared" ref="AE17:AE36" si="9">AA17*243</f>
        <v>218112.75</v>
      </c>
      <c r="AF17" s="37">
        <f t="shared" ref="AF17:AF36" si="10">AB17*122</f>
        <v>99724.833333333328</v>
      </c>
      <c r="AG17" s="37">
        <f t="shared" si="8"/>
        <v>317837.58333333331</v>
      </c>
    </row>
    <row r="18" spans="1:33" ht="19.5">
      <c r="A18" s="127">
        <v>10</v>
      </c>
      <c r="B18" s="128" t="s">
        <v>10</v>
      </c>
      <c r="C18" s="37">
        <v>829</v>
      </c>
      <c r="D18" s="37">
        <v>811</v>
      </c>
      <c r="E18" s="37">
        <v>1226</v>
      </c>
      <c r="F18" s="37">
        <v>932</v>
      </c>
      <c r="G18" s="137">
        <v>1226</v>
      </c>
      <c r="H18" s="137">
        <v>932</v>
      </c>
      <c r="I18" s="137">
        <v>1226</v>
      </c>
      <c r="J18" s="137">
        <v>932</v>
      </c>
      <c r="K18" s="137">
        <v>646</v>
      </c>
      <c r="L18" s="137">
        <v>824</v>
      </c>
      <c r="M18" s="37">
        <v>649</v>
      </c>
      <c r="N18" s="37">
        <v>675</v>
      </c>
      <c r="O18" s="37">
        <v>518</v>
      </c>
      <c r="P18" s="37">
        <v>624</v>
      </c>
      <c r="Q18" s="37">
        <v>578</v>
      </c>
      <c r="R18" s="37">
        <v>619</v>
      </c>
      <c r="S18" s="37">
        <v>666</v>
      </c>
      <c r="T18" s="37">
        <v>672</v>
      </c>
      <c r="U18" s="37">
        <v>589</v>
      </c>
      <c r="V18" s="37">
        <v>652</v>
      </c>
      <c r="W18" s="37">
        <v>532</v>
      </c>
      <c r="X18" s="37">
        <v>671</v>
      </c>
      <c r="Y18" s="37">
        <v>440</v>
      </c>
      <c r="Z18" s="37">
        <v>517</v>
      </c>
      <c r="AA18" s="153">
        <f t="shared" si="4"/>
        <v>760.41666666666663</v>
      </c>
      <c r="AB18" s="116">
        <f t="shared" si="5"/>
        <v>738.41666666666663</v>
      </c>
      <c r="AC18" s="37">
        <f t="shared" si="6"/>
        <v>15208.333333333332</v>
      </c>
      <c r="AD18" s="37">
        <f t="shared" si="7"/>
        <v>7384.1666666666661</v>
      </c>
      <c r="AE18" s="37">
        <f t="shared" si="9"/>
        <v>184781.25</v>
      </c>
      <c r="AF18" s="37">
        <f t="shared" si="10"/>
        <v>90086.833333333328</v>
      </c>
      <c r="AG18" s="37">
        <f t="shared" si="8"/>
        <v>274868.08333333331</v>
      </c>
    </row>
    <row r="19" spans="1:33" ht="19.5">
      <c r="A19" s="127">
        <v>11</v>
      </c>
      <c r="B19" s="128" t="s">
        <v>11</v>
      </c>
      <c r="C19" s="37">
        <v>825</v>
      </c>
      <c r="D19" s="37">
        <v>687</v>
      </c>
      <c r="E19" s="37">
        <v>1081</v>
      </c>
      <c r="F19" s="37">
        <v>862</v>
      </c>
      <c r="G19" s="137">
        <v>1050</v>
      </c>
      <c r="H19" s="137">
        <v>855</v>
      </c>
      <c r="I19" s="137">
        <v>982</v>
      </c>
      <c r="J19" s="137">
        <v>855</v>
      </c>
      <c r="K19" s="137">
        <v>956</v>
      </c>
      <c r="L19" s="137">
        <v>884</v>
      </c>
      <c r="M19" s="37">
        <v>1120</v>
      </c>
      <c r="N19" s="37">
        <v>987</v>
      </c>
      <c r="O19" s="37">
        <v>1016</v>
      </c>
      <c r="P19" s="37">
        <v>957</v>
      </c>
      <c r="Q19" s="37">
        <v>1072</v>
      </c>
      <c r="R19" s="37">
        <v>1020</v>
      </c>
      <c r="S19" s="37">
        <v>1049</v>
      </c>
      <c r="T19" s="37">
        <v>1046</v>
      </c>
      <c r="U19" s="37">
        <v>1043</v>
      </c>
      <c r="V19" s="37">
        <v>967</v>
      </c>
      <c r="W19" s="37">
        <v>1016</v>
      </c>
      <c r="X19" s="37">
        <v>957</v>
      </c>
      <c r="Y19" s="37">
        <v>1015</v>
      </c>
      <c r="Z19" s="37">
        <v>965</v>
      </c>
      <c r="AA19" s="153">
        <f t="shared" si="4"/>
        <v>1018.75</v>
      </c>
      <c r="AB19" s="116">
        <f t="shared" si="5"/>
        <v>920.16666666666663</v>
      </c>
      <c r="AC19" s="37">
        <f t="shared" si="6"/>
        <v>20375</v>
      </c>
      <c r="AD19" s="37">
        <f t="shared" si="7"/>
        <v>9201.6666666666661</v>
      </c>
      <c r="AE19" s="37">
        <f t="shared" si="9"/>
        <v>247556.25</v>
      </c>
      <c r="AF19" s="37">
        <f t="shared" si="10"/>
        <v>112260.33333333333</v>
      </c>
      <c r="AG19" s="37">
        <f t="shared" si="8"/>
        <v>359816.58333333331</v>
      </c>
    </row>
    <row r="20" spans="1:33" ht="19.5">
      <c r="A20" s="127">
        <v>12</v>
      </c>
      <c r="B20" s="128" t="s">
        <v>12</v>
      </c>
      <c r="C20" s="37">
        <v>750</v>
      </c>
      <c r="D20" s="37">
        <v>707</v>
      </c>
      <c r="E20" s="37">
        <v>985</v>
      </c>
      <c r="F20" s="37">
        <v>954</v>
      </c>
      <c r="G20" s="137">
        <v>1037</v>
      </c>
      <c r="H20" s="137">
        <v>1013</v>
      </c>
      <c r="I20" s="137">
        <v>1097</v>
      </c>
      <c r="J20" s="137">
        <v>1015</v>
      </c>
      <c r="K20" s="137">
        <v>1098</v>
      </c>
      <c r="L20" s="137">
        <v>1038</v>
      </c>
      <c r="M20" s="37">
        <v>1126</v>
      </c>
      <c r="N20" s="37">
        <v>1075</v>
      </c>
      <c r="O20" s="37">
        <v>1103</v>
      </c>
      <c r="P20" s="37">
        <v>1022</v>
      </c>
      <c r="Q20" s="37">
        <v>1097</v>
      </c>
      <c r="R20" s="37">
        <v>1054</v>
      </c>
      <c r="S20" s="37">
        <v>1206</v>
      </c>
      <c r="T20" s="37">
        <v>1173</v>
      </c>
      <c r="U20" s="37">
        <v>1257</v>
      </c>
      <c r="V20" s="37">
        <v>1238</v>
      </c>
      <c r="W20" s="37">
        <v>1189</v>
      </c>
      <c r="X20" s="37">
        <v>1462</v>
      </c>
      <c r="Y20" s="37">
        <v>1105</v>
      </c>
      <c r="Z20" s="37">
        <v>1138</v>
      </c>
      <c r="AA20" s="153">
        <f t="shared" si="4"/>
        <v>1087.5</v>
      </c>
      <c r="AB20" s="116">
        <f t="shared" si="5"/>
        <v>1074.0833333333333</v>
      </c>
      <c r="AC20" s="37">
        <f t="shared" si="6"/>
        <v>21750</v>
      </c>
      <c r="AD20" s="37">
        <f t="shared" si="7"/>
        <v>10740.833333333332</v>
      </c>
      <c r="AE20" s="37">
        <f t="shared" si="9"/>
        <v>264262.5</v>
      </c>
      <c r="AF20" s="37">
        <f t="shared" si="10"/>
        <v>131038.16666666666</v>
      </c>
      <c r="AG20" s="37">
        <f t="shared" si="8"/>
        <v>395300.66666666663</v>
      </c>
    </row>
    <row r="21" spans="1:33" ht="19.5" customHeight="1">
      <c r="A21" s="127">
        <v>13</v>
      </c>
      <c r="B21" s="128" t="s">
        <v>13</v>
      </c>
      <c r="C21" s="37">
        <v>3700</v>
      </c>
      <c r="D21" s="37">
        <v>8000</v>
      </c>
      <c r="E21" s="37">
        <v>3700</v>
      </c>
      <c r="F21" s="37">
        <v>10500</v>
      </c>
      <c r="G21" s="137">
        <v>3700</v>
      </c>
      <c r="H21" s="137">
        <v>10500</v>
      </c>
      <c r="I21" s="137">
        <v>3735</v>
      </c>
      <c r="J21" s="137">
        <v>11530</v>
      </c>
      <c r="K21" s="137">
        <v>3865</v>
      </c>
      <c r="L21" s="137">
        <v>12575</v>
      </c>
      <c r="M21" s="37">
        <v>5769</v>
      </c>
      <c r="N21" s="37">
        <v>11318</v>
      </c>
      <c r="O21" s="37">
        <v>6122</v>
      </c>
      <c r="P21" s="37">
        <v>10034</v>
      </c>
      <c r="Q21" s="37">
        <v>8330</v>
      </c>
      <c r="R21" s="37">
        <v>11491</v>
      </c>
      <c r="S21" s="37">
        <v>8530</v>
      </c>
      <c r="T21" s="37">
        <v>12551</v>
      </c>
      <c r="U21" s="37">
        <v>8560</v>
      </c>
      <c r="V21" s="37">
        <v>12600</v>
      </c>
      <c r="W21" s="37">
        <v>6110</v>
      </c>
      <c r="X21" s="37">
        <v>10000</v>
      </c>
      <c r="Y21" s="37">
        <v>8568</v>
      </c>
      <c r="Z21" s="37">
        <v>12400</v>
      </c>
      <c r="AA21" s="153">
        <f t="shared" si="4"/>
        <v>5890.75</v>
      </c>
      <c r="AB21" s="116">
        <f t="shared" si="5"/>
        <v>11124.916666666666</v>
      </c>
      <c r="AC21" s="37">
        <f t="shared" si="6"/>
        <v>117815</v>
      </c>
      <c r="AD21" s="37">
        <f t="shared" si="7"/>
        <v>111249.16666666666</v>
      </c>
      <c r="AE21" s="37">
        <f t="shared" si="9"/>
        <v>1431452.25</v>
      </c>
      <c r="AF21" s="37">
        <f t="shared" si="10"/>
        <v>1357239.8333333333</v>
      </c>
      <c r="AG21" s="37">
        <f t="shared" si="8"/>
        <v>2788692.083333333</v>
      </c>
    </row>
    <row r="22" spans="1:33" ht="19.5">
      <c r="A22" s="127">
        <v>14</v>
      </c>
      <c r="B22" s="128" t="s">
        <v>14</v>
      </c>
      <c r="C22" s="37">
        <v>900</v>
      </c>
      <c r="D22" s="37">
        <v>1200</v>
      </c>
      <c r="E22" s="37">
        <v>800</v>
      </c>
      <c r="F22" s="37">
        <v>1900</v>
      </c>
      <c r="G22" s="137">
        <v>800</v>
      </c>
      <c r="H22" s="137">
        <v>1900</v>
      </c>
      <c r="I22" s="137">
        <v>800</v>
      </c>
      <c r="J22" s="137">
        <v>1900</v>
      </c>
      <c r="K22" s="137">
        <v>700</v>
      </c>
      <c r="L22" s="137">
        <v>1200</v>
      </c>
      <c r="M22" s="37">
        <v>500</v>
      </c>
      <c r="N22" s="37">
        <v>900</v>
      </c>
      <c r="O22" s="37">
        <v>650</v>
      </c>
      <c r="P22" s="37">
        <v>800</v>
      </c>
      <c r="Q22" s="37">
        <v>700</v>
      </c>
      <c r="R22" s="37">
        <v>1200</v>
      </c>
      <c r="S22" s="37">
        <v>700</v>
      </c>
      <c r="T22" s="37">
        <v>1200</v>
      </c>
      <c r="U22" s="37">
        <v>650</v>
      </c>
      <c r="V22" s="37">
        <v>800</v>
      </c>
      <c r="W22" s="37">
        <v>650</v>
      </c>
      <c r="X22" s="37">
        <v>800</v>
      </c>
      <c r="Y22" s="37">
        <v>650</v>
      </c>
      <c r="Z22" s="37">
        <v>800</v>
      </c>
      <c r="AA22" s="153">
        <f t="shared" si="4"/>
        <v>708.33333333333337</v>
      </c>
      <c r="AB22" s="116">
        <f t="shared" si="5"/>
        <v>1216.6666666666667</v>
      </c>
      <c r="AC22" s="37">
        <f t="shared" si="6"/>
        <v>14166.666666666668</v>
      </c>
      <c r="AD22" s="37">
        <f t="shared" si="7"/>
        <v>12166.666666666668</v>
      </c>
      <c r="AE22" s="37">
        <f t="shared" si="9"/>
        <v>172125</v>
      </c>
      <c r="AF22" s="37">
        <f t="shared" si="10"/>
        <v>148433.33333333334</v>
      </c>
      <c r="AG22" s="37">
        <f t="shared" si="8"/>
        <v>320558.33333333337</v>
      </c>
    </row>
    <row r="23" spans="1:33" ht="19.5">
      <c r="A23" s="127">
        <v>15</v>
      </c>
      <c r="B23" s="128" t="s">
        <v>15</v>
      </c>
      <c r="C23" s="37">
        <v>130</v>
      </c>
      <c r="D23" s="37">
        <v>106</v>
      </c>
      <c r="E23" s="37">
        <v>209</v>
      </c>
      <c r="F23" s="37">
        <v>160</v>
      </c>
      <c r="G23" s="137">
        <v>178</v>
      </c>
      <c r="H23" s="137">
        <v>152</v>
      </c>
      <c r="I23" s="137">
        <v>148</v>
      </c>
      <c r="J23" s="137">
        <v>164</v>
      </c>
      <c r="K23" s="137">
        <v>154</v>
      </c>
      <c r="L23" s="137">
        <v>190</v>
      </c>
      <c r="M23" s="37">
        <v>126</v>
      </c>
      <c r="N23" s="37">
        <v>143</v>
      </c>
      <c r="O23" s="37">
        <v>110</v>
      </c>
      <c r="P23" s="37">
        <v>119</v>
      </c>
      <c r="Q23" s="37">
        <v>98</v>
      </c>
      <c r="R23" s="37">
        <v>363</v>
      </c>
      <c r="S23" s="37">
        <v>155</v>
      </c>
      <c r="T23" s="37">
        <v>145</v>
      </c>
      <c r="U23" s="37">
        <v>133</v>
      </c>
      <c r="V23" s="37">
        <v>169</v>
      </c>
      <c r="W23" s="37">
        <v>140</v>
      </c>
      <c r="X23" s="37">
        <v>158</v>
      </c>
      <c r="Y23" s="37">
        <v>120</v>
      </c>
      <c r="Z23" s="37">
        <v>137</v>
      </c>
      <c r="AA23" s="153">
        <f t="shared" si="4"/>
        <v>141.75</v>
      </c>
      <c r="AB23" s="116">
        <f t="shared" si="5"/>
        <v>167.16666666666666</v>
      </c>
      <c r="AC23" s="37">
        <f t="shared" si="6"/>
        <v>2835</v>
      </c>
      <c r="AD23" s="37">
        <f t="shared" si="7"/>
        <v>1671.6666666666665</v>
      </c>
      <c r="AE23" s="37">
        <f t="shared" si="9"/>
        <v>34445.25</v>
      </c>
      <c r="AF23" s="37">
        <f t="shared" si="10"/>
        <v>20394.333333333332</v>
      </c>
      <c r="AG23" s="37">
        <f t="shared" si="8"/>
        <v>54839.583333333328</v>
      </c>
    </row>
    <row r="24" spans="1:33" ht="19.5">
      <c r="A24" s="127">
        <v>16</v>
      </c>
      <c r="B24" s="128" t="s">
        <v>16</v>
      </c>
      <c r="C24" s="37">
        <v>1614</v>
      </c>
      <c r="D24" s="37">
        <v>1753</v>
      </c>
      <c r="E24" s="37">
        <v>2292</v>
      </c>
      <c r="F24" s="37">
        <v>2803</v>
      </c>
      <c r="G24" s="137">
        <v>2150</v>
      </c>
      <c r="H24" s="137">
        <v>2596</v>
      </c>
      <c r="I24" s="137">
        <v>3572</v>
      </c>
      <c r="J24" s="137">
        <v>5941</v>
      </c>
      <c r="K24" s="137">
        <v>3873</v>
      </c>
      <c r="L24" s="137">
        <v>9292</v>
      </c>
      <c r="M24" s="37">
        <v>5326</v>
      </c>
      <c r="N24" s="37">
        <v>6297</v>
      </c>
      <c r="O24" s="37">
        <v>7620</v>
      </c>
      <c r="P24" s="37">
        <v>9592</v>
      </c>
      <c r="Q24" s="37">
        <v>7620</v>
      </c>
      <c r="R24" s="37">
        <v>9592</v>
      </c>
      <c r="S24" s="37">
        <v>4384</v>
      </c>
      <c r="T24" s="37">
        <v>8327</v>
      </c>
      <c r="U24" s="37">
        <v>6013</v>
      </c>
      <c r="V24" s="37">
        <v>9206</v>
      </c>
      <c r="W24" s="37">
        <v>4510</v>
      </c>
      <c r="X24" s="37">
        <v>8492</v>
      </c>
      <c r="Y24" s="37">
        <v>4082</v>
      </c>
      <c r="Z24" s="37">
        <v>8875</v>
      </c>
      <c r="AA24" s="153">
        <f t="shared" si="4"/>
        <v>4421.333333333333</v>
      </c>
      <c r="AB24" s="116">
        <f t="shared" si="5"/>
        <v>6897.166666666667</v>
      </c>
      <c r="AC24" s="37">
        <f t="shared" si="6"/>
        <v>88426.666666666657</v>
      </c>
      <c r="AD24" s="37">
        <f t="shared" si="7"/>
        <v>68971.666666666672</v>
      </c>
      <c r="AE24" s="37">
        <f t="shared" si="9"/>
        <v>1074384</v>
      </c>
      <c r="AF24" s="37">
        <f t="shared" si="10"/>
        <v>841454.33333333337</v>
      </c>
      <c r="AG24" s="37">
        <f t="shared" si="8"/>
        <v>1915838.3333333335</v>
      </c>
    </row>
    <row r="25" spans="1:33" ht="19.5">
      <c r="A25" s="127">
        <v>17</v>
      </c>
      <c r="B25" s="128" t="s">
        <v>17</v>
      </c>
      <c r="C25" s="37">
        <v>332</v>
      </c>
      <c r="D25" s="37">
        <v>445</v>
      </c>
      <c r="E25" s="37">
        <v>390</v>
      </c>
      <c r="F25" s="37">
        <v>721</v>
      </c>
      <c r="G25" s="137">
        <v>436</v>
      </c>
      <c r="H25" s="137">
        <v>738</v>
      </c>
      <c r="I25" s="137">
        <v>1099</v>
      </c>
      <c r="J25" s="137">
        <v>6966</v>
      </c>
      <c r="K25" s="137">
        <v>2054</v>
      </c>
      <c r="L25" s="137">
        <v>8349</v>
      </c>
      <c r="M25" s="37">
        <v>2760</v>
      </c>
      <c r="N25" s="37">
        <v>14132</v>
      </c>
      <c r="O25" s="37">
        <v>2591</v>
      </c>
      <c r="P25" s="37">
        <v>6644</v>
      </c>
      <c r="Q25" s="37">
        <v>1948</v>
      </c>
      <c r="R25" s="37">
        <v>3497</v>
      </c>
      <c r="S25" s="37">
        <v>1348</v>
      </c>
      <c r="T25" s="37">
        <v>3636</v>
      </c>
      <c r="U25" s="37">
        <v>1817</v>
      </c>
      <c r="V25" s="37">
        <v>2766</v>
      </c>
      <c r="W25" s="37">
        <v>2060</v>
      </c>
      <c r="X25" s="37">
        <v>3673</v>
      </c>
      <c r="Y25" s="37">
        <v>1485</v>
      </c>
      <c r="Z25" s="37">
        <v>2966</v>
      </c>
      <c r="AA25" s="153">
        <f t="shared" si="4"/>
        <v>1526.6666666666667</v>
      </c>
      <c r="AB25" s="116">
        <f t="shared" si="5"/>
        <v>4544.416666666667</v>
      </c>
      <c r="AC25" s="37">
        <f t="shared" si="6"/>
        <v>30533.333333333336</v>
      </c>
      <c r="AD25" s="37">
        <f t="shared" si="7"/>
        <v>45444.166666666672</v>
      </c>
      <c r="AE25" s="37">
        <f t="shared" si="9"/>
        <v>370980</v>
      </c>
      <c r="AF25" s="37">
        <f t="shared" si="10"/>
        <v>554418.83333333337</v>
      </c>
      <c r="AG25" s="37">
        <f t="shared" si="8"/>
        <v>925398.83333333337</v>
      </c>
    </row>
    <row r="26" spans="1:33" ht="19.5">
      <c r="A26" s="127">
        <v>18</v>
      </c>
      <c r="B26" s="128" t="s">
        <v>114</v>
      </c>
      <c r="C26" s="37">
        <v>0</v>
      </c>
      <c r="D26" s="37">
        <v>0</v>
      </c>
      <c r="E26" s="37">
        <v>0</v>
      </c>
      <c r="F26" s="37">
        <v>0</v>
      </c>
      <c r="G26" s="137">
        <v>0</v>
      </c>
      <c r="H26" s="137">
        <v>0</v>
      </c>
      <c r="I26" s="137">
        <v>0</v>
      </c>
      <c r="J26" s="1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3198</v>
      </c>
      <c r="P26" s="37">
        <v>7948</v>
      </c>
      <c r="Q26" s="37">
        <v>3127</v>
      </c>
      <c r="R26" s="37">
        <v>5280</v>
      </c>
      <c r="S26" s="37">
        <v>1408</v>
      </c>
      <c r="T26" s="37">
        <v>4077</v>
      </c>
      <c r="U26" s="37">
        <v>376</v>
      </c>
      <c r="V26" s="37">
        <v>288</v>
      </c>
      <c r="W26" s="37">
        <v>598</v>
      </c>
      <c r="X26" s="37">
        <v>1082</v>
      </c>
      <c r="Y26" s="37">
        <v>693</v>
      </c>
      <c r="Z26" s="37">
        <v>1040</v>
      </c>
      <c r="AA26" s="153">
        <f t="shared" si="4"/>
        <v>783.33333333333337</v>
      </c>
      <c r="AB26" s="116">
        <f t="shared" si="5"/>
        <v>1642.9166666666667</v>
      </c>
      <c r="AC26" s="37">
        <f t="shared" si="6"/>
        <v>15666.666666666668</v>
      </c>
      <c r="AD26" s="37">
        <f t="shared" si="7"/>
        <v>16429.166666666668</v>
      </c>
      <c r="AE26" s="37">
        <f t="shared" si="9"/>
        <v>190350</v>
      </c>
      <c r="AF26" s="37">
        <f t="shared" si="10"/>
        <v>200435.83333333334</v>
      </c>
      <c r="AG26" s="37">
        <f t="shared" si="8"/>
        <v>390785.83333333337</v>
      </c>
    </row>
    <row r="27" spans="1:33" ht="19.5">
      <c r="A27" s="127">
        <v>19</v>
      </c>
      <c r="B27" s="128" t="s">
        <v>18</v>
      </c>
      <c r="C27" s="37">
        <v>563</v>
      </c>
      <c r="D27" s="37">
        <v>637</v>
      </c>
      <c r="E27" s="37">
        <v>2219</v>
      </c>
      <c r="F27" s="37">
        <v>1670</v>
      </c>
      <c r="G27" s="137">
        <v>2219</v>
      </c>
      <c r="H27" s="137">
        <v>1670</v>
      </c>
      <c r="I27" s="137">
        <v>1579</v>
      </c>
      <c r="J27" s="137">
        <v>1725</v>
      </c>
      <c r="K27" s="137">
        <v>1517</v>
      </c>
      <c r="L27" s="137">
        <v>1843</v>
      </c>
      <c r="M27" s="37">
        <v>1451</v>
      </c>
      <c r="N27" s="37">
        <v>1819</v>
      </c>
      <c r="O27" s="37">
        <v>1476</v>
      </c>
      <c r="P27" s="37">
        <v>1694</v>
      </c>
      <c r="Q27" s="37">
        <v>1467</v>
      </c>
      <c r="R27" s="37">
        <v>1751</v>
      </c>
      <c r="S27" s="37">
        <v>1465</v>
      </c>
      <c r="T27" s="37">
        <v>1800</v>
      </c>
      <c r="U27" s="37">
        <v>986</v>
      </c>
      <c r="V27" s="37">
        <v>1256</v>
      </c>
      <c r="W27" s="37">
        <v>748</v>
      </c>
      <c r="X27" s="37">
        <v>1144</v>
      </c>
      <c r="Y27" s="37">
        <v>683</v>
      </c>
      <c r="Z27" s="37">
        <v>970</v>
      </c>
      <c r="AA27" s="153">
        <f t="shared" si="4"/>
        <v>1364.4166666666667</v>
      </c>
      <c r="AB27" s="116">
        <f t="shared" si="5"/>
        <v>1498.25</v>
      </c>
      <c r="AC27" s="37">
        <f t="shared" si="6"/>
        <v>27288.333333333336</v>
      </c>
      <c r="AD27" s="37">
        <f t="shared" si="7"/>
        <v>14982.5</v>
      </c>
      <c r="AE27" s="37">
        <f t="shared" si="9"/>
        <v>331553.25</v>
      </c>
      <c r="AF27" s="37">
        <f t="shared" si="10"/>
        <v>182786.5</v>
      </c>
      <c r="AG27" s="37">
        <f t="shared" si="8"/>
        <v>514339.75</v>
      </c>
    </row>
    <row r="28" spans="1:33" ht="19.5">
      <c r="A28" s="127">
        <v>20</v>
      </c>
      <c r="B28" s="128" t="s">
        <v>19</v>
      </c>
      <c r="C28" s="37">
        <v>900</v>
      </c>
      <c r="D28" s="37">
        <v>1000</v>
      </c>
      <c r="E28" s="37">
        <v>600</v>
      </c>
      <c r="F28" s="37">
        <v>900</v>
      </c>
      <c r="G28" s="137">
        <v>600</v>
      </c>
      <c r="H28" s="137">
        <v>900</v>
      </c>
      <c r="I28" s="137">
        <v>600</v>
      </c>
      <c r="J28" s="137">
        <v>900</v>
      </c>
      <c r="K28" s="137">
        <v>400</v>
      </c>
      <c r="L28" s="137">
        <v>800</v>
      </c>
      <c r="M28" s="37">
        <v>400</v>
      </c>
      <c r="N28" s="37">
        <v>600</v>
      </c>
      <c r="O28" s="37">
        <v>200</v>
      </c>
      <c r="P28" s="37">
        <v>900</v>
      </c>
      <c r="Q28" s="37">
        <v>400</v>
      </c>
      <c r="R28" s="37">
        <v>800</v>
      </c>
      <c r="S28" s="37">
        <v>400</v>
      </c>
      <c r="T28" s="37">
        <v>800</v>
      </c>
      <c r="U28" s="37">
        <v>200</v>
      </c>
      <c r="V28" s="37">
        <v>900</v>
      </c>
      <c r="W28" s="37">
        <v>200</v>
      </c>
      <c r="X28" s="37">
        <v>900</v>
      </c>
      <c r="Y28" s="37">
        <v>200</v>
      </c>
      <c r="Z28" s="37">
        <v>900</v>
      </c>
      <c r="AA28" s="153">
        <f t="shared" si="4"/>
        <v>425</v>
      </c>
      <c r="AB28" s="116">
        <f t="shared" si="5"/>
        <v>858.33333333333337</v>
      </c>
      <c r="AC28" s="37">
        <f t="shared" si="6"/>
        <v>8500</v>
      </c>
      <c r="AD28" s="37">
        <f t="shared" si="7"/>
        <v>8583.3333333333339</v>
      </c>
      <c r="AE28" s="37">
        <f t="shared" si="9"/>
        <v>103275</v>
      </c>
      <c r="AF28" s="37">
        <f t="shared" si="10"/>
        <v>104716.66666666667</v>
      </c>
      <c r="AG28" s="37">
        <f t="shared" si="8"/>
        <v>207991.66666666669</v>
      </c>
    </row>
    <row r="29" spans="1:33" ht="19.5">
      <c r="A29" s="127">
        <v>21</v>
      </c>
      <c r="B29" s="128" t="s">
        <v>20</v>
      </c>
      <c r="C29" s="37">
        <v>110</v>
      </c>
      <c r="D29" s="37">
        <v>70</v>
      </c>
      <c r="E29" s="37">
        <v>162</v>
      </c>
      <c r="F29" s="37">
        <v>213</v>
      </c>
      <c r="G29" s="137">
        <v>130</v>
      </c>
      <c r="H29" s="137">
        <v>83</v>
      </c>
      <c r="I29" s="137">
        <v>114</v>
      </c>
      <c r="J29" s="137">
        <v>78</v>
      </c>
      <c r="K29" s="137">
        <v>79</v>
      </c>
      <c r="L29" s="137">
        <v>55</v>
      </c>
      <c r="M29" s="37">
        <v>76</v>
      </c>
      <c r="N29" s="37">
        <v>61</v>
      </c>
      <c r="O29" s="37">
        <v>110</v>
      </c>
      <c r="P29" s="37">
        <v>61</v>
      </c>
      <c r="Q29" s="37">
        <v>91</v>
      </c>
      <c r="R29" s="37">
        <v>55</v>
      </c>
      <c r="S29" s="37">
        <v>72</v>
      </c>
      <c r="T29" s="37">
        <v>64</v>
      </c>
      <c r="U29" s="37">
        <v>135</v>
      </c>
      <c r="V29" s="37">
        <v>50</v>
      </c>
      <c r="W29" s="37">
        <v>121</v>
      </c>
      <c r="X29" s="37">
        <v>53</v>
      </c>
      <c r="Y29" s="37">
        <v>108</v>
      </c>
      <c r="Z29" s="37">
        <v>82</v>
      </c>
      <c r="AA29" s="153">
        <f t="shared" si="4"/>
        <v>109</v>
      </c>
      <c r="AB29" s="116">
        <f t="shared" si="5"/>
        <v>77.083333333333329</v>
      </c>
      <c r="AC29" s="37">
        <f t="shared" si="6"/>
        <v>2180</v>
      </c>
      <c r="AD29" s="37">
        <f t="shared" si="7"/>
        <v>770.83333333333326</v>
      </c>
      <c r="AE29" s="37">
        <f t="shared" si="9"/>
        <v>26487</v>
      </c>
      <c r="AF29" s="37">
        <f t="shared" si="10"/>
        <v>9404.1666666666661</v>
      </c>
      <c r="AG29" s="37">
        <f t="shared" si="8"/>
        <v>35891.166666666664</v>
      </c>
    </row>
    <row r="30" spans="1:33" ht="19.5">
      <c r="A30" s="127">
        <v>22</v>
      </c>
      <c r="B30" s="128" t="s">
        <v>21</v>
      </c>
      <c r="C30" s="37">
        <v>195</v>
      </c>
      <c r="D30" s="37">
        <v>325</v>
      </c>
      <c r="E30" s="37">
        <v>516</v>
      </c>
      <c r="F30" s="37">
        <v>400</v>
      </c>
      <c r="G30" s="137">
        <v>353</v>
      </c>
      <c r="H30" s="137">
        <v>547</v>
      </c>
      <c r="I30" s="137">
        <v>519</v>
      </c>
      <c r="J30" s="137">
        <v>276</v>
      </c>
      <c r="K30" s="137">
        <v>531</v>
      </c>
      <c r="L30" s="137">
        <v>314</v>
      </c>
      <c r="M30" s="37">
        <v>330</v>
      </c>
      <c r="N30" s="37">
        <v>452</v>
      </c>
      <c r="O30" s="37">
        <v>514</v>
      </c>
      <c r="P30" s="37">
        <v>612</v>
      </c>
      <c r="Q30" s="37">
        <v>287</v>
      </c>
      <c r="R30" s="37">
        <v>336</v>
      </c>
      <c r="S30" s="37">
        <v>442</v>
      </c>
      <c r="T30" s="37">
        <v>601</v>
      </c>
      <c r="U30" s="37">
        <v>263</v>
      </c>
      <c r="V30" s="37">
        <v>306</v>
      </c>
      <c r="W30" s="37">
        <v>478</v>
      </c>
      <c r="X30" s="37">
        <v>573</v>
      </c>
      <c r="Y30" s="37">
        <v>265</v>
      </c>
      <c r="Z30" s="37">
        <v>240</v>
      </c>
      <c r="AA30" s="153">
        <f t="shared" si="4"/>
        <v>391.08333333333331</v>
      </c>
      <c r="AB30" s="116">
        <f t="shared" si="5"/>
        <v>415.16666666666669</v>
      </c>
      <c r="AC30" s="37">
        <f t="shared" si="6"/>
        <v>7821.6666666666661</v>
      </c>
      <c r="AD30" s="37">
        <f t="shared" si="7"/>
        <v>4151.666666666667</v>
      </c>
      <c r="AE30" s="37">
        <f t="shared" si="9"/>
        <v>95033.25</v>
      </c>
      <c r="AF30" s="37">
        <f t="shared" si="10"/>
        <v>50650.333333333336</v>
      </c>
      <c r="AG30" s="37">
        <f t="shared" si="8"/>
        <v>145683.58333333334</v>
      </c>
    </row>
    <row r="31" spans="1:33" ht="20.25" customHeight="1">
      <c r="A31" s="127">
        <v>23</v>
      </c>
      <c r="B31" s="128" t="s">
        <v>37</v>
      </c>
      <c r="C31" s="37">
        <v>500</v>
      </c>
      <c r="D31" s="130">
        <v>516</v>
      </c>
      <c r="E31" s="37">
        <v>587</v>
      </c>
      <c r="F31" s="130">
        <v>564</v>
      </c>
      <c r="G31" s="137">
        <v>593</v>
      </c>
      <c r="H31" s="141">
        <v>574</v>
      </c>
      <c r="I31" s="137">
        <v>582</v>
      </c>
      <c r="J31" s="141">
        <v>630</v>
      </c>
      <c r="K31" s="137">
        <v>582</v>
      </c>
      <c r="L31" s="141">
        <v>630</v>
      </c>
      <c r="M31" s="37">
        <v>582</v>
      </c>
      <c r="N31" s="130">
        <v>630</v>
      </c>
      <c r="O31" s="154">
        <v>582</v>
      </c>
      <c r="P31" s="154">
        <v>630</v>
      </c>
      <c r="Q31" s="37">
        <v>582</v>
      </c>
      <c r="R31" s="37">
        <v>630</v>
      </c>
      <c r="S31" s="37">
        <v>489</v>
      </c>
      <c r="T31" s="130">
        <v>598</v>
      </c>
      <c r="U31" s="37">
        <v>572</v>
      </c>
      <c r="V31" s="130">
        <v>577</v>
      </c>
      <c r="W31" s="37">
        <v>550</v>
      </c>
      <c r="X31" s="130">
        <v>585</v>
      </c>
      <c r="Y31" s="37">
        <v>740</v>
      </c>
      <c r="Z31" s="130">
        <v>752</v>
      </c>
      <c r="AA31" s="153">
        <f t="shared" si="4"/>
        <v>578.41666666666663</v>
      </c>
      <c r="AB31" s="116">
        <f t="shared" si="5"/>
        <v>609.66666666666663</v>
      </c>
      <c r="AC31" s="37">
        <f t="shared" si="6"/>
        <v>11568.333333333332</v>
      </c>
      <c r="AD31" s="37">
        <f t="shared" si="7"/>
        <v>6096.6666666666661</v>
      </c>
      <c r="AE31" s="37">
        <f t="shared" si="9"/>
        <v>140555.25</v>
      </c>
      <c r="AF31" s="37">
        <f t="shared" si="10"/>
        <v>74379.333333333328</v>
      </c>
      <c r="AG31" s="37">
        <f t="shared" si="8"/>
        <v>214934.58333333331</v>
      </c>
    </row>
    <row r="32" spans="1:33" ht="19.5">
      <c r="A32" s="127">
        <v>24</v>
      </c>
      <c r="B32" s="128" t="s">
        <v>110</v>
      </c>
      <c r="C32" s="37">
        <v>131</v>
      </c>
      <c r="D32" s="130">
        <v>126</v>
      </c>
      <c r="E32" s="37">
        <v>146</v>
      </c>
      <c r="F32" s="130">
        <v>126</v>
      </c>
      <c r="G32" s="137">
        <v>146</v>
      </c>
      <c r="H32" s="141">
        <v>126</v>
      </c>
      <c r="I32" s="137">
        <v>137</v>
      </c>
      <c r="J32" s="141">
        <v>110</v>
      </c>
      <c r="K32" s="137">
        <v>152</v>
      </c>
      <c r="L32" s="141">
        <v>145</v>
      </c>
      <c r="M32" s="37">
        <v>160</v>
      </c>
      <c r="N32" s="130">
        <v>136</v>
      </c>
      <c r="O32" s="75">
        <v>163</v>
      </c>
      <c r="P32" s="37">
        <v>123</v>
      </c>
      <c r="Q32" s="75">
        <v>175</v>
      </c>
      <c r="R32" s="37">
        <v>130</v>
      </c>
      <c r="S32" s="37">
        <v>172</v>
      </c>
      <c r="T32" s="130">
        <v>135</v>
      </c>
      <c r="U32" s="37">
        <v>176</v>
      </c>
      <c r="V32" s="130">
        <v>153</v>
      </c>
      <c r="W32" s="37">
        <v>182</v>
      </c>
      <c r="X32" s="130">
        <v>144</v>
      </c>
      <c r="Y32" s="37">
        <v>187</v>
      </c>
      <c r="Z32" s="130">
        <v>137</v>
      </c>
      <c r="AA32" s="153">
        <f t="shared" si="4"/>
        <v>160.58333333333334</v>
      </c>
      <c r="AB32" s="116">
        <f t="shared" si="5"/>
        <v>132.58333333333334</v>
      </c>
      <c r="AC32" s="37">
        <f t="shared" si="6"/>
        <v>3211.666666666667</v>
      </c>
      <c r="AD32" s="37">
        <f t="shared" si="7"/>
        <v>1325.8333333333335</v>
      </c>
      <c r="AE32" s="37">
        <f t="shared" si="9"/>
        <v>39021.75</v>
      </c>
      <c r="AF32" s="37">
        <f t="shared" si="10"/>
        <v>16175.166666666668</v>
      </c>
      <c r="AG32" s="37">
        <f t="shared" si="8"/>
        <v>55196.916666666672</v>
      </c>
    </row>
    <row r="33" spans="1:33" ht="19.5">
      <c r="A33" s="127">
        <v>25</v>
      </c>
      <c r="B33" s="128" t="s">
        <v>111</v>
      </c>
      <c r="C33" s="37">
        <v>131</v>
      </c>
      <c r="D33" s="130">
        <v>114</v>
      </c>
      <c r="E33" s="37">
        <v>146</v>
      </c>
      <c r="F33" s="130">
        <v>140</v>
      </c>
      <c r="G33" s="137">
        <v>150</v>
      </c>
      <c r="H33" s="141">
        <v>147</v>
      </c>
      <c r="I33" s="137">
        <v>145</v>
      </c>
      <c r="J33" s="141">
        <v>133</v>
      </c>
      <c r="K33" s="137">
        <v>147</v>
      </c>
      <c r="L33" s="141">
        <v>141</v>
      </c>
      <c r="M33" s="37">
        <v>149</v>
      </c>
      <c r="N33" s="130">
        <v>144</v>
      </c>
      <c r="O33" s="37">
        <v>149</v>
      </c>
      <c r="P33" s="37">
        <v>144</v>
      </c>
      <c r="Q33" s="37">
        <v>138</v>
      </c>
      <c r="R33" s="37">
        <v>124</v>
      </c>
      <c r="S33" s="37">
        <v>140</v>
      </c>
      <c r="T33" s="130">
        <v>154</v>
      </c>
      <c r="U33" s="37">
        <v>147</v>
      </c>
      <c r="V33" s="130">
        <v>152</v>
      </c>
      <c r="W33" s="37">
        <v>147</v>
      </c>
      <c r="X33" s="130">
        <v>161</v>
      </c>
      <c r="Y33" s="37">
        <v>144</v>
      </c>
      <c r="Z33" s="130">
        <v>148</v>
      </c>
      <c r="AA33" s="153">
        <f t="shared" si="4"/>
        <v>144.41666666666666</v>
      </c>
      <c r="AB33" s="116">
        <f t="shared" si="5"/>
        <v>141.83333333333334</v>
      </c>
      <c r="AC33" s="37">
        <f t="shared" si="6"/>
        <v>2888.333333333333</v>
      </c>
      <c r="AD33" s="37">
        <f t="shared" si="7"/>
        <v>1418.3333333333335</v>
      </c>
      <c r="AE33" s="37">
        <f t="shared" si="9"/>
        <v>35093.25</v>
      </c>
      <c r="AF33" s="37">
        <f t="shared" si="10"/>
        <v>17303.666666666668</v>
      </c>
      <c r="AG33" s="37">
        <f t="shared" si="8"/>
        <v>52396.916666666672</v>
      </c>
    </row>
    <row r="34" spans="1:33" ht="19.5">
      <c r="A34" s="127">
        <v>26</v>
      </c>
      <c r="B34" s="128" t="s">
        <v>112</v>
      </c>
      <c r="C34" s="37">
        <v>0</v>
      </c>
      <c r="D34" s="130">
        <v>0</v>
      </c>
      <c r="E34" s="37">
        <v>0</v>
      </c>
      <c r="F34" s="130">
        <v>0</v>
      </c>
      <c r="G34" s="137">
        <v>0</v>
      </c>
      <c r="H34" s="141">
        <v>0</v>
      </c>
      <c r="I34" s="137">
        <v>0</v>
      </c>
      <c r="J34" s="141">
        <v>0</v>
      </c>
      <c r="K34" s="137">
        <v>0</v>
      </c>
      <c r="L34" s="141">
        <v>0</v>
      </c>
      <c r="M34" s="37">
        <v>0</v>
      </c>
      <c r="N34" s="130">
        <v>0</v>
      </c>
      <c r="O34" s="37">
        <v>0</v>
      </c>
      <c r="P34" s="37">
        <v>0</v>
      </c>
      <c r="Q34" s="37">
        <v>0</v>
      </c>
      <c r="R34" s="37">
        <v>0</v>
      </c>
      <c r="S34" s="37"/>
      <c r="T34" s="130"/>
      <c r="U34" s="37">
        <v>0</v>
      </c>
      <c r="V34" s="130">
        <v>0</v>
      </c>
      <c r="W34" s="37">
        <v>0</v>
      </c>
      <c r="X34" s="130">
        <v>0</v>
      </c>
      <c r="Y34" s="37">
        <v>0</v>
      </c>
      <c r="Z34" s="130">
        <v>0</v>
      </c>
      <c r="AA34" s="153">
        <f t="shared" si="4"/>
        <v>0</v>
      </c>
      <c r="AB34" s="116">
        <f t="shared" si="5"/>
        <v>0</v>
      </c>
      <c r="AC34" s="37">
        <f t="shared" si="6"/>
        <v>0</v>
      </c>
      <c r="AD34" s="37">
        <f t="shared" si="7"/>
        <v>0</v>
      </c>
      <c r="AE34" s="37">
        <f t="shared" si="9"/>
        <v>0</v>
      </c>
      <c r="AF34" s="37">
        <f t="shared" si="10"/>
        <v>0</v>
      </c>
      <c r="AG34" s="37">
        <f t="shared" si="8"/>
        <v>0</v>
      </c>
    </row>
    <row r="35" spans="1:33" ht="19.5">
      <c r="A35" s="127">
        <v>27</v>
      </c>
      <c r="B35" s="128" t="s">
        <v>35</v>
      </c>
      <c r="C35" s="37">
        <v>45</v>
      </c>
      <c r="D35" s="130">
        <v>38</v>
      </c>
      <c r="E35" s="37">
        <v>66</v>
      </c>
      <c r="F35" s="130">
        <v>58</v>
      </c>
      <c r="G35" s="137">
        <v>65</v>
      </c>
      <c r="H35" s="141">
        <v>50</v>
      </c>
      <c r="I35" s="137">
        <v>46</v>
      </c>
      <c r="J35" s="141">
        <v>54</v>
      </c>
      <c r="K35" s="137">
        <v>46</v>
      </c>
      <c r="L35" s="141">
        <v>48</v>
      </c>
      <c r="M35" s="37">
        <v>40</v>
      </c>
      <c r="N35" s="130">
        <v>27</v>
      </c>
      <c r="O35" s="37">
        <v>39</v>
      </c>
      <c r="P35" s="37">
        <v>34</v>
      </c>
      <c r="Q35" s="37">
        <v>53</v>
      </c>
      <c r="R35" s="37">
        <v>43</v>
      </c>
      <c r="S35" s="37">
        <v>44</v>
      </c>
      <c r="T35" s="130">
        <v>44</v>
      </c>
      <c r="U35" s="37">
        <v>54</v>
      </c>
      <c r="V35" s="130">
        <v>52</v>
      </c>
      <c r="W35" s="37">
        <v>55</v>
      </c>
      <c r="X35" s="130">
        <v>53</v>
      </c>
      <c r="Y35" s="37">
        <v>56</v>
      </c>
      <c r="Z35" s="130">
        <v>59</v>
      </c>
      <c r="AA35" s="153">
        <f t="shared" si="4"/>
        <v>50.75</v>
      </c>
      <c r="AB35" s="116">
        <f t="shared" si="5"/>
        <v>46.666666666666664</v>
      </c>
      <c r="AC35" s="37">
        <f t="shared" si="6"/>
        <v>1015</v>
      </c>
      <c r="AD35" s="37">
        <f t="shared" si="7"/>
        <v>466.66666666666663</v>
      </c>
      <c r="AE35" s="37">
        <f t="shared" si="9"/>
        <v>12332.25</v>
      </c>
      <c r="AF35" s="37">
        <f t="shared" si="10"/>
        <v>5693.333333333333</v>
      </c>
      <c r="AG35" s="37">
        <f t="shared" si="8"/>
        <v>18025.583333333332</v>
      </c>
    </row>
    <row r="36" spans="1:33" ht="19.5">
      <c r="A36" s="127">
        <v>28</v>
      </c>
      <c r="B36" s="128" t="s">
        <v>115</v>
      </c>
      <c r="C36" s="37">
        <v>0</v>
      </c>
      <c r="D36" s="37">
        <v>0</v>
      </c>
      <c r="E36" s="37">
        <v>0</v>
      </c>
      <c r="F36" s="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v>0</v>
      </c>
      <c r="L36" s="137">
        <v>0</v>
      </c>
      <c r="M36" s="37">
        <v>0</v>
      </c>
      <c r="N36" s="37">
        <v>0</v>
      </c>
      <c r="O36" s="37">
        <v>924</v>
      </c>
      <c r="P36" s="37">
        <v>1045</v>
      </c>
      <c r="Q36" s="37">
        <v>1000</v>
      </c>
      <c r="R36" s="37">
        <v>1724</v>
      </c>
      <c r="S36" s="37">
        <v>1199</v>
      </c>
      <c r="T36" s="130">
        <v>1421</v>
      </c>
      <c r="U36" s="37">
        <v>1045</v>
      </c>
      <c r="V36" s="130">
        <v>1124</v>
      </c>
      <c r="W36" s="37">
        <v>799</v>
      </c>
      <c r="X36" s="130">
        <v>1027</v>
      </c>
      <c r="Y36" s="37">
        <v>710</v>
      </c>
      <c r="Z36" s="130">
        <v>1051</v>
      </c>
      <c r="AA36" s="153">
        <f t="shared" si="4"/>
        <v>473.08333333333331</v>
      </c>
      <c r="AB36" s="116">
        <f t="shared" si="5"/>
        <v>616</v>
      </c>
      <c r="AC36" s="37">
        <f t="shared" si="6"/>
        <v>9461.6666666666661</v>
      </c>
      <c r="AD36" s="37">
        <f t="shared" si="7"/>
        <v>6160</v>
      </c>
      <c r="AE36" s="37">
        <f t="shared" si="9"/>
        <v>114959.25</v>
      </c>
      <c r="AF36" s="37">
        <f t="shared" si="10"/>
        <v>75152</v>
      </c>
      <c r="AG36" s="37">
        <f t="shared" si="8"/>
        <v>190111.25</v>
      </c>
    </row>
    <row r="37" spans="1:33" ht="24" customHeight="1">
      <c r="A37" s="127">
        <v>29</v>
      </c>
      <c r="B37" s="128" t="s">
        <v>88</v>
      </c>
      <c r="C37" s="187" t="s">
        <v>81</v>
      </c>
      <c r="D37" s="188"/>
      <c r="E37" s="73" t="s">
        <v>81</v>
      </c>
      <c r="F37" s="74"/>
      <c r="G37" s="189" t="s">
        <v>81</v>
      </c>
      <c r="H37" s="190"/>
      <c r="I37" s="142" t="s">
        <v>81</v>
      </c>
      <c r="J37" s="143"/>
      <c r="K37" s="191" t="s">
        <v>81</v>
      </c>
      <c r="L37" s="192"/>
      <c r="M37" s="146" t="s">
        <v>81</v>
      </c>
      <c r="N37" s="147"/>
      <c r="O37" s="191" t="s">
        <v>90</v>
      </c>
      <c r="P37" s="192"/>
      <c r="Q37" s="191" t="s">
        <v>81</v>
      </c>
      <c r="R37" s="192"/>
      <c r="S37" s="191" t="s">
        <v>81</v>
      </c>
      <c r="T37" s="192"/>
      <c r="U37" s="149"/>
      <c r="V37" s="149"/>
      <c r="W37" s="151"/>
      <c r="X37" s="151"/>
      <c r="Y37" s="195"/>
      <c r="Z37" s="195"/>
      <c r="AA37" s="153"/>
      <c r="AB37" s="165"/>
      <c r="AC37" s="37"/>
      <c r="AD37" s="37"/>
      <c r="AE37" s="37"/>
      <c r="AF37" s="37"/>
      <c r="AG37" s="37"/>
    </row>
    <row r="38" spans="1:33" ht="19.5">
      <c r="A38" s="131"/>
      <c r="B38" s="132" t="s">
        <v>22</v>
      </c>
      <c r="C38" s="75"/>
      <c r="D38" s="37"/>
      <c r="E38" s="75"/>
      <c r="F38" s="37"/>
      <c r="G38" s="144"/>
      <c r="H38" s="137"/>
      <c r="I38" s="144"/>
      <c r="J38" s="1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149"/>
      <c r="V38" s="149"/>
      <c r="W38" s="151"/>
      <c r="X38" s="151"/>
      <c r="Y38" s="37"/>
      <c r="Z38" s="37"/>
      <c r="AA38" s="153"/>
      <c r="AB38" s="165"/>
      <c r="AC38" s="37"/>
      <c r="AD38" s="37"/>
      <c r="AE38" s="37"/>
      <c r="AF38" s="37"/>
      <c r="AG38" s="37"/>
    </row>
    <row r="39" spans="1:33" ht="19.5">
      <c r="A39" s="127">
        <v>30</v>
      </c>
      <c r="B39" s="133" t="s">
        <v>23</v>
      </c>
      <c r="C39" s="37">
        <v>4439</v>
      </c>
      <c r="D39" s="37">
        <v>5987</v>
      </c>
      <c r="E39" s="37">
        <v>4768</v>
      </c>
      <c r="F39" s="37">
        <v>8338</v>
      </c>
      <c r="G39" s="137">
        <v>5719</v>
      </c>
      <c r="H39" s="137">
        <v>13343</v>
      </c>
      <c r="I39" s="137">
        <v>5137</v>
      </c>
      <c r="J39" s="137">
        <v>10387</v>
      </c>
      <c r="K39" s="37">
        <v>4751</v>
      </c>
      <c r="L39" s="37">
        <v>7997</v>
      </c>
      <c r="M39" s="37">
        <v>4930</v>
      </c>
      <c r="N39" s="37">
        <v>9689</v>
      </c>
      <c r="O39" s="72">
        <v>4935</v>
      </c>
      <c r="P39" s="72">
        <v>9508</v>
      </c>
      <c r="Q39" s="72">
        <v>4819</v>
      </c>
      <c r="R39" s="72">
        <v>7185</v>
      </c>
      <c r="S39" s="37">
        <v>5077</v>
      </c>
      <c r="T39" s="37">
        <v>8467</v>
      </c>
      <c r="U39" s="37">
        <v>4945</v>
      </c>
      <c r="V39" s="37">
        <v>7494</v>
      </c>
      <c r="W39" s="37">
        <v>4696</v>
      </c>
      <c r="X39" s="37">
        <v>8405</v>
      </c>
      <c r="Y39" s="37">
        <v>4694</v>
      </c>
      <c r="Z39" s="37">
        <v>8546</v>
      </c>
      <c r="AA39" s="153">
        <f>(C39+E39+G39+I39+K39+M39+O39+Q39+S39+U39+Y39+W39)/12</f>
        <v>4909.166666666667</v>
      </c>
      <c r="AB39" s="165">
        <f>(D39+F39+H39+J39+L39+N39+P39+R39+T39+V39+Z39+X39)/12</f>
        <v>8778.8333333333339</v>
      </c>
      <c r="AC39" s="37">
        <f>AA39*20</f>
        <v>98183.333333333343</v>
      </c>
      <c r="AD39" s="37">
        <f>AB39*10</f>
        <v>87788.333333333343</v>
      </c>
      <c r="AE39" s="37">
        <f>AA39*243</f>
        <v>1192927.5</v>
      </c>
      <c r="AF39" s="37">
        <f>AB39*122</f>
        <v>1071017.6666666667</v>
      </c>
      <c r="AG39" s="37">
        <f>SUM(AE39:AF39)</f>
        <v>2263945.166666667</v>
      </c>
    </row>
    <row r="40" spans="1:33" ht="19.5">
      <c r="A40" s="127">
        <v>31</v>
      </c>
      <c r="B40" s="133" t="s">
        <v>24</v>
      </c>
      <c r="C40" s="37">
        <v>2921</v>
      </c>
      <c r="D40" s="37">
        <v>3827</v>
      </c>
      <c r="E40" s="37">
        <v>4149</v>
      </c>
      <c r="F40" s="37">
        <v>4258</v>
      </c>
      <c r="G40" s="137">
        <v>3826</v>
      </c>
      <c r="H40" s="137">
        <v>4368</v>
      </c>
      <c r="I40" s="137">
        <v>3820</v>
      </c>
      <c r="J40" s="137">
        <v>4072</v>
      </c>
      <c r="K40" s="37">
        <v>4829</v>
      </c>
      <c r="L40" s="37">
        <v>6689</v>
      </c>
      <c r="M40" s="37">
        <v>3495</v>
      </c>
      <c r="N40" s="37">
        <v>3988</v>
      </c>
      <c r="O40" s="37">
        <v>3469</v>
      </c>
      <c r="P40" s="37">
        <v>3935</v>
      </c>
      <c r="Q40" s="37">
        <v>3339</v>
      </c>
      <c r="R40" s="37">
        <v>3645</v>
      </c>
      <c r="S40" s="37">
        <v>4264</v>
      </c>
      <c r="T40" s="37">
        <v>5902</v>
      </c>
      <c r="U40" s="37">
        <v>4660</v>
      </c>
      <c r="V40" s="37">
        <v>4645</v>
      </c>
      <c r="W40" s="37">
        <v>5455</v>
      </c>
      <c r="X40" s="37">
        <v>4755</v>
      </c>
      <c r="Y40" s="37">
        <v>9811</v>
      </c>
      <c r="Z40" s="37">
        <v>5018</v>
      </c>
      <c r="AA40" s="153">
        <f t="shared" ref="AA40:AA59" si="11">(C40+E40+G40+I40+K40+M40+O40+Q40+S40+U40+Y40+W40)/12</f>
        <v>4503.166666666667</v>
      </c>
      <c r="AB40" s="165">
        <f t="shared" ref="AB40:AB59" si="12">(D40+F40+H40+J40+L40+N40+P40+R40+T40+V40+Z40+X40)/12</f>
        <v>4591.833333333333</v>
      </c>
      <c r="AC40" s="37">
        <f>AA40*20</f>
        <v>90063.333333333343</v>
      </c>
      <c r="AD40" s="37">
        <f>AB40*10</f>
        <v>45918.333333333328</v>
      </c>
      <c r="AE40" s="37">
        <f>AA40*243</f>
        <v>1094269.5</v>
      </c>
      <c r="AF40" s="37">
        <f>AB40*122</f>
        <v>560203.66666666663</v>
      </c>
      <c r="AG40" s="37">
        <f>SUM(AE40:AF40)</f>
        <v>1654473.1666666665</v>
      </c>
    </row>
    <row r="41" spans="1:33" ht="19.5">
      <c r="A41" s="127">
        <v>32</v>
      </c>
      <c r="B41" s="133" t="s">
        <v>25</v>
      </c>
      <c r="C41" s="37">
        <v>184</v>
      </c>
      <c r="D41" s="37">
        <v>206</v>
      </c>
      <c r="E41" s="37">
        <v>210</v>
      </c>
      <c r="F41" s="37">
        <v>254</v>
      </c>
      <c r="G41" s="137">
        <v>196</v>
      </c>
      <c r="H41" s="137">
        <v>233</v>
      </c>
      <c r="I41" s="137">
        <v>214</v>
      </c>
      <c r="J41" s="137">
        <v>219</v>
      </c>
      <c r="K41" s="37">
        <v>214</v>
      </c>
      <c r="L41" s="37">
        <v>226</v>
      </c>
      <c r="M41" s="37">
        <v>194</v>
      </c>
      <c r="N41" s="37">
        <v>213</v>
      </c>
      <c r="O41" s="76">
        <v>194</v>
      </c>
      <c r="P41" s="76">
        <v>213</v>
      </c>
      <c r="Q41" s="76">
        <v>194</v>
      </c>
      <c r="R41" s="76">
        <v>215</v>
      </c>
      <c r="S41" s="37">
        <v>194</v>
      </c>
      <c r="T41" s="37">
        <v>226</v>
      </c>
      <c r="U41" s="37">
        <v>192</v>
      </c>
      <c r="V41" s="37">
        <v>211</v>
      </c>
      <c r="W41" s="37">
        <v>171</v>
      </c>
      <c r="X41" s="37">
        <v>258</v>
      </c>
      <c r="Y41" s="37">
        <v>129</v>
      </c>
      <c r="Z41" s="37">
        <v>196</v>
      </c>
      <c r="AA41" s="153">
        <f t="shared" si="11"/>
        <v>190.5</v>
      </c>
      <c r="AB41" s="165">
        <f t="shared" si="12"/>
        <v>222.5</v>
      </c>
      <c r="AC41" s="37">
        <f t="shared" ref="AC41:AC59" si="13">AA41*20</f>
        <v>3810</v>
      </c>
      <c r="AD41" s="37">
        <f t="shared" ref="AD41:AD59" si="14">AB41*10</f>
        <v>2225</v>
      </c>
      <c r="AE41" s="37">
        <f>AA41*243</f>
        <v>46291.5</v>
      </c>
      <c r="AF41" s="37">
        <f>AB41*122</f>
        <v>27145</v>
      </c>
      <c r="AG41" s="37">
        <f t="shared" ref="AG41:AG59" si="15">SUM(AE41:AF41)</f>
        <v>73436.5</v>
      </c>
    </row>
    <row r="42" spans="1:33" ht="19.5">
      <c r="A42" s="127">
        <v>33</v>
      </c>
      <c r="B42" s="133" t="s">
        <v>26</v>
      </c>
      <c r="C42" s="37">
        <v>0</v>
      </c>
      <c r="D42" s="37">
        <v>0</v>
      </c>
      <c r="E42" s="37">
        <v>0</v>
      </c>
      <c r="F42" s="37">
        <v>0</v>
      </c>
      <c r="G42" s="137">
        <v>0</v>
      </c>
      <c r="H42" s="137">
        <v>0</v>
      </c>
      <c r="I42" s="137">
        <v>180</v>
      </c>
      <c r="J42" s="137">
        <v>270</v>
      </c>
      <c r="K42" s="37">
        <v>200</v>
      </c>
      <c r="L42" s="37">
        <v>280</v>
      </c>
      <c r="M42" s="37">
        <v>190</v>
      </c>
      <c r="N42" s="37">
        <v>300</v>
      </c>
      <c r="O42" s="72">
        <v>190</v>
      </c>
      <c r="P42" s="72">
        <v>300</v>
      </c>
      <c r="Q42" s="72">
        <v>200</v>
      </c>
      <c r="R42" s="72">
        <v>400</v>
      </c>
      <c r="S42" s="37">
        <v>500</v>
      </c>
      <c r="T42" s="37">
        <v>800</v>
      </c>
      <c r="U42" s="37">
        <v>550</v>
      </c>
      <c r="V42" s="37">
        <v>800</v>
      </c>
      <c r="W42" s="37">
        <v>600</v>
      </c>
      <c r="X42" s="37">
        <v>850</v>
      </c>
      <c r="Y42" s="37">
        <v>550</v>
      </c>
      <c r="Z42" s="37">
        <v>800</v>
      </c>
      <c r="AA42" s="153">
        <f t="shared" si="11"/>
        <v>263.33333333333331</v>
      </c>
      <c r="AB42" s="165">
        <f t="shared" si="12"/>
        <v>400</v>
      </c>
      <c r="AC42" s="37">
        <f t="shared" si="13"/>
        <v>5266.6666666666661</v>
      </c>
      <c r="AD42" s="37">
        <f t="shared" si="14"/>
        <v>4000</v>
      </c>
      <c r="AE42" s="37">
        <f t="shared" ref="AE42:AE58" si="16">AA42*243</f>
        <v>63989.999999999993</v>
      </c>
      <c r="AF42" s="37">
        <f t="shared" ref="AF42:AF58" si="17">AB42*122</f>
        <v>48800</v>
      </c>
      <c r="AG42" s="37">
        <f t="shared" si="15"/>
        <v>112790</v>
      </c>
    </row>
    <row r="43" spans="1:33" ht="19.5">
      <c r="A43" s="127">
        <v>34</v>
      </c>
      <c r="B43" s="133" t="s">
        <v>27</v>
      </c>
      <c r="C43" s="37">
        <v>477</v>
      </c>
      <c r="D43" s="37">
        <v>467</v>
      </c>
      <c r="E43" s="37">
        <v>593</v>
      </c>
      <c r="F43" s="37">
        <v>658</v>
      </c>
      <c r="G43" s="137">
        <v>624</v>
      </c>
      <c r="H43" s="137">
        <v>672</v>
      </c>
      <c r="I43" s="137">
        <v>605</v>
      </c>
      <c r="J43" s="137">
        <v>679</v>
      </c>
      <c r="K43" s="37">
        <v>563</v>
      </c>
      <c r="L43" s="37">
        <v>640</v>
      </c>
      <c r="M43" s="37">
        <v>563</v>
      </c>
      <c r="N43" s="37">
        <v>587</v>
      </c>
      <c r="O43" s="37">
        <v>526</v>
      </c>
      <c r="P43" s="37">
        <v>550</v>
      </c>
      <c r="Q43" s="37">
        <v>564</v>
      </c>
      <c r="R43" s="37">
        <v>521</v>
      </c>
      <c r="S43" s="37">
        <v>644</v>
      </c>
      <c r="T43" s="37">
        <v>740</v>
      </c>
      <c r="U43" s="37">
        <v>644</v>
      </c>
      <c r="V43" s="37">
        <v>740</v>
      </c>
      <c r="W43" s="37">
        <v>493</v>
      </c>
      <c r="X43" s="37">
        <v>615</v>
      </c>
      <c r="Y43" s="37">
        <v>434</v>
      </c>
      <c r="Z43" s="37">
        <v>631</v>
      </c>
      <c r="AA43" s="153">
        <f t="shared" si="11"/>
        <v>560.83333333333337</v>
      </c>
      <c r="AB43" s="165">
        <f t="shared" si="12"/>
        <v>625</v>
      </c>
      <c r="AC43" s="37">
        <f t="shared" si="13"/>
        <v>11216.666666666668</v>
      </c>
      <c r="AD43" s="37">
        <f t="shared" si="14"/>
        <v>6250</v>
      </c>
      <c r="AE43" s="37">
        <f t="shared" si="16"/>
        <v>136282.5</v>
      </c>
      <c r="AF43" s="37">
        <f t="shared" si="17"/>
        <v>76250</v>
      </c>
      <c r="AG43" s="37">
        <f t="shared" si="15"/>
        <v>212532.5</v>
      </c>
    </row>
    <row r="44" spans="1:33" ht="19.5">
      <c r="A44" s="127">
        <v>35</v>
      </c>
      <c r="B44" s="134" t="s">
        <v>28</v>
      </c>
      <c r="C44" s="72">
        <v>0</v>
      </c>
      <c r="D44" s="72">
        <v>0</v>
      </c>
      <c r="E44" s="72">
        <v>1150</v>
      </c>
      <c r="F44" s="72">
        <v>1340</v>
      </c>
      <c r="G44" s="140">
        <v>1150</v>
      </c>
      <c r="H44" s="140">
        <v>1340</v>
      </c>
      <c r="I44" s="140">
        <v>1420</v>
      </c>
      <c r="J44" s="140">
        <v>1835</v>
      </c>
      <c r="K44" s="72">
        <v>1350</v>
      </c>
      <c r="L44" s="72">
        <v>1722</v>
      </c>
      <c r="M44" s="72">
        <v>1275</v>
      </c>
      <c r="N44" s="72">
        <v>1528</v>
      </c>
      <c r="O44" s="37">
        <v>1180</v>
      </c>
      <c r="P44" s="37">
        <v>1625</v>
      </c>
      <c r="Q44" s="37">
        <v>1376</v>
      </c>
      <c r="R44" s="37">
        <v>1400</v>
      </c>
      <c r="S44" s="72">
        <v>1276</v>
      </c>
      <c r="T44" s="72">
        <v>1764</v>
      </c>
      <c r="U44" s="72">
        <v>1226</v>
      </c>
      <c r="V44" s="72">
        <v>1327</v>
      </c>
      <c r="W44" s="72">
        <v>1133</v>
      </c>
      <c r="X44" s="72">
        <v>1470</v>
      </c>
      <c r="Y44" s="72">
        <v>1001</v>
      </c>
      <c r="Z44" s="72">
        <v>1449</v>
      </c>
      <c r="AA44" s="153">
        <f t="shared" si="11"/>
        <v>1128.0833333333333</v>
      </c>
      <c r="AB44" s="165">
        <f t="shared" si="12"/>
        <v>1400</v>
      </c>
      <c r="AC44" s="37">
        <f t="shared" si="13"/>
        <v>22561.666666666664</v>
      </c>
      <c r="AD44" s="37">
        <f t="shared" si="14"/>
        <v>14000</v>
      </c>
      <c r="AE44" s="37">
        <f t="shared" si="16"/>
        <v>274124.25</v>
      </c>
      <c r="AF44" s="37">
        <f t="shared" si="17"/>
        <v>170800</v>
      </c>
      <c r="AG44" s="37">
        <f t="shared" si="15"/>
        <v>444924.25</v>
      </c>
    </row>
    <row r="45" spans="1:33" ht="19.5">
      <c r="A45" s="127">
        <v>36</v>
      </c>
      <c r="B45" s="133" t="s">
        <v>29</v>
      </c>
      <c r="C45" s="37">
        <v>210</v>
      </c>
      <c r="D45" s="37">
        <v>205</v>
      </c>
      <c r="E45" s="37">
        <v>336</v>
      </c>
      <c r="F45" s="37">
        <v>220</v>
      </c>
      <c r="G45" s="137">
        <v>245</v>
      </c>
      <c r="H45" s="137">
        <v>315</v>
      </c>
      <c r="I45" s="137">
        <v>257</v>
      </c>
      <c r="J45" s="137">
        <v>275</v>
      </c>
      <c r="K45" s="37">
        <v>240</v>
      </c>
      <c r="L45" s="37">
        <v>225</v>
      </c>
      <c r="M45" s="37">
        <v>275</v>
      </c>
      <c r="N45" s="37">
        <v>175</v>
      </c>
      <c r="O45" s="37">
        <v>190</v>
      </c>
      <c r="P45" s="37">
        <v>240</v>
      </c>
      <c r="Q45" s="37">
        <v>200</v>
      </c>
      <c r="R45" s="37">
        <v>220</v>
      </c>
      <c r="S45" s="37">
        <v>215</v>
      </c>
      <c r="T45" s="37">
        <v>250</v>
      </c>
      <c r="U45" s="37">
        <v>215</v>
      </c>
      <c r="V45" s="37">
        <v>250</v>
      </c>
      <c r="W45" s="37">
        <v>219</v>
      </c>
      <c r="X45" s="37">
        <v>280</v>
      </c>
      <c r="Y45" s="37">
        <v>250</v>
      </c>
      <c r="Z45" s="37">
        <v>268</v>
      </c>
      <c r="AA45" s="153">
        <f t="shared" si="11"/>
        <v>237.66666666666666</v>
      </c>
      <c r="AB45" s="165">
        <f t="shared" si="12"/>
        <v>243.58333333333334</v>
      </c>
      <c r="AC45" s="37">
        <f t="shared" si="13"/>
        <v>4753.333333333333</v>
      </c>
      <c r="AD45" s="37">
        <f t="shared" si="14"/>
        <v>2435.8333333333335</v>
      </c>
      <c r="AE45" s="37">
        <f t="shared" si="16"/>
        <v>57753</v>
      </c>
      <c r="AF45" s="37">
        <f t="shared" si="17"/>
        <v>29717.166666666668</v>
      </c>
      <c r="AG45" s="37">
        <f t="shared" si="15"/>
        <v>87470.166666666672</v>
      </c>
    </row>
    <row r="46" spans="1:33" ht="33">
      <c r="A46" s="127">
        <v>37</v>
      </c>
      <c r="B46" s="135" t="s">
        <v>44</v>
      </c>
      <c r="C46" s="76">
        <v>361</v>
      </c>
      <c r="D46" s="76">
        <v>304</v>
      </c>
      <c r="E46" s="76">
        <v>361</v>
      </c>
      <c r="F46" s="76">
        <v>304</v>
      </c>
      <c r="G46" s="145">
        <v>690</v>
      </c>
      <c r="H46" s="145">
        <v>666</v>
      </c>
      <c r="I46" s="145">
        <v>205</v>
      </c>
      <c r="J46" s="145">
        <v>365</v>
      </c>
      <c r="K46" s="76">
        <v>275</v>
      </c>
      <c r="L46" s="76">
        <v>380</v>
      </c>
      <c r="M46" s="76">
        <v>837</v>
      </c>
      <c r="N46" s="76">
        <v>840</v>
      </c>
      <c r="O46" s="37">
        <v>820</v>
      </c>
      <c r="P46" s="37">
        <v>740</v>
      </c>
      <c r="Q46" s="37">
        <v>820</v>
      </c>
      <c r="R46" s="37">
        <v>796</v>
      </c>
      <c r="S46" s="76">
        <v>804</v>
      </c>
      <c r="T46" s="76">
        <v>799</v>
      </c>
      <c r="U46" s="76">
        <v>738</v>
      </c>
      <c r="V46" s="76">
        <v>973</v>
      </c>
      <c r="W46" s="76">
        <v>683</v>
      </c>
      <c r="X46" s="76">
        <v>762</v>
      </c>
      <c r="Y46" s="76">
        <v>710</v>
      </c>
      <c r="Z46" s="76">
        <v>718</v>
      </c>
      <c r="AA46" s="153">
        <f t="shared" si="11"/>
        <v>608.66666666666663</v>
      </c>
      <c r="AB46" s="165">
        <f t="shared" si="12"/>
        <v>637.25</v>
      </c>
      <c r="AC46" s="37">
        <f t="shared" si="13"/>
        <v>12173.333333333332</v>
      </c>
      <c r="AD46" s="37">
        <f t="shared" si="14"/>
        <v>6372.5</v>
      </c>
      <c r="AE46" s="37">
        <f t="shared" si="16"/>
        <v>147906</v>
      </c>
      <c r="AF46" s="37">
        <f t="shared" si="17"/>
        <v>77744.5</v>
      </c>
      <c r="AG46" s="37">
        <f t="shared" si="15"/>
        <v>225650.5</v>
      </c>
    </row>
    <row r="47" spans="1:33" ht="19.5">
      <c r="A47" s="127">
        <v>38</v>
      </c>
      <c r="B47" s="133" t="s">
        <v>30</v>
      </c>
      <c r="C47" s="72">
        <v>300</v>
      </c>
      <c r="D47" s="72">
        <v>550</v>
      </c>
      <c r="E47" s="72">
        <v>300</v>
      </c>
      <c r="F47" s="72">
        <v>550</v>
      </c>
      <c r="G47" s="140">
        <v>300</v>
      </c>
      <c r="H47" s="140">
        <v>550</v>
      </c>
      <c r="I47" s="140">
        <v>400</v>
      </c>
      <c r="J47" s="140">
        <v>700</v>
      </c>
      <c r="K47" s="140">
        <v>500</v>
      </c>
      <c r="L47" s="140">
        <v>800</v>
      </c>
      <c r="M47" s="72">
        <v>500</v>
      </c>
      <c r="N47" s="72">
        <v>800</v>
      </c>
      <c r="O47" s="37">
        <v>500</v>
      </c>
      <c r="P47" s="37">
        <v>800</v>
      </c>
      <c r="Q47" s="37">
        <v>500</v>
      </c>
      <c r="R47" s="37">
        <v>800</v>
      </c>
      <c r="S47" s="72"/>
      <c r="T47" s="72"/>
      <c r="U47" s="72">
        <v>500</v>
      </c>
      <c r="V47" s="72">
        <v>800</v>
      </c>
      <c r="W47" s="72">
        <v>400</v>
      </c>
      <c r="X47" s="72">
        <v>700</v>
      </c>
      <c r="Y47" s="72">
        <v>0</v>
      </c>
      <c r="Z47" s="72">
        <v>0</v>
      </c>
      <c r="AA47" s="153">
        <f t="shared" si="11"/>
        <v>350</v>
      </c>
      <c r="AB47" s="165">
        <f t="shared" si="12"/>
        <v>587.5</v>
      </c>
      <c r="AC47" s="37">
        <f t="shared" si="13"/>
        <v>7000</v>
      </c>
      <c r="AD47" s="37">
        <f t="shared" si="14"/>
        <v>5875</v>
      </c>
      <c r="AE47" s="37">
        <f t="shared" si="16"/>
        <v>85050</v>
      </c>
      <c r="AF47" s="37">
        <f t="shared" si="17"/>
        <v>71675</v>
      </c>
      <c r="AG47" s="37">
        <f t="shared" si="15"/>
        <v>156725</v>
      </c>
    </row>
    <row r="48" spans="1:33" ht="19.5">
      <c r="A48" s="127">
        <v>39</v>
      </c>
      <c r="B48" s="133" t="s">
        <v>31</v>
      </c>
      <c r="C48" s="37">
        <v>990</v>
      </c>
      <c r="D48" s="37">
        <v>1350</v>
      </c>
      <c r="E48" s="37">
        <v>1560</v>
      </c>
      <c r="F48" s="37">
        <v>1480</v>
      </c>
      <c r="G48" s="137">
        <v>1490</v>
      </c>
      <c r="H48" s="137">
        <v>1250</v>
      </c>
      <c r="I48" s="137">
        <v>0</v>
      </c>
      <c r="J48" s="137">
        <v>0</v>
      </c>
      <c r="K48" s="137">
        <v>1190</v>
      </c>
      <c r="L48" s="137">
        <v>950</v>
      </c>
      <c r="M48" s="37">
        <v>1390</v>
      </c>
      <c r="N48" s="37">
        <v>950</v>
      </c>
      <c r="O48" s="76">
        <v>1420</v>
      </c>
      <c r="P48" s="76">
        <v>990</v>
      </c>
      <c r="Q48" s="76">
        <v>1220</v>
      </c>
      <c r="R48" s="76">
        <v>890</v>
      </c>
      <c r="S48" s="37"/>
      <c r="T48" s="37"/>
      <c r="U48" s="37"/>
      <c r="V48" s="37"/>
      <c r="W48" s="37">
        <v>1120</v>
      </c>
      <c r="X48" s="37">
        <v>970</v>
      </c>
      <c r="Y48" s="37">
        <v>1220</v>
      </c>
      <c r="Z48" s="37">
        <v>870</v>
      </c>
      <c r="AA48" s="153">
        <f t="shared" si="11"/>
        <v>966.66666666666663</v>
      </c>
      <c r="AB48" s="165">
        <f t="shared" si="12"/>
        <v>808.33333333333337</v>
      </c>
      <c r="AC48" s="37">
        <f t="shared" si="13"/>
        <v>19333.333333333332</v>
      </c>
      <c r="AD48" s="37">
        <f t="shared" si="14"/>
        <v>8083.3333333333339</v>
      </c>
      <c r="AE48" s="37">
        <f t="shared" si="16"/>
        <v>234900</v>
      </c>
      <c r="AF48" s="37">
        <f t="shared" si="17"/>
        <v>98616.666666666672</v>
      </c>
      <c r="AG48" s="37">
        <f t="shared" si="15"/>
        <v>333516.66666666669</v>
      </c>
    </row>
    <row r="49" spans="1:33" ht="19.5">
      <c r="A49" s="127">
        <v>40</v>
      </c>
      <c r="B49" s="133" t="s">
        <v>32</v>
      </c>
      <c r="C49" s="37">
        <v>1000</v>
      </c>
      <c r="D49" s="37">
        <v>2500</v>
      </c>
      <c r="E49" s="37">
        <v>1092</v>
      </c>
      <c r="F49" s="37">
        <v>2384</v>
      </c>
      <c r="G49" s="137">
        <v>1080</v>
      </c>
      <c r="H49" s="137">
        <v>2248</v>
      </c>
      <c r="I49" s="137">
        <v>1121</v>
      </c>
      <c r="J49" s="137">
        <v>2682</v>
      </c>
      <c r="K49" s="137">
        <v>1093</v>
      </c>
      <c r="L49" s="137">
        <v>2725</v>
      </c>
      <c r="M49" s="37">
        <v>1094</v>
      </c>
      <c r="N49" s="37">
        <v>2352</v>
      </c>
      <c r="O49" s="76">
        <v>1065</v>
      </c>
      <c r="P49" s="76">
        <v>2469</v>
      </c>
      <c r="Q49" s="76">
        <v>1042</v>
      </c>
      <c r="R49" s="76">
        <v>2173</v>
      </c>
      <c r="S49" s="37">
        <v>1146</v>
      </c>
      <c r="T49" s="37">
        <v>1945</v>
      </c>
      <c r="U49" s="37">
        <v>1174</v>
      </c>
      <c r="V49" s="37">
        <v>2024</v>
      </c>
      <c r="W49" s="37">
        <v>1027</v>
      </c>
      <c r="X49" s="37">
        <v>2267</v>
      </c>
      <c r="Y49" s="37">
        <v>1092</v>
      </c>
      <c r="Z49" s="37">
        <v>2215</v>
      </c>
      <c r="AA49" s="153">
        <f t="shared" si="11"/>
        <v>1085.5</v>
      </c>
      <c r="AB49" s="165">
        <f t="shared" si="12"/>
        <v>2332</v>
      </c>
      <c r="AC49" s="37">
        <f t="shared" si="13"/>
        <v>21710</v>
      </c>
      <c r="AD49" s="37">
        <f t="shared" si="14"/>
        <v>23320</v>
      </c>
      <c r="AE49" s="37">
        <f t="shared" si="16"/>
        <v>263776.5</v>
      </c>
      <c r="AF49" s="37">
        <f t="shared" si="17"/>
        <v>284504</v>
      </c>
      <c r="AG49" s="37">
        <f t="shared" si="15"/>
        <v>548280.5</v>
      </c>
    </row>
    <row r="50" spans="1:33" ht="19.5">
      <c r="A50" s="127">
        <v>41</v>
      </c>
      <c r="B50" s="133" t="s">
        <v>33</v>
      </c>
      <c r="C50" s="37">
        <v>29</v>
      </c>
      <c r="D50" s="37">
        <v>34</v>
      </c>
      <c r="E50" s="37">
        <v>42</v>
      </c>
      <c r="F50" s="37">
        <v>64</v>
      </c>
      <c r="G50" s="137">
        <v>43</v>
      </c>
      <c r="H50" s="137">
        <v>54</v>
      </c>
      <c r="I50" s="137">
        <v>57</v>
      </c>
      <c r="J50" s="137">
        <v>58</v>
      </c>
      <c r="K50" s="137">
        <v>51</v>
      </c>
      <c r="L50" s="137">
        <v>67</v>
      </c>
      <c r="M50" s="37">
        <v>50</v>
      </c>
      <c r="N50" s="37">
        <v>63</v>
      </c>
      <c r="O50" s="37">
        <v>42</v>
      </c>
      <c r="P50" s="37">
        <v>39</v>
      </c>
      <c r="Q50" s="37">
        <v>37</v>
      </c>
      <c r="R50" s="37">
        <v>45</v>
      </c>
      <c r="S50" s="37">
        <v>40</v>
      </c>
      <c r="T50" s="37">
        <v>48</v>
      </c>
      <c r="U50" s="37">
        <v>40</v>
      </c>
      <c r="V50" s="37">
        <v>48</v>
      </c>
      <c r="W50" s="37">
        <v>32</v>
      </c>
      <c r="X50" s="37">
        <v>42</v>
      </c>
      <c r="Y50" s="37">
        <v>28</v>
      </c>
      <c r="Z50" s="37">
        <v>33</v>
      </c>
      <c r="AA50" s="153">
        <f t="shared" si="11"/>
        <v>40.916666666666664</v>
      </c>
      <c r="AB50" s="165">
        <f t="shared" si="12"/>
        <v>49.583333333333336</v>
      </c>
      <c r="AC50" s="37">
        <f t="shared" si="13"/>
        <v>818.33333333333326</v>
      </c>
      <c r="AD50" s="37">
        <f t="shared" si="14"/>
        <v>495.83333333333337</v>
      </c>
      <c r="AE50" s="37">
        <f t="shared" si="16"/>
        <v>9942.75</v>
      </c>
      <c r="AF50" s="37">
        <f t="shared" si="17"/>
        <v>6049.166666666667</v>
      </c>
      <c r="AG50" s="37">
        <f t="shared" si="15"/>
        <v>15991.916666666668</v>
      </c>
    </row>
    <row r="51" spans="1:33" ht="19.5">
      <c r="A51" s="127">
        <v>42</v>
      </c>
      <c r="B51" s="133" t="s">
        <v>34</v>
      </c>
      <c r="C51" s="37">
        <v>0</v>
      </c>
      <c r="D51" s="37">
        <v>0</v>
      </c>
      <c r="E51" s="37">
        <v>950</v>
      </c>
      <c r="F51" s="37">
        <v>1200</v>
      </c>
      <c r="G51" s="137">
        <v>850</v>
      </c>
      <c r="H51" s="137">
        <v>1250</v>
      </c>
      <c r="I51" s="137">
        <v>350</v>
      </c>
      <c r="J51" s="137">
        <v>1050</v>
      </c>
      <c r="K51" s="137">
        <v>950</v>
      </c>
      <c r="L51" s="137">
        <v>1050</v>
      </c>
      <c r="M51" s="37">
        <v>990</v>
      </c>
      <c r="N51" s="37">
        <v>1120</v>
      </c>
      <c r="O51" s="37">
        <v>1090</v>
      </c>
      <c r="P51" s="37">
        <v>1220</v>
      </c>
      <c r="Q51" s="37">
        <v>1090</v>
      </c>
      <c r="R51" s="37">
        <v>1550</v>
      </c>
      <c r="S51" s="37">
        <v>990</v>
      </c>
      <c r="T51" s="37">
        <v>1250</v>
      </c>
      <c r="U51" s="37">
        <v>990</v>
      </c>
      <c r="V51" s="37">
        <v>1250</v>
      </c>
      <c r="W51" s="37">
        <v>1050</v>
      </c>
      <c r="X51" s="37">
        <v>1250</v>
      </c>
      <c r="Y51" s="37">
        <v>1050</v>
      </c>
      <c r="Z51" s="37">
        <v>1350</v>
      </c>
      <c r="AA51" s="153">
        <f t="shared" si="11"/>
        <v>862.5</v>
      </c>
      <c r="AB51" s="165">
        <f t="shared" si="12"/>
        <v>1128.3333333333333</v>
      </c>
      <c r="AC51" s="37">
        <f t="shared" si="13"/>
        <v>17250</v>
      </c>
      <c r="AD51" s="37">
        <f t="shared" si="14"/>
        <v>11283.333333333332</v>
      </c>
      <c r="AE51" s="37">
        <f t="shared" si="16"/>
        <v>209587.5</v>
      </c>
      <c r="AF51" s="37">
        <f t="shared" si="17"/>
        <v>137656.66666666666</v>
      </c>
      <c r="AG51" s="37">
        <f t="shared" si="15"/>
        <v>347244.16666666663</v>
      </c>
    </row>
    <row r="52" spans="1:33" ht="33">
      <c r="A52" s="127">
        <v>43</v>
      </c>
      <c r="B52" s="135" t="s">
        <v>45</v>
      </c>
      <c r="C52" s="76">
        <v>0</v>
      </c>
      <c r="D52" s="76">
        <v>0</v>
      </c>
      <c r="E52" s="76">
        <v>157</v>
      </c>
      <c r="F52" s="76">
        <v>190</v>
      </c>
      <c r="G52" s="145">
        <v>160</v>
      </c>
      <c r="H52" s="145">
        <v>203</v>
      </c>
      <c r="I52" s="145">
        <v>771</v>
      </c>
      <c r="J52" s="145">
        <v>694</v>
      </c>
      <c r="K52" s="145">
        <v>819</v>
      </c>
      <c r="L52" s="145">
        <v>806</v>
      </c>
      <c r="M52" s="76">
        <v>310</v>
      </c>
      <c r="N52" s="76">
        <v>425</v>
      </c>
      <c r="O52" s="37">
        <v>220</v>
      </c>
      <c r="P52" s="37">
        <v>313</v>
      </c>
      <c r="Q52" s="37">
        <v>200</v>
      </c>
      <c r="R52" s="37">
        <v>197</v>
      </c>
      <c r="S52" s="76">
        <v>223</v>
      </c>
      <c r="T52" s="76">
        <v>236</v>
      </c>
      <c r="U52" s="76">
        <v>241</v>
      </c>
      <c r="V52" s="76">
        <v>232</v>
      </c>
      <c r="W52" s="76">
        <v>262</v>
      </c>
      <c r="X52" s="76">
        <v>253</v>
      </c>
      <c r="Y52" s="76">
        <v>290</v>
      </c>
      <c r="Z52" s="76">
        <v>334</v>
      </c>
      <c r="AA52" s="153">
        <f t="shared" si="11"/>
        <v>304.41666666666669</v>
      </c>
      <c r="AB52" s="165">
        <f t="shared" si="12"/>
        <v>323.58333333333331</v>
      </c>
      <c r="AC52" s="37">
        <f t="shared" si="13"/>
        <v>6088.3333333333339</v>
      </c>
      <c r="AD52" s="37">
        <f t="shared" si="14"/>
        <v>3235.833333333333</v>
      </c>
      <c r="AE52" s="37">
        <f t="shared" si="16"/>
        <v>73973.25</v>
      </c>
      <c r="AF52" s="37">
        <f t="shared" si="17"/>
        <v>39477.166666666664</v>
      </c>
      <c r="AG52" s="37">
        <f t="shared" si="15"/>
        <v>113450.41666666666</v>
      </c>
    </row>
    <row r="53" spans="1:33" ht="33">
      <c r="A53" s="127">
        <v>44</v>
      </c>
      <c r="B53" s="134" t="s">
        <v>48</v>
      </c>
      <c r="C53" s="76">
        <v>406</v>
      </c>
      <c r="D53" s="76">
        <v>347</v>
      </c>
      <c r="E53" s="76">
        <v>434</v>
      </c>
      <c r="F53" s="76">
        <v>558</v>
      </c>
      <c r="G53" s="145">
        <v>441</v>
      </c>
      <c r="H53" s="145">
        <v>495</v>
      </c>
      <c r="I53" s="145">
        <v>547</v>
      </c>
      <c r="J53" s="145">
        <v>559</v>
      </c>
      <c r="K53" s="145">
        <v>479</v>
      </c>
      <c r="L53" s="145">
        <v>610</v>
      </c>
      <c r="M53" s="76">
        <v>516</v>
      </c>
      <c r="N53" s="76">
        <v>570</v>
      </c>
      <c r="O53" s="37">
        <v>482</v>
      </c>
      <c r="P53" s="37">
        <v>474</v>
      </c>
      <c r="Q53" s="76">
        <v>517</v>
      </c>
      <c r="R53" s="76">
        <v>354</v>
      </c>
      <c r="S53" s="76">
        <v>423</v>
      </c>
      <c r="T53" s="76">
        <v>511</v>
      </c>
      <c r="U53" s="76">
        <v>333</v>
      </c>
      <c r="V53" s="76">
        <v>476</v>
      </c>
      <c r="W53" s="76">
        <v>330</v>
      </c>
      <c r="X53" s="76">
        <v>455</v>
      </c>
      <c r="Y53" s="76">
        <v>327</v>
      </c>
      <c r="Z53" s="76">
        <v>454</v>
      </c>
      <c r="AA53" s="153">
        <f t="shared" si="11"/>
        <v>436.25</v>
      </c>
      <c r="AB53" s="165">
        <f t="shared" si="12"/>
        <v>488.58333333333331</v>
      </c>
      <c r="AC53" s="37">
        <f t="shared" si="13"/>
        <v>8725</v>
      </c>
      <c r="AD53" s="37">
        <f t="shared" si="14"/>
        <v>4885.833333333333</v>
      </c>
      <c r="AE53" s="37">
        <f t="shared" si="16"/>
        <v>106008.75</v>
      </c>
      <c r="AF53" s="37">
        <f t="shared" si="17"/>
        <v>59607.166666666664</v>
      </c>
      <c r="AG53" s="37">
        <f t="shared" si="15"/>
        <v>165615.91666666666</v>
      </c>
    </row>
    <row r="54" spans="1:33" ht="19.5">
      <c r="A54" s="127">
        <v>45</v>
      </c>
      <c r="B54" s="133" t="s">
        <v>36</v>
      </c>
      <c r="C54" s="37">
        <v>505</v>
      </c>
      <c r="D54" s="37">
        <v>535</v>
      </c>
      <c r="E54" s="37">
        <v>862</v>
      </c>
      <c r="F54" s="37">
        <v>578</v>
      </c>
      <c r="G54" s="137">
        <v>545</v>
      </c>
      <c r="H54" s="137">
        <v>580</v>
      </c>
      <c r="I54" s="137">
        <v>540</v>
      </c>
      <c r="J54" s="137">
        <v>568</v>
      </c>
      <c r="K54" s="137">
        <v>545</v>
      </c>
      <c r="L54" s="137">
        <v>430</v>
      </c>
      <c r="M54" s="37">
        <v>635</v>
      </c>
      <c r="N54" s="37">
        <v>374</v>
      </c>
      <c r="O54" s="37">
        <v>480</v>
      </c>
      <c r="P54" s="37">
        <v>605</v>
      </c>
      <c r="Q54" s="37">
        <v>540</v>
      </c>
      <c r="R54" s="37">
        <v>560</v>
      </c>
      <c r="S54" s="37">
        <v>525</v>
      </c>
      <c r="T54" s="37">
        <v>515</v>
      </c>
      <c r="U54" s="37">
        <v>515</v>
      </c>
      <c r="V54" s="37">
        <v>590</v>
      </c>
      <c r="W54" s="37">
        <v>505</v>
      </c>
      <c r="X54" s="37">
        <v>550</v>
      </c>
      <c r="Y54" s="37">
        <v>525</v>
      </c>
      <c r="Z54" s="37">
        <v>572</v>
      </c>
      <c r="AA54" s="153">
        <f t="shared" si="11"/>
        <v>560.16666666666663</v>
      </c>
      <c r="AB54" s="165">
        <f t="shared" si="12"/>
        <v>538.08333333333337</v>
      </c>
      <c r="AC54" s="37">
        <f t="shared" si="13"/>
        <v>11203.333333333332</v>
      </c>
      <c r="AD54" s="37">
        <f t="shared" si="14"/>
        <v>5380.8333333333339</v>
      </c>
      <c r="AE54" s="37">
        <f t="shared" si="16"/>
        <v>136120.5</v>
      </c>
      <c r="AF54" s="37">
        <f t="shared" si="17"/>
        <v>65646.166666666672</v>
      </c>
      <c r="AG54" s="37">
        <f t="shared" si="15"/>
        <v>201766.66666666669</v>
      </c>
    </row>
    <row r="55" spans="1:33" s="117" customFormat="1" ht="19.5">
      <c r="A55" s="127">
        <v>46</v>
      </c>
      <c r="B55" s="133" t="s">
        <v>113</v>
      </c>
      <c r="C55" s="37">
        <v>80</v>
      </c>
      <c r="D55" s="37">
        <v>90</v>
      </c>
      <c r="E55" s="37">
        <v>60</v>
      </c>
      <c r="F55" s="37">
        <v>50</v>
      </c>
      <c r="G55" s="137">
        <v>65</v>
      </c>
      <c r="H55" s="137">
        <v>50</v>
      </c>
      <c r="I55" s="137">
        <v>70</v>
      </c>
      <c r="J55" s="137">
        <v>60</v>
      </c>
      <c r="K55" s="137">
        <v>0</v>
      </c>
      <c r="L55" s="137">
        <v>0</v>
      </c>
      <c r="M55" s="37">
        <v>70</v>
      </c>
      <c r="N55" s="37">
        <v>65</v>
      </c>
      <c r="O55" s="37">
        <v>50</v>
      </c>
      <c r="P55" s="37">
        <v>55</v>
      </c>
      <c r="Q55" s="137">
        <v>60</v>
      </c>
      <c r="R55" s="137">
        <v>65</v>
      </c>
      <c r="S55" s="37">
        <v>80</v>
      </c>
      <c r="T55" s="37">
        <v>85</v>
      </c>
      <c r="U55" s="37">
        <v>65</v>
      </c>
      <c r="V55" s="37">
        <v>70</v>
      </c>
      <c r="W55" s="37">
        <v>75</v>
      </c>
      <c r="X55" s="37">
        <v>65</v>
      </c>
      <c r="Y55" s="37">
        <v>70</v>
      </c>
      <c r="Z55" s="37">
        <v>60</v>
      </c>
      <c r="AA55" s="153">
        <f t="shared" si="11"/>
        <v>62.083333333333336</v>
      </c>
      <c r="AB55" s="165">
        <f t="shared" si="12"/>
        <v>59.583333333333336</v>
      </c>
      <c r="AC55" s="37">
        <f t="shared" si="13"/>
        <v>1241.6666666666667</v>
      </c>
      <c r="AD55" s="37">
        <f t="shared" si="14"/>
        <v>595.83333333333337</v>
      </c>
      <c r="AE55" s="37">
        <f t="shared" si="16"/>
        <v>15086.25</v>
      </c>
      <c r="AF55" s="37">
        <f t="shared" si="17"/>
        <v>7269.166666666667</v>
      </c>
      <c r="AG55" s="37">
        <f t="shared" si="15"/>
        <v>22355.416666666668</v>
      </c>
    </row>
    <row r="56" spans="1:33" ht="19.5">
      <c r="A56" s="127">
        <v>47</v>
      </c>
      <c r="B56" s="133" t="s">
        <v>38</v>
      </c>
      <c r="C56" s="37">
        <v>0</v>
      </c>
      <c r="D56" s="37">
        <v>0</v>
      </c>
      <c r="E56" s="37">
        <v>0</v>
      </c>
      <c r="F56" s="37">
        <v>0</v>
      </c>
      <c r="G56" s="137">
        <v>0</v>
      </c>
      <c r="H56" s="137">
        <v>0</v>
      </c>
      <c r="I56" s="137">
        <v>60</v>
      </c>
      <c r="J56" s="137">
        <v>100</v>
      </c>
      <c r="K56" s="137">
        <v>65</v>
      </c>
      <c r="L56" s="137">
        <v>100</v>
      </c>
      <c r="M56" s="37">
        <v>60</v>
      </c>
      <c r="N56" s="37">
        <v>100</v>
      </c>
      <c r="O56" s="95">
        <v>70</v>
      </c>
      <c r="P56" s="95">
        <v>110</v>
      </c>
      <c r="Q56" s="137">
        <v>70</v>
      </c>
      <c r="R56" s="137">
        <v>100</v>
      </c>
      <c r="S56" s="37"/>
      <c r="T56" s="37"/>
      <c r="U56" s="37">
        <v>70</v>
      </c>
      <c r="V56" s="37">
        <v>100</v>
      </c>
      <c r="W56" s="37">
        <v>200</v>
      </c>
      <c r="X56" s="37">
        <v>300</v>
      </c>
      <c r="Y56" s="37">
        <v>200</v>
      </c>
      <c r="Z56" s="37">
        <v>300</v>
      </c>
      <c r="AA56" s="153">
        <f t="shared" si="11"/>
        <v>66.25</v>
      </c>
      <c r="AB56" s="165">
        <f t="shared" si="12"/>
        <v>100.83333333333333</v>
      </c>
      <c r="AC56" s="37">
        <f t="shared" si="13"/>
        <v>1325</v>
      </c>
      <c r="AD56" s="37">
        <f t="shared" si="14"/>
        <v>1008.3333333333333</v>
      </c>
      <c r="AE56" s="37">
        <f t="shared" si="16"/>
        <v>16098.75</v>
      </c>
      <c r="AF56" s="37">
        <f t="shared" si="17"/>
        <v>12301.666666666666</v>
      </c>
      <c r="AG56" s="37">
        <f t="shared" si="15"/>
        <v>28400.416666666664</v>
      </c>
    </row>
    <row r="57" spans="1:33" ht="19.5">
      <c r="A57" s="127">
        <v>48</v>
      </c>
      <c r="B57" s="133" t="s">
        <v>39</v>
      </c>
      <c r="C57" s="37">
        <v>0</v>
      </c>
      <c r="D57" s="37">
        <v>0</v>
      </c>
      <c r="E57" s="37">
        <v>0</v>
      </c>
      <c r="F57" s="37">
        <v>0</v>
      </c>
      <c r="G57" s="137">
        <v>0</v>
      </c>
      <c r="H57" s="137">
        <v>0</v>
      </c>
      <c r="I57" s="137">
        <v>95</v>
      </c>
      <c r="J57" s="137">
        <v>95</v>
      </c>
      <c r="K57" s="137">
        <v>95</v>
      </c>
      <c r="L57" s="137">
        <v>108</v>
      </c>
      <c r="M57" s="37">
        <v>110</v>
      </c>
      <c r="N57" s="37">
        <v>124</v>
      </c>
      <c r="O57" s="95">
        <v>105</v>
      </c>
      <c r="P57" s="95">
        <v>102</v>
      </c>
      <c r="Q57" s="137">
        <v>118</v>
      </c>
      <c r="R57" s="137">
        <v>145</v>
      </c>
      <c r="S57" s="37">
        <v>113</v>
      </c>
      <c r="T57" s="37">
        <v>127</v>
      </c>
      <c r="U57" s="37">
        <v>113</v>
      </c>
      <c r="V57" s="37">
        <v>127</v>
      </c>
      <c r="W57" s="37">
        <v>110</v>
      </c>
      <c r="X57" s="37">
        <v>125</v>
      </c>
      <c r="Y57" s="37">
        <v>108</v>
      </c>
      <c r="Z57" s="37">
        <v>121</v>
      </c>
      <c r="AA57" s="153">
        <f t="shared" si="11"/>
        <v>80.583333333333329</v>
      </c>
      <c r="AB57" s="165">
        <f t="shared" si="12"/>
        <v>89.5</v>
      </c>
      <c r="AC57" s="37">
        <f t="shared" si="13"/>
        <v>1611.6666666666665</v>
      </c>
      <c r="AD57" s="37">
        <f t="shared" si="14"/>
        <v>895</v>
      </c>
      <c r="AE57" s="37">
        <f t="shared" si="16"/>
        <v>19581.75</v>
      </c>
      <c r="AF57" s="37">
        <f t="shared" si="17"/>
        <v>10919</v>
      </c>
      <c r="AG57" s="37">
        <f t="shared" si="15"/>
        <v>30500.75</v>
      </c>
    </row>
    <row r="58" spans="1:33" ht="19.5">
      <c r="A58" s="127">
        <v>49</v>
      </c>
      <c r="B58" s="133" t="s">
        <v>40</v>
      </c>
      <c r="C58" s="37">
        <v>600</v>
      </c>
      <c r="D58" s="37">
        <v>1100</v>
      </c>
      <c r="E58" s="37">
        <v>0</v>
      </c>
      <c r="F58" s="37">
        <v>0</v>
      </c>
      <c r="G58" s="137">
        <v>600</v>
      </c>
      <c r="H58" s="137">
        <v>1100</v>
      </c>
      <c r="I58" s="137">
        <v>600</v>
      </c>
      <c r="J58" s="137">
        <v>1100</v>
      </c>
      <c r="K58" s="137">
        <v>600</v>
      </c>
      <c r="L58" s="137">
        <v>1100</v>
      </c>
      <c r="M58" s="37">
        <v>600</v>
      </c>
      <c r="N58" s="37">
        <v>1100</v>
      </c>
      <c r="O58" s="95">
        <v>600</v>
      </c>
      <c r="P58" s="137">
        <v>1100</v>
      </c>
      <c r="Q58" s="95">
        <v>700</v>
      </c>
      <c r="R58" s="137">
        <v>1200</v>
      </c>
      <c r="S58" s="37"/>
      <c r="T58" s="37"/>
      <c r="U58" s="37"/>
      <c r="V58" s="37"/>
      <c r="W58" s="37">
        <v>700</v>
      </c>
      <c r="X58" s="37">
        <v>1200</v>
      </c>
      <c r="Y58" s="37">
        <v>0</v>
      </c>
      <c r="Z58" s="37">
        <v>0</v>
      </c>
      <c r="AA58" s="153">
        <f t="shared" si="11"/>
        <v>416.66666666666669</v>
      </c>
      <c r="AB58" s="165">
        <f t="shared" si="12"/>
        <v>750</v>
      </c>
      <c r="AC58" s="37">
        <f t="shared" si="13"/>
        <v>8333.3333333333339</v>
      </c>
      <c r="AD58" s="37">
        <f t="shared" si="14"/>
        <v>7500</v>
      </c>
      <c r="AE58" s="37">
        <f t="shared" si="16"/>
        <v>101250</v>
      </c>
      <c r="AF58" s="37">
        <f t="shared" si="17"/>
        <v>91500</v>
      </c>
      <c r="AG58" s="37">
        <f t="shared" si="15"/>
        <v>192750</v>
      </c>
    </row>
    <row r="59" spans="1:33" ht="19.5">
      <c r="A59" s="127"/>
      <c r="B59" s="136" t="s">
        <v>66</v>
      </c>
      <c r="C59" s="37">
        <f t="shared" ref="C59:H59" si="18">SUM(C7:C58)</f>
        <v>29086</v>
      </c>
      <c r="D59" s="37">
        <f t="shared" si="18"/>
        <v>40284</v>
      </c>
      <c r="E59" s="37">
        <f t="shared" si="18"/>
        <v>38554</v>
      </c>
      <c r="F59" s="37">
        <f t="shared" si="18"/>
        <v>52744</v>
      </c>
      <c r="G59" s="137">
        <f t="shared" si="18"/>
        <v>39612</v>
      </c>
      <c r="H59" s="137">
        <f t="shared" si="18"/>
        <v>59845</v>
      </c>
      <c r="I59" s="137">
        <v>39339</v>
      </c>
      <c r="J59" s="137">
        <v>67997</v>
      </c>
      <c r="K59" s="137">
        <f t="shared" ref="K59:N59" si="19">SUM(K7:K58)</f>
        <v>41611</v>
      </c>
      <c r="L59" s="137">
        <f t="shared" si="19"/>
        <v>72986</v>
      </c>
      <c r="M59" s="137">
        <f t="shared" si="19"/>
        <v>44285</v>
      </c>
      <c r="N59" s="137">
        <f t="shared" si="19"/>
        <v>71394</v>
      </c>
      <c r="O59" s="137">
        <f t="shared" ref="O59:V59" si="20">SUM(O7:O58)</f>
        <v>50392</v>
      </c>
      <c r="P59" s="137">
        <f t="shared" si="20"/>
        <v>75618</v>
      </c>
      <c r="Q59" s="137">
        <f t="shared" si="20"/>
        <v>52341</v>
      </c>
      <c r="R59" s="137">
        <f t="shared" si="20"/>
        <v>68445</v>
      </c>
      <c r="S59" s="137">
        <f t="shared" si="20"/>
        <v>46515</v>
      </c>
      <c r="T59" s="137">
        <f t="shared" si="20"/>
        <v>71593</v>
      </c>
      <c r="U59" s="137">
        <f t="shared" si="20"/>
        <v>48961</v>
      </c>
      <c r="V59" s="137">
        <f t="shared" si="20"/>
        <v>65143</v>
      </c>
      <c r="W59" s="137">
        <f t="shared" ref="W59" si="21">SUM(W7:W58)</f>
        <v>45765</v>
      </c>
      <c r="X59" s="137">
        <f t="shared" ref="X59" si="22">SUM(X7:X58)</f>
        <v>67892</v>
      </c>
      <c r="Y59" s="137">
        <f t="shared" ref="Y59" si="23">SUM(Y7:Y58)</f>
        <v>50546</v>
      </c>
      <c r="Z59" s="137">
        <f t="shared" ref="Z59" si="24">SUM(Z7:Z58)</f>
        <v>66831</v>
      </c>
      <c r="AA59" s="153">
        <f t="shared" si="11"/>
        <v>43917.25</v>
      </c>
      <c r="AB59" s="165">
        <f t="shared" si="12"/>
        <v>65064.333333333336</v>
      </c>
      <c r="AC59" s="37">
        <f t="shared" si="13"/>
        <v>878345</v>
      </c>
      <c r="AD59" s="37">
        <f t="shared" si="14"/>
        <v>650643.33333333337</v>
      </c>
      <c r="AE59" s="37">
        <f>AA59*243</f>
        <v>10671891.75</v>
      </c>
      <c r="AF59" s="37">
        <f>AB59*122</f>
        <v>7937848.666666667</v>
      </c>
      <c r="AG59" s="37">
        <f t="shared" si="15"/>
        <v>18609740.416666668</v>
      </c>
    </row>
    <row r="60" spans="1:33" ht="19.5">
      <c r="A60" s="103"/>
      <c r="B60" s="103"/>
      <c r="C60" s="103"/>
      <c r="D60" s="103"/>
      <c r="N60" s="126"/>
      <c r="O60" s="102"/>
      <c r="P60" s="102"/>
    </row>
    <row r="61" spans="1:33" ht="19.5">
      <c r="A61" s="103"/>
      <c r="B61" s="103"/>
      <c r="C61" s="103"/>
      <c r="D61" s="103"/>
      <c r="N61" s="126"/>
      <c r="O61" s="102"/>
      <c r="P61" s="102"/>
    </row>
    <row r="62" spans="1:33">
      <c r="R62" s="181"/>
      <c r="S62" s="181"/>
      <c r="T62" s="181"/>
      <c r="U62" s="181"/>
      <c r="W62" s="181"/>
      <c r="X62" s="181"/>
      <c r="Y62" s="181"/>
      <c r="Z62" s="181"/>
    </row>
    <row r="63" spans="1:33">
      <c r="R63" s="182"/>
      <c r="S63" s="183"/>
      <c r="T63" s="183"/>
      <c r="U63" s="183"/>
      <c r="W63" s="182"/>
      <c r="X63" s="183"/>
      <c r="Y63" s="183"/>
      <c r="Z63" s="183"/>
    </row>
    <row r="64" spans="1:33">
      <c r="R64" s="182"/>
      <c r="S64" s="183"/>
      <c r="T64" s="183"/>
      <c r="U64" s="183"/>
      <c r="W64" s="182"/>
      <c r="X64" s="183"/>
      <c r="Y64" s="183"/>
      <c r="Z64" s="183"/>
    </row>
    <row r="65" spans="18:26" ht="19.5">
      <c r="R65" s="172"/>
      <c r="S65" s="121"/>
      <c r="T65" s="121"/>
      <c r="U65" s="121"/>
      <c r="W65" s="172"/>
      <c r="X65" s="121"/>
      <c r="Y65" s="121"/>
      <c r="Z65" s="121"/>
    </row>
    <row r="66" spans="18:26" ht="19.5">
      <c r="R66" s="172"/>
      <c r="S66" s="121"/>
      <c r="T66" s="121"/>
      <c r="U66" s="121"/>
      <c r="W66" s="172"/>
      <c r="X66" s="121"/>
      <c r="Y66" s="121"/>
      <c r="Z66" s="121"/>
    </row>
    <row r="67" spans="18:26" ht="19.5">
      <c r="R67" s="172"/>
      <c r="S67" s="121"/>
      <c r="T67" s="121"/>
      <c r="U67" s="121"/>
      <c r="W67" s="172"/>
      <c r="X67" s="121"/>
      <c r="Y67" s="121"/>
      <c r="Z67" s="121"/>
    </row>
    <row r="68" spans="18:26" ht="19.5">
      <c r="R68" s="172"/>
      <c r="S68" s="121"/>
      <c r="T68" s="121"/>
      <c r="U68" s="121"/>
      <c r="W68" s="172"/>
      <c r="X68" s="121"/>
      <c r="Y68" s="121"/>
      <c r="Z68" s="121"/>
    </row>
    <row r="69" spans="18:26" ht="19.5">
      <c r="R69" s="172"/>
      <c r="S69" s="121"/>
      <c r="T69" s="121"/>
      <c r="U69" s="121"/>
      <c r="W69" s="172"/>
      <c r="X69" s="121"/>
      <c r="Y69" s="121"/>
      <c r="Z69" s="121"/>
    </row>
    <row r="70" spans="18:26" ht="19.5">
      <c r="R70" s="172"/>
      <c r="S70" s="121"/>
      <c r="T70" s="121"/>
      <c r="U70" s="121"/>
      <c r="W70" s="172"/>
      <c r="X70" s="121"/>
      <c r="Y70" s="121"/>
      <c r="Z70" s="121"/>
    </row>
    <row r="71" spans="18:26" ht="19.5">
      <c r="R71" s="172"/>
      <c r="S71" s="121"/>
      <c r="T71" s="121"/>
      <c r="U71" s="121"/>
      <c r="W71" s="172"/>
      <c r="X71" s="173"/>
      <c r="Y71" s="173"/>
      <c r="Z71" s="173"/>
    </row>
    <row r="72" spans="18:26" ht="19.5">
      <c r="R72" s="172"/>
      <c r="S72" s="121"/>
      <c r="T72" s="121"/>
      <c r="U72" s="121"/>
      <c r="W72" s="172"/>
      <c r="X72" s="173"/>
      <c r="Y72" s="173"/>
      <c r="Z72" s="121"/>
    </row>
    <row r="73" spans="18:26" ht="19.5">
      <c r="R73" s="172"/>
      <c r="S73" s="121"/>
      <c r="T73" s="121"/>
      <c r="U73" s="121"/>
      <c r="W73" s="172"/>
      <c r="X73" s="173"/>
      <c r="Y73" s="173"/>
      <c r="Z73" s="173"/>
    </row>
    <row r="74" spans="18:26" ht="19.5">
      <c r="R74" s="172"/>
      <c r="S74" s="121"/>
      <c r="T74" s="121"/>
      <c r="U74" s="121"/>
      <c r="W74" s="172"/>
      <c r="X74" s="173"/>
      <c r="Y74" s="173"/>
      <c r="Z74" s="173"/>
    </row>
    <row r="75" spans="18:26" ht="19.5">
      <c r="R75" s="172"/>
      <c r="S75" s="121"/>
      <c r="T75" s="121"/>
      <c r="U75" s="121"/>
      <c r="W75" s="172"/>
      <c r="X75" s="121"/>
      <c r="Y75" s="121"/>
      <c r="Z75" s="121"/>
    </row>
    <row r="76" spans="18:26" ht="19.5">
      <c r="R76" s="172"/>
      <c r="S76" s="121"/>
      <c r="T76" s="121"/>
      <c r="U76" s="121"/>
      <c r="W76" s="172"/>
      <c r="X76" s="121"/>
      <c r="Y76" s="121"/>
      <c r="Z76" s="121"/>
    </row>
    <row r="77" spans="18:26" ht="19.5">
      <c r="R77" s="121"/>
      <c r="S77" s="121"/>
      <c r="T77" s="121"/>
      <c r="U77" s="121"/>
      <c r="W77" s="172"/>
      <c r="X77" s="121"/>
      <c r="Y77" s="121"/>
      <c r="Z77" s="121"/>
    </row>
    <row r="78" spans="18:26" ht="19.5">
      <c r="R78" s="121"/>
      <c r="S78" s="121"/>
      <c r="T78" s="121"/>
      <c r="U78" s="121"/>
    </row>
  </sheetData>
  <sheetProtection algorithmName="SHA-512" hashValue="q59R5EnMkJm0VvNOy1ewgXot0GQ0FPYo3ZcNKddaTlH0HvM6/vykBJT4dJzF+mbScdRycgJqwIVPf00ApkROXQ==" saltValue="p6yOdmZwhMmqtPRKMLTkhg==" spinCount="100000" sheet="1" objects="1" scenarios="1"/>
  <mergeCells count="37">
    <mergeCell ref="E3:F3"/>
    <mergeCell ref="G3:H3"/>
    <mergeCell ref="I3:J3"/>
    <mergeCell ref="AG3:AG5"/>
    <mergeCell ref="A1:D1"/>
    <mergeCell ref="A2:D2"/>
    <mergeCell ref="A3:A5"/>
    <mergeCell ref="B3:B5"/>
    <mergeCell ref="C3:D3"/>
    <mergeCell ref="AE3:AF3"/>
    <mergeCell ref="K3:L3"/>
    <mergeCell ref="M3:N3"/>
    <mergeCell ref="O3:P3"/>
    <mergeCell ref="Q3:R3"/>
    <mergeCell ref="AC3:AD3"/>
    <mergeCell ref="AA3:AB3"/>
    <mergeCell ref="Y37:Z37"/>
    <mergeCell ref="S3:T3"/>
    <mergeCell ref="U3:V3"/>
    <mergeCell ref="W3:X3"/>
    <mergeCell ref="Y3:Z3"/>
    <mergeCell ref="R62:U62"/>
    <mergeCell ref="W62:Z62"/>
    <mergeCell ref="R63:R64"/>
    <mergeCell ref="S63:S64"/>
    <mergeCell ref="T63:T64"/>
    <mergeCell ref="U63:U64"/>
    <mergeCell ref="W63:W64"/>
    <mergeCell ref="X63:X64"/>
    <mergeCell ref="Y63:Y64"/>
    <mergeCell ref="Z63:Z64"/>
    <mergeCell ref="G37:H37"/>
    <mergeCell ref="C37:D37"/>
    <mergeCell ref="K37:L37"/>
    <mergeCell ref="S37:T37"/>
    <mergeCell ref="Q37:R37"/>
    <mergeCell ref="O37:P37"/>
  </mergeCells>
  <pageMargins left="0.11811023622047245" right="0.11811023622047245" top="0.15748031496062992" bottom="0.15748031496062992" header="0.31496062992125984" footer="0.31496062992125984"/>
  <pageSetup paperSize="9" scale="44" orientation="landscape" r:id="rId1"/>
  <rowBreaks count="1" manualBreakCount="1">
    <brk id="59" max="16383" man="1"/>
  </rowBreaks>
  <colBreaks count="2" manualBreakCount="2">
    <brk id="10" max="1048575" man="1"/>
    <brk id="18" max="1048575" man="1"/>
  </colBreaks>
  <ignoredErrors>
    <ignoredError sqref="AA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76"/>
  <sheetViews>
    <sheetView zoomScale="90" zoomScaleNormal="90" workbookViewId="0">
      <pane xSplit="2" ySplit="5" topLeftCell="S6" activePane="bottomRight" state="frozen"/>
      <selection pane="topRight" activeCell="C1" sqref="C1"/>
      <selection pane="bottomLeft" activeCell="A6" sqref="A6"/>
      <selection pane="bottomRight" activeCell="Z12" sqref="Z12"/>
    </sheetView>
  </sheetViews>
  <sheetFormatPr defaultColWidth="9.125" defaultRowHeight="19.5"/>
  <cols>
    <col min="1" max="1" width="6.375" style="77" customWidth="1"/>
    <col min="2" max="2" width="35.25" style="77" customWidth="1"/>
    <col min="3" max="3" width="10.625" style="77" customWidth="1"/>
    <col min="4" max="4" width="10.375" style="77" customWidth="1"/>
    <col min="5" max="5" width="11.25" style="77" customWidth="1"/>
    <col min="6" max="6" width="11" style="77" customWidth="1"/>
    <col min="7" max="8" width="11.875" style="77" customWidth="1"/>
    <col min="9" max="9" width="13.625" style="77" customWidth="1"/>
    <col min="10" max="10" width="11.625" style="77" customWidth="1"/>
    <col min="11" max="11" width="12.125" style="77" customWidth="1"/>
    <col min="12" max="12" width="12.75" style="77" customWidth="1"/>
    <col min="13" max="13" width="12" style="77" customWidth="1"/>
    <col min="14" max="14" width="13" style="77" customWidth="1"/>
    <col min="15" max="15" width="12.25" style="77" customWidth="1"/>
    <col min="16" max="16" width="13.125" style="77" customWidth="1"/>
    <col min="17" max="18" width="12" style="77" customWidth="1"/>
    <col min="19" max="26" width="9.125" style="77" customWidth="1"/>
    <col min="27" max="27" width="10.125" style="77" customWidth="1"/>
    <col min="28" max="28" width="10.625" style="77" customWidth="1"/>
    <col min="29" max="29" width="12.25" style="77" customWidth="1"/>
    <col min="30" max="30" width="11.75" style="77" customWidth="1"/>
    <col min="31" max="31" width="11.875" style="77" customWidth="1"/>
    <col min="32" max="32" width="12.125" style="77" customWidth="1"/>
    <col min="33" max="33" width="12.125" style="176" customWidth="1"/>
    <col min="34" max="34" width="9" customWidth="1"/>
    <col min="35" max="16384" width="9.125" style="77"/>
  </cols>
  <sheetData>
    <row r="1" spans="1:33">
      <c r="A1" s="193" t="s">
        <v>82</v>
      </c>
      <c r="B1" s="193"/>
      <c r="C1" s="193"/>
      <c r="D1" s="193"/>
    </row>
    <row r="2" spans="1:33">
      <c r="A2" s="193"/>
      <c r="B2" s="193"/>
      <c r="C2" s="193"/>
      <c r="D2" s="193"/>
    </row>
    <row r="3" spans="1:33">
      <c r="A3" s="194" t="s">
        <v>0</v>
      </c>
      <c r="B3" s="185" t="s">
        <v>83</v>
      </c>
      <c r="C3" s="184">
        <v>23285</v>
      </c>
      <c r="D3" s="185"/>
      <c r="E3" s="184">
        <v>23316</v>
      </c>
      <c r="F3" s="185"/>
      <c r="G3" s="184">
        <v>23346</v>
      </c>
      <c r="H3" s="185"/>
      <c r="I3" s="184">
        <v>23377</v>
      </c>
      <c r="J3" s="185"/>
      <c r="K3" s="184">
        <v>23408</v>
      </c>
      <c r="L3" s="185"/>
      <c r="M3" s="184">
        <v>23437</v>
      </c>
      <c r="N3" s="185"/>
      <c r="O3" s="184">
        <v>23468</v>
      </c>
      <c r="P3" s="185"/>
      <c r="Q3" s="184">
        <v>23498</v>
      </c>
      <c r="R3" s="185"/>
      <c r="S3" s="184">
        <v>23529</v>
      </c>
      <c r="T3" s="185"/>
      <c r="U3" s="184">
        <v>23559</v>
      </c>
      <c r="V3" s="185"/>
      <c r="W3" s="184">
        <v>23590</v>
      </c>
      <c r="X3" s="185"/>
      <c r="Y3" s="184">
        <v>23621</v>
      </c>
      <c r="Z3" s="185"/>
      <c r="AA3" s="184" t="s">
        <v>93</v>
      </c>
      <c r="AB3" s="185"/>
      <c r="AC3" s="174" t="s">
        <v>95</v>
      </c>
      <c r="AD3" s="175"/>
      <c r="AE3" s="184" t="s">
        <v>94</v>
      </c>
      <c r="AF3" s="185"/>
      <c r="AG3" s="196" t="s">
        <v>120</v>
      </c>
    </row>
    <row r="4" spans="1:33" ht="39">
      <c r="A4" s="194"/>
      <c r="B4" s="185"/>
      <c r="C4" s="78" t="s">
        <v>42</v>
      </c>
      <c r="D4" s="78" t="s">
        <v>84</v>
      </c>
      <c r="E4" s="78" t="s">
        <v>42</v>
      </c>
      <c r="F4" s="78" t="s">
        <v>84</v>
      </c>
      <c r="G4" s="78" t="s">
        <v>42</v>
      </c>
      <c r="H4" s="78" t="s">
        <v>84</v>
      </c>
      <c r="I4" s="78" t="s">
        <v>42</v>
      </c>
      <c r="J4" s="78" t="s">
        <v>84</v>
      </c>
      <c r="K4" s="78" t="s">
        <v>42</v>
      </c>
      <c r="L4" s="78" t="s">
        <v>84</v>
      </c>
      <c r="M4" s="78" t="s">
        <v>42</v>
      </c>
      <c r="N4" s="78" t="s">
        <v>84</v>
      </c>
      <c r="O4" s="78" t="s">
        <v>42</v>
      </c>
      <c r="P4" s="78" t="s">
        <v>84</v>
      </c>
      <c r="Q4" s="78" t="s">
        <v>42</v>
      </c>
      <c r="R4" s="78" t="s">
        <v>84</v>
      </c>
      <c r="S4" s="78" t="s">
        <v>42</v>
      </c>
      <c r="T4" s="78" t="s">
        <v>84</v>
      </c>
      <c r="U4" s="78" t="s">
        <v>42</v>
      </c>
      <c r="V4" s="78" t="s">
        <v>84</v>
      </c>
      <c r="W4" s="78" t="s">
        <v>42</v>
      </c>
      <c r="X4" s="78" t="s">
        <v>84</v>
      </c>
      <c r="Y4" s="78" t="s">
        <v>42</v>
      </c>
      <c r="Z4" s="78" t="s">
        <v>84</v>
      </c>
      <c r="AA4" s="78" t="s">
        <v>42</v>
      </c>
      <c r="AB4" s="78" t="s">
        <v>84</v>
      </c>
      <c r="AC4" s="78" t="s">
        <v>42</v>
      </c>
      <c r="AD4" s="78" t="s">
        <v>84</v>
      </c>
      <c r="AE4" s="78" t="s">
        <v>42</v>
      </c>
      <c r="AF4" s="78" t="s">
        <v>84</v>
      </c>
      <c r="AG4" s="196"/>
    </row>
    <row r="5" spans="1:33">
      <c r="A5" s="194"/>
      <c r="B5" s="185"/>
      <c r="C5" s="79" t="s">
        <v>46</v>
      </c>
      <c r="D5" s="79" t="s">
        <v>46</v>
      </c>
      <c r="E5" s="79" t="s">
        <v>46</v>
      </c>
      <c r="F5" s="79" t="s">
        <v>46</v>
      </c>
      <c r="G5" s="79" t="s">
        <v>46</v>
      </c>
      <c r="H5" s="79" t="s">
        <v>46</v>
      </c>
      <c r="I5" s="79" t="s">
        <v>46</v>
      </c>
      <c r="J5" s="79" t="s">
        <v>46</v>
      </c>
      <c r="K5" s="79" t="s">
        <v>46</v>
      </c>
      <c r="L5" s="79" t="s">
        <v>46</v>
      </c>
      <c r="M5" s="79" t="s">
        <v>46</v>
      </c>
      <c r="N5" s="79" t="s">
        <v>46</v>
      </c>
      <c r="O5" s="79" t="s">
        <v>46</v>
      </c>
      <c r="P5" s="79" t="s">
        <v>46</v>
      </c>
      <c r="Q5" s="79" t="s">
        <v>46</v>
      </c>
      <c r="R5" s="79" t="s">
        <v>46</v>
      </c>
      <c r="S5" s="79" t="s">
        <v>46</v>
      </c>
      <c r="T5" s="79" t="s">
        <v>46</v>
      </c>
      <c r="U5" s="79" t="s">
        <v>46</v>
      </c>
      <c r="V5" s="79" t="s">
        <v>46</v>
      </c>
      <c r="W5" s="79" t="s">
        <v>46</v>
      </c>
      <c r="X5" s="79" t="s">
        <v>46</v>
      </c>
      <c r="Y5" s="79" t="s">
        <v>46</v>
      </c>
      <c r="Z5" s="79" t="s">
        <v>46</v>
      </c>
      <c r="AA5" s="79" t="s">
        <v>46</v>
      </c>
      <c r="AB5" s="79" t="s">
        <v>46</v>
      </c>
      <c r="AC5" s="79" t="s">
        <v>46</v>
      </c>
      <c r="AD5" s="79" t="s">
        <v>46</v>
      </c>
      <c r="AE5" s="79" t="s">
        <v>46</v>
      </c>
      <c r="AF5" s="79" t="s">
        <v>46</v>
      </c>
      <c r="AG5" s="196"/>
    </row>
    <row r="6" spans="1:33" ht="19.5" customHeight="1">
      <c r="A6" s="80"/>
      <c r="B6" s="81" t="s">
        <v>1</v>
      </c>
      <c r="C6" s="82"/>
      <c r="D6" s="82"/>
      <c r="E6" s="82"/>
      <c r="F6" s="82"/>
      <c r="G6" s="82"/>
      <c r="H6" s="82"/>
      <c r="I6" s="36"/>
      <c r="J6" s="36"/>
      <c r="K6" s="36"/>
      <c r="L6" s="36"/>
      <c r="M6" s="36"/>
      <c r="N6" s="36"/>
      <c r="O6" s="36"/>
      <c r="P6" s="36"/>
      <c r="Q6" s="208" t="s">
        <v>89</v>
      </c>
      <c r="R6" s="209"/>
      <c r="S6" s="36"/>
      <c r="T6" s="36"/>
      <c r="U6" s="111"/>
      <c r="V6" s="111"/>
      <c r="W6" s="208" t="s">
        <v>91</v>
      </c>
      <c r="X6" s="209"/>
      <c r="Y6" s="36"/>
      <c r="Z6" s="36"/>
      <c r="AA6" s="104"/>
      <c r="AB6" s="104"/>
      <c r="AC6" s="37"/>
      <c r="AD6" s="37"/>
      <c r="AE6" s="37"/>
      <c r="AF6" s="37"/>
      <c r="AG6" s="177"/>
    </row>
    <row r="7" spans="1:33">
      <c r="A7" s="80">
        <v>1</v>
      </c>
      <c r="B7" s="83" t="s">
        <v>2</v>
      </c>
      <c r="C7" s="84">
        <v>46</v>
      </c>
      <c r="D7" s="84">
        <v>253</v>
      </c>
      <c r="E7" s="84">
        <v>103</v>
      </c>
      <c r="F7" s="84">
        <v>366</v>
      </c>
      <c r="G7" s="84">
        <v>83</v>
      </c>
      <c r="H7" s="84">
        <v>519</v>
      </c>
      <c r="I7" s="37">
        <v>63</v>
      </c>
      <c r="J7" s="37">
        <v>248</v>
      </c>
      <c r="K7" s="37">
        <v>44</v>
      </c>
      <c r="L7" s="37">
        <v>320</v>
      </c>
      <c r="M7" s="37">
        <v>48</v>
      </c>
      <c r="N7" s="37">
        <v>269</v>
      </c>
      <c r="O7" s="37">
        <v>51</v>
      </c>
      <c r="P7" s="37">
        <v>149</v>
      </c>
      <c r="Q7" s="210"/>
      <c r="R7" s="211"/>
      <c r="S7" s="37">
        <v>32</v>
      </c>
      <c r="T7" s="37">
        <v>116</v>
      </c>
      <c r="U7" s="110">
        <v>16</v>
      </c>
      <c r="V7" s="110">
        <v>58</v>
      </c>
      <c r="W7" s="210"/>
      <c r="X7" s="211"/>
      <c r="Y7" s="37">
        <v>59</v>
      </c>
      <c r="Z7" s="37">
        <v>263</v>
      </c>
      <c r="AA7" s="116">
        <f>(C7+E7+G7+I7+K7+M7+O7+S7+U7+Y7)/10</f>
        <v>54.5</v>
      </c>
      <c r="AB7" s="116">
        <f>(D7+F7+H7+J7+L7+N7+P7+T7+V7+Z7)/10</f>
        <v>256.10000000000002</v>
      </c>
      <c r="AC7" s="37">
        <f>AA7*20</f>
        <v>1090</v>
      </c>
      <c r="AD7" s="37">
        <f>AB7*10</f>
        <v>2561</v>
      </c>
      <c r="AE7" s="37">
        <f>AA7*245</f>
        <v>13352.5</v>
      </c>
      <c r="AF7" s="37">
        <f>AB7*120</f>
        <v>30732.000000000004</v>
      </c>
      <c r="AG7" s="149">
        <f>SUM(AE7:AF7)</f>
        <v>44084.5</v>
      </c>
    </row>
    <row r="8" spans="1:33">
      <c r="A8" s="80"/>
      <c r="B8" s="85" t="s">
        <v>3</v>
      </c>
      <c r="C8" s="86"/>
      <c r="D8" s="87"/>
      <c r="E8" s="86"/>
      <c r="F8" s="87"/>
      <c r="G8" s="86"/>
      <c r="H8" s="87"/>
      <c r="I8" s="70"/>
      <c r="J8" s="71"/>
      <c r="K8" s="70"/>
      <c r="L8" s="71"/>
      <c r="M8" s="70"/>
      <c r="N8" s="71"/>
      <c r="O8" s="70"/>
      <c r="P8" s="71"/>
      <c r="Q8" s="210"/>
      <c r="R8" s="211"/>
      <c r="S8" s="70"/>
      <c r="T8" s="71"/>
      <c r="U8" s="105"/>
      <c r="V8" s="106"/>
      <c r="W8" s="210"/>
      <c r="X8" s="211"/>
      <c r="Y8" s="70"/>
      <c r="Z8" s="71"/>
      <c r="AA8" s="116"/>
      <c r="AB8" s="116"/>
      <c r="AC8" s="37"/>
      <c r="AD8" s="37"/>
      <c r="AE8" s="37"/>
      <c r="AF8" s="37"/>
      <c r="AG8" s="177"/>
    </row>
    <row r="9" spans="1:33">
      <c r="A9" s="80">
        <v>2</v>
      </c>
      <c r="B9" s="88" t="s">
        <v>85</v>
      </c>
      <c r="C9" s="84" t="s">
        <v>80</v>
      </c>
      <c r="D9" s="89" t="s">
        <v>47</v>
      </c>
      <c r="E9" s="84" t="s">
        <v>47</v>
      </c>
      <c r="F9" s="84" t="s">
        <v>47</v>
      </c>
      <c r="G9" s="84" t="s">
        <v>47</v>
      </c>
      <c r="H9" s="84" t="s">
        <v>47</v>
      </c>
      <c r="I9" s="37" t="s">
        <v>80</v>
      </c>
      <c r="J9" s="37" t="s">
        <v>80</v>
      </c>
      <c r="K9" s="37" t="s">
        <v>80</v>
      </c>
      <c r="L9" s="37" t="s">
        <v>80</v>
      </c>
      <c r="M9" s="37" t="s">
        <v>80</v>
      </c>
      <c r="N9" s="37" t="s">
        <v>80</v>
      </c>
      <c r="O9" s="37" t="s">
        <v>80</v>
      </c>
      <c r="P9" s="37" t="s">
        <v>80</v>
      </c>
      <c r="Q9" s="210"/>
      <c r="R9" s="211"/>
      <c r="S9" s="37" t="s">
        <v>80</v>
      </c>
      <c r="T9" s="37" t="s">
        <v>80</v>
      </c>
      <c r="U9" s="104" t="s">
        <v>80</v>
      </c>
      <c r="V9" s="104" t="s">
        <v>80</v>
      </c>
      <c r="W9" s="210"/>
      <c r="X9" s="211"/>
      <c r="Y9" s="37" t="s">
        <v>80</v>
      </c>
      <c r="Z9" s="37" t="s">
        <v>80</v>
      </c>
      <c r="AA9" s="116">
        <v>0</v>
      </c>
      <c r="AB9" s="116">
        <v>0</v>
      </c>
      <c r="AC9" s="37">
        <f>AA9*20</f>
        <v>0</v>
      </c>
      <c r="AD9" s="37">
        <f t="shared" ref="AD9" si="0">AB9*10</f>
        <v>0</v>
      </c>
      <c r="AE9" s="37">
        <f t="shared" ref="AE9:AE11" si="1">AA9*245</f>
        <v>0</v>
      </c>
      <c r="AF9" s="37">
        <f t="shared" ref="AF9:AF11" si="2">AB9*120</f>
        <v>0</v>
      </c>
      <c r="AG9" s="149">
        <f>SUM(AE9:AF9)</f>
        <v>0</v>
      </c>
    </row>
    <row r="10" spans="1:33">
      <c r="A10" s="80">
        <v>3</v>
      </c>
      <c r="B10" s="88" t="s">
        <v>86</v>
      </c>
      <c r="C10" s="90">
        <v>280</v>
      </c>
      <c r="D10" s="90">
        <v>350</v>
      </c>
      <c r="E10" s="90">
        <v>350</v>
      </c>
      <c r="F10" s="90">
        <v>400</v>
      </c>
      <c r="G10" s="90">
        <v>200</v>
      </c>
      <c r="H10" s="90">
        <v>250</v>
      </c>
      <c r="I10" s="72">
        <v>250</v>
      </c>
      <c r="J10" s="72">
        <v>300</v>
      </c>
      <c r="K10" s="72">
        <v>120</v>
      </c>
      <c r="L10" s="72">
        <v>150</v>
      </c>
      <c r="M10" s="72">
        <v>250</v>
      </c>
      <c r="N10" s="72">
        <v>300</v>
      </c>
      <c r="O10" s="72">
        <v>50</v>
      </c>
      <c r="P10" s="72">
        <v>70</v>
      </c>
      <c r="Q10" s="210"/>
      <c r="R10" s="211"/>
      <c r="S10" s="72">
        <v>50</v>
      </c>
      <c r="T10" s="72">
        <v>70</v>
      </c>
      <c r="U10" s="107">
        <v>60</v>
      </c>
      <c r="V10" s="107">
        <v>80</v>
      </c>
      <c r="W10" s="210"/>
      <c r="X10" s="211"/>
      <c r="Y10" s="72">
        <v>60</v>
      </c>
      <c r="Z10" s="72">
        <v>80</v>
      </c>
      <c r="AA10" s="116">
        <f>(C10+E10+G10+I10+K10+M10+O10+S10+U10+Y10)/10</f>
        <v>167</v>
      </c>
      <c r="AB10" s="116">
        <f>(D10+F10+H10+J10+L10+N10+P10+T10+V10+Z10)/10</f>
        <v>205</v>
      </c>
      <c r="AC10" s="37">
        <f>AA10*20</f>
        <v>3340</v>
      </c>
      <c r="AD10" s="37">
        <f>AB10*10</f>
        <v>2050</v>
      </c>
      <c r="AE10" s="37">
        <f>AA10*245</f>
        <v>40915</v>
      </c>
      <c r="AF10" s="37">
        <f>AB10*120</f>
        <v>24600</v>
      </c>
      <c r="AG10" s="149">
        <f>SUM(AE10:AF10)</f>
        <v>65515</v>
      </c>
    </row>
    <row r="11" spans="1:33">
      <c r="A11" s="80">
        <v>4</v>
      </c>
      <c r="B11" s="88" t="s">
        <v>87</v>
      </c>
      <c r="C11" s="90" t="s">
        <v>47</v>
      </c>
      <c r="D11" s="90" t="s">
        <v>47</v>
      </c>
      <c r="E11" s="90" t="s">
        <v>47</v>
      </c>
      <c r="F11" s="90" t="s">
        <v>47</v>
      </c>
      <c r="G11" s="90" t="s">
        <v>47</v>
      </c>
      <c r="H11" s="90" t="s">
        <v>47</v>
      </c>
      <c r="I11" s="72" t="s">
        <v>80</v>
      </c>
      <c r="J11" s="72" t="s">
        <v>80</v>
      </c>
      <c r="K11" s="72" t="s">
        <v>80</v>
      </c>
      <c r="L11" s="72" t="s">
        <v>80</v>
      </c>
      <c r="M11" s="72" t="s">
        <v>80</v>
      </c>
      <c r="N11" s="72" t="s">
        <v>80</v>
      </c>
      <c r="O11" s="72" t="s">
        <v>80</v>
      </c>
      <c r="P11" s="72" t="s">
        <v>80</v>
      </c>
      <c r="Q11" s="210"/>
      <c r="R11" s="211"/>
      <c r="S11" s="72" t="s">
        <v>80</v>
      </c>
      <c r="T11" s="72" t="s">
        <v>80</v>
      </c>
      <c r="U11" s="108" t="s">
        <v>80</v>
      </c>
      <c r="V11" s="108" t="s">
        <v>80</v>
      </c>
      <c r="W11" s="210"/>
      <c r="X11" s="211"/>
      <c r="Y11" s="72" t="s">
        <v>80</v>
      </c>
      <c r="Z11" s="72" t="s">
        <v>80</v>
      </c>
      <c r="AA11" s="116">
        <v>0</v>
      </c>
      <c r="AB11" s="116">
        <v>0</v>
      </c>
      <c r="AC11" s="37">
        <f>AA11*20</f>
        <v>0</v>
      </c>
      <c r="AD11" s="37">
        <f>AB11*10</f>
        <v>0</v>
      </c>
      <c r="AE11" s="37">
        <f t="shared" si="1"/>
        <v>0</v>
      </c>
      <c r="AF11" s="37">
        <f t="shared" si="2"/>
        <v>0</v>
      </c>
      <c r="AG11" s="149">
        <f>SUM(AE11:AF11)</f>
        <v>0</v>
      </c>
    </row>
    <row r="12" spans="1:33">
      <c r="A12" s="80">
        <v>5</v>
      </c>
      <c r="B12" s="88" t="s">
        <v>4</v>
      </c>
      <c r="C12" s="84">
        <v>30</v>
      </c>
      <c r="D12" s="87">
        <v>35</v>
      </c>
      <c r="E12" s="90">
        <v>25</v>
      </c>
      <c r="F12" s="90">
        <v>30</v>
      </c>
      <c r="G12" s="90">
        <v>25</v>
      </c>
      <c r="H12" s="90">
        <v>30</v>
      </c>
      <c r="I12" s="72">
        <v>30</v>
      </c>
      <c r="J12" s="72">
        <v>35</v>
      </c>
      <c r="K12" s="72">
        <v>40</v>
      </c>
      <c r="L12" s="72">
        <v>55</v>
      </c>
      <c r="M12" s="72">
        <v>40</v>
      </c>
      <c r="N12" s="72">
        <v>50</v>
      </c>
      <c r="O12" s="72">
        <v>35</v>
      </c>
      <c r="P12" s="72">
        <v>40</v>
      </c>
      <c r="Q12" s="210"/>
      <c r="R12" s="211"/>
      <c r="S12" s="72">
        <v>25</v>
      </c>
      <c r="T12" s="72">
        <v>35</v>
      </c>
      <c r="U12" s="108">
        <v>23</v>
      </c>
      <c r="V12" s="108">
        <v>30</v>
      </c>
      <c r="W12" s="210"/>
      <c r="X12" s="211"/>
      <c r="Y12" s="72">
        <v>25</v>
      </c>
      <c r="Z12" s="72">
        <v>30</v>
      </c>
      <c r="AA12" s="116">
        <f>(C12+E12+G12+I12+K12+M12+O12+S12+U12+Y12)/10</f>
        <v>29.8</v>
      </c>
      <c r="AB12" s="116">
        <f>(D12+F12+H12+J12+L12+N12+P12+T12+V12+Z12)/10</f>
        <v>37</v>
      </c>
      <c r="AC12" s="37">
        <f>AA12*20</f>
        <v>596</v>
      </c>
      <c r="AD12" s="37">
        <f>AB12*10</f>
        <v>370</v>
      </c>
      <c r="AE12" s="37">
        <f>AA12*245</f>
        <v>7301</v>
      </c>
      <c r="AF12" s="37">
        <f>AB12*120</f>
        <v>4440</v>
      </c>
      <c r="AG12" s="149">
        <f>SUM(AE12:AF12)</f>
        <v>11741</v>
      </c>
    </row>
    <row r="13" spans="1:33">
      <c r="A13" s="80"/>
      <c r="B13" s="85" t="s">
        <v>5</v>
      </c>
      <c r="C13" s="87"/>
      <c r="D13" s="87"/>
      <c r="E13" s="87"/>
      <c r="F13" s="87"/>
      <c r="G13" s="87"/>
      <c r="H13" s="87"/>
      <c r="I13" s="71"/>
      <c r="J13" s="71"/>
      <c r="K13" s="71"/>
      <c r="L13" s="71"/>
      <c r="M13" s="71"/>
      <c r="N13" s="71"/>
      <c r="O13" s="71"/>
      <c r="P13" s="71"/>
      <c r="Q13" s="210"/>
      <c r="R13" s="211"/>
      <c r="S13" s="71"/>
      <c r="T13" s="71"/>
      <c r="U13" s="106"/>
      <c r="V13" s="106"/>
      <c r="W13" s="210"/>
      <c r="X13" s="211"/>
      <c r="Y13" s="71"/>
      <c r="Z13" s="71"/>
      <c r="AA13" s="116"/>
      <c r="AB13" s="116"/>
      <c r="AC13" s="37"/>
      <c r="AD13" s="37"/>
      <c r="AE13" s="37"/>
      <c r="AF13" s="37"/>
      <c r="AG13" s="177"/>
    </row>
    <row r="14" spans="1:33">
      <c r="A14" s="80">
        <v>6</v>
      </c>
      <c r="B14" s="91" t="s">
        <v>6</v>
      </c>
      <c r="C14" s="84">
        <v>1243</v>
      </c>
      <c r="D14" s="84">
        <v>1444</v>
      </c>
      <c r="E14" s="84">
        <v>1163</v>
      </c>
      <c r="F14" s="84">
        <v>1464</v>
      </c>
      <c r="G14" s="84">
        <v>2268</v>
      </c>
      <c r="H14" s="84">
        <v>3415</v>
      </c>
      <c r="I14" s="37">
        <v>1587</v>
      </c>
      <c r="J14" s="37">
        <v>1098</v>
      </c>
      <c r="K14" s="37">
        <v>1083</v>
      </c>
      <c r="L14" s="37">
        <v>1407</v>
      </c>
      <c r="M14" s="37">
        <v>1171</v>
      </c>
      <c r="N14" s="37">
        <v>1390</v>
      </c>
      <c r="O14" s="37">
        <v>1244</v>
      </c>
      <c r="P14" s="37">
        <v>1071</v>
      </c>
      <c r="Q14" s="210"/>
      <c r="R14" s="211"/>
      <c r="S14" s="37">
        <v>867</v>
      </c>
      <c r="T14" s="37">
        <v>1530</v>
      </c>
      <c r="U14" s="104">
        <v>694</v>
      </c>
      <c r="V14" s="104">
        <v>1171</v>
      </c>
      <c r="W14" s="210"/>
      <c r="X14" s="211"/>
      <c r="Y14" s="37">
        <v>708</v>
      </c>
      <c r="Z14" s="37">
        <v>1320</v>
      </c>
      <c r="AA14" s="116">
        <f>(C14+E14+G14+I14+K14+M14+O14+S14+U14+Y14)/10</f>
        <v>1202.8</v>
      </c>
      <c r="AB14" s="116">
        <f>(D14+F14+H14+J14+L14+N14+P14+T14+V14+Z14)/10</f>
        <v>1531</v>
      </c>
      <c r="AC14" s="37">
        <f t="shared" ref="AC14:AC29" si="3">AA14*20</f>
        <v>24056</v>
      </c>
      <c r="AD14" s="37">
        <f t="shared" ref="AD14:AD29" si="4">AB14*10</f>
        <v>15310</v>
      </c>
      <c r="AE14" s="37">
        <f t="shared" ref="AE14:AE53" si="5">AA14*245</f>
        <v>294686</v>
      </c>
      <c r="AF14" s="37">
        <f t="shared" ref="AF14:AF53" si="6">AB14*120</f>
        <v>183720</v>
      </c>
      <c r="AG14" s="149">
        <f>SUM(AE14:AF14)</f>
        <v>478406</v>
      </c>
    </row>
    <row r="15" spans="1:33">
      <c r="A15" s="80">
        <v>7</v>
      </c>
      <c r="B15" s="91" t="s">
        <v>7</v>
      </c>
      <c r="C15" s="84">
        <v>1777</v>
      </c>
      <c r="D15" s="84">
        <v>4168</v>
      </c>
      <c r="E15" s="84">
        <v>1852</v>
      </c>
      <c r="F15" s="84">
        <v>3120</v>
      </c>
      <c r="G15" s="84">
        <v>1856</v>
      </c>
      <c r="H15" s="84">
        <v>3230</v>
      </c>
      <c r="I15" s="37">
        <v>2383</v>
      </c>
      <c r="J15" s="37">
        <v>1849</v>
      </c>
      <c r="K15" s="37">
        <v>2145</v>
      </c>
      <c r="L15" s="37">
        <v>3452</v>
      </c>
      <c r="M15" s="37">
        <v>2153</v>
      </c>
      <c r="N15" s="37">
        <v>2982</v>
      </c>
      <c r="O15" s="37">
        <v>958</v>
      </c>
      <c r="P15" s="37">
        <v>850</v>
      </c>
      <c r="Q15" s="210"/>
      <c r="R15" s="211"/>
      <c r="S15" s="37">
        <v>1147</v>
      </c>
      <c r="T15" s="37">
        <v>1445</v>
      </c>
      <c r="U15" s="104">
        <v>787</v>
      </c>
      <c r="V15" s="104">
        <v>1069</v>
      </c>
      <c r="W15" s="210"/>
      <c r="X15" s="211"/>
      <c r="Y15" s="37">
        <v>996</v>
      </c>
      <c r="Z15" s="37">
        <v>1077</v>
      </c>
      <c r="AA15" s="116">
        <f t="shared" ref="AA15:AA18" si="7">(C15+E15+G15+I15+K15+M15+O15+S15+U15+Y15)/10</f>
        <v>1605.4</v>
      </c>
      <c r="AB15" s="116">
        <f t="shared" ref="AB15:AB18" si="8">(D15+F15+H15+J15+L15+N15+P15+T15+V15+Z15)/10</f>
        <v>2324.1999999999998</v>
      </c>
      <c r="AC15" s="37">
        <f t="shared" si="3"/>
        <v>32108</v>
      </c>
      <c r="AD15" s="37">
        <f t="shared" si="4"/>
        <v>23242</v>
      </c>
      <c r="AE15" s="37">
        <f t="shared" si="5"/>
        <v>393323</v>
      </c>
      <c r="AF15" s="37">
        <f t="shared" si="6"/>
        <v>278904</v>
      </c>
      <c r="AG15" s="149">
        <f>SUM(AE15:AF15)</f>
        <v>672227</v>
      </c>
    </row>
    <row r="16" spans="1:33">
      <c r="A16" s="80">
        <v>8</v>
      </c>
      <c r="B16" s="92" t="s">
        <v>8</v>
      </c>
      <c r="C16" s="84">
        <v>4561</v>
      </c>
      <c r="D16" s="84">
        <v>3872</v>
      </c>
      <c r="E16" s="84">
        <v>4938</v>
      </c>
      <c r="F16" s="84">
        <v>4920</v>
      </c>
      <c r="G16" s="84">
        <v>4152</v>
      </c>
      <c r="H16" s="84">
        <v>4230</v>
      </c>
      <c r="I16" s="37">
        <v>4914</v>
      </c>
      <c r="J16" s="37">
        <v>4550</v>
      </c>
      <c r="K16" s="37">
        <v>5448</v>
      </c>
      <c r="L16" s="37">
        <v>6388</v>
      </c>
      <c r="M16" s="37">
        <v>5630</v>
      </c>
      <c r="N16" s="37">
        <v>6480</v>
      </c>
      <c r="O16" s="37">
        <v>2942</v>
      </c>
      <c r="P16" s="37">
        <v>4791</v>
      </c>
      <c r="Q16" s="210"/>
      <c r="R16" s="211"/>
      <c r="S16" s="37">
        <v>2225</v>
      </c>
      <c r="T16" s="37">
        <v>2984</v>
      </c>
      <c r="U16" s="104">
        <v>2521</v>
      </c>
      <c r="V16" s="104">
        <v>1852</v>
      </c>
      <c r="W16" s="210"/>
      <c r="X16" s="211"/>
      <c r="Y16" s="37">
        <v>1950</v>
      </c>
      <c r="Z16" s="37">
        <v>2430</v>
      </c>
      <c r="AA16" s="116">
        <f t="shared" si="7"/>
        <v>3928.1</v>
      </c>
      <c r="AB16" s="116">
        <f t="shared" si="8"/>
        <v>4249.7</v>
      </c>
      <c r="AC16" s="37">
        <f t="shared" si="3"/>
        <v>78562</v>
      </c>
      <c r="AD16" s="37">
        <f t="shared" si="4"/>
        <v>42497</v>
      </c>
      <c r="AE16" s="37">
        <f t="shared" si="5"/>
        <v>962384.5</v>
      </c>
      <c r="AF16" s="37">
        <f t="shared" si="6"/>
        <v>509964</v>
      </c>
      <c r="AG16" s="149">
        <f t="shared" ref="AG16:AG29" si="9">SUM(AE16:AF16)</f>
        <v>1472348.5</v>
      </c>
    </row>
    <row r="17" spans="1:33">
      <c r="A17" s="80">
        <v>9</v>
      </c>
      <c r="B17" s="91" t="s">
        <v>9</v>
      </c>
      <c r="C17" s="84">
        <v>1202</v>
      </c>
      <c r="D17" s="84">
        <v>1053</v>
      </c>
      <c r="E17" s="84">
        <v>1393</v>
      </c>
      <c r="F17" s="84">
        <v>979</v>
      </c>
      <c r="G17" s="84">
        <v>1328</v>
      </c>
      <c r="H17" s="84">
        <v>1797</v>
      </c>
      <c r="I17" s="37">
        <v>620</v>
      </c>
      <c r="J17" s="37">
        <v>646</v>
      </c>
      <c r="K17" s="37">
        <v>1103</v>
      </c>
      <c r="L17" s="37">
        <v>960</v>
      </c>
      <c r="M17" s="37">
        <v>1264</v>
      </c>
      <c r="N17" s="37">
        <v>915</v>
      </c>
      <c r="O17" s="37">
        <v>1054</v>
      </c>
      <c r="P17" s="37">
        <v>859</v>
      </c>
      <c r="Q17" s="210"/>
      <c r="R17" s="211"/>
      <c r="S17" s="37">
        <v>544</v>
      </c>
      <c r="T17" s="37">
        <v>572</v>
      </c>
      <c r="U17" s="104">
        <v>514</v>
      </c>
      <c r="V17" s="104">
        <v>503</v>
      </c>
      <c r="W17" s="210"/>
      <c r="X17" s="211"/>
      <c r="Y17" s="37">
        <v>541</v>
      </c>
      <c r="Z17" s="37">
        <v>467</v>
      </c>
      <c r="AA17" s="116">
        <f t="shared" si="7"/>
        <v>956.3</v>
      </c>
      <c r="AB17" s="116">
        <f t="shared" si="8"/>
        <v>875.1</v>
      </c>
      <c r="AC17" s="37">
        <f t="shared" si="3"/>
        <v>19126</v>
      </c>
      <c r="AD17" s="37">
        <f t="shared" si="4"/>
        <v>8751</v>
      </c>
      <c r="AE17" s="37">
        <f t="shared" si="5"/>
        <v>234293.5</v>
      </c>
      <c r="AF17" s="37">
        <f t="shared" si="6"/>
        <v>105012</v>
      </c>
      <c r="AG17" s="149">
        <f t="shared" si="9"/>
        <v>339305.5</v>
      </c>
    </row>
    <row r="18" spans="1:33">
      <c r="A18" s="80">
        <v>10</v>
      </c>
      <c r="B18" s="91" t="s">
        <v>10</v>
      </c>
      <c r="C18" s="84">
        <v>1158</v>
      </c>
      <c r="D18" s="84">
        <v>1607</v>
      </c>
      <c r="E18" s="84">
        <v>1223</v>
      </c>
      <c r="F18" s="84">
        <v>1281</v>
      </c>
      <c r="G18" s="84">
        <v>1133</v>
      </c>
      <c r="H18" s="84">
        <v>1222</v>
      </c>
      <c r="I18" s="37">
        <v>1202</v>
      </c>
      <c r="J18" s="37">
        <v>1360</v>
      </c>
      <c r="K18" s="37">
        <v>1237</v>
      </c>
      <c r="L18" s="37">
        <v>1404</v>
      </c>
      <c r="M18" s="37">
        <v>1188</v>
      </c>
      <c r="N18" s="37">
        <v>1406</v>
      </c>
      <c r="O18" s="37">
        <v>1058</v>
      </c>
      <c r="P18" s="37">
        <v>950</v>
      </c>
      <c r="Q18" s="210"/>
      <c r="R18" s="211"/>
      <c r="S18" s="37">
        <v>881</v>
      </c>
      <c r="T18" s="37">
        <v>873</v>
      </c>
      <c r="U18" s="104">
        <v>469</v>
      </c>
      <c r="V18" s="104">
        <v>385</v>
      </c>
      <c r="W18" s="210"/>
      <c r="X18" s="211"/>
      <c r="Y18" s="37">
        <v>563</v>
      </c>
      <c r="Z18" s="37">
        <v>637</v>
      </c>
      <c r="AA18" s="116">
        <f t="shared" si="7"/>
        <v>1011.2</v>
      </c>
      <c r="AB18" s="116">
        <f t="shared" si="8"/>
        <v>1112.5</v>
      </c>
      <c r="AC18" s="37">
        <f t="shared" si="3"/>
        <v>20224</v>
      </c>
      <c r="AD18" s="37">
        <f t="shared" si="4"/>
        <v>11125</v>
      </c>
      <c r="AE18" s="37">
        <f t="shared" si="5"/>
        <v>247744</v>
      </c>
      <c r="AF18" s="37">
        <f t="shared" si="6"/>
        <v>133500</v>
      </c>
      <c r="AG18" s="149">
        <f t="shared" si="9"/>
        <v>381244</v>
      </c>
    </row>
    <row r="19" spans="1:33">
      <c r="A19" s="80">
        <v>11</v>
      </c>
      <c r="B19" s="91" t="s">
        <v>11</v>
      </c>
      <c r="C19" s="84">
        <v>1521</v>
      </c>
      <c r="D19" s="84">
        <v>1237</v>
      </c>
      <c r="E19" s="84">
        <v>1609</v>
      </c>
      <c r="F19" s="84">
        <v>1531</v>
      </c>
      <c r="G19" s="84">
        <v>1422</v>
      </c>
      <c r="H19" s="84">
        <v>1173</v>
      </c>
      <c r="I19" s="37">
        <v>855</v>
      </c>
      <c r="J19" s="37">
        <v>679</v>
      </c>
      <c r="K19" s="37">
        <v>1523</v>
      </c>
      <c r="L19" s="37">
        <v>1296</v>
      </c>
      <c r="M19" s="37">
        <v>1281</v>
      </c>
      <c r="N19" s="37">
        <v>1079</v>
      </c>
      <c r="O19" s="37">
        <v>1190</v>
      </c>
      <c r="P19" s="37">
        <v>959</v>
      </c>
      <c r="Q19" s="210"/>
      <c r="R19" s="211"/>
      <c r="S19" s="37">
        <v>686</v>
      </c>
      <c r="T19" s="37">
        <v>582</v>
      </c>
      <c r="U19" s="104">
        <v>0</v>
      </c>
      <c r="V19" s="104">
        <v>0</v>
      </c>
      <c r="W19" s="210"/>
      <c r="X19" s="211"/>
      <c r="Y19" s="37">
        <v>601</v>
      </c>
      <c r="Z19" s="37">
        <v>476</v>
      </c>
      <c r="AA19" s="116">
        <f>(C19+E19+G19+I19+K19+M19+O19+S19+Y19)/9</f>
        <v>1187.5555555555557</v>
      </c>
      <c r="AB19" s="116">
        <f>(D19+F19+H19+J19+L19+N19+P19+T19+Z19)/9</f>
        <v>1001.3333333333334</v>
      </c>
      <c r="AC19" s="37">
        <f t="shared" si="3"/>
        <v>23751.111111111113</v>
      </c>
      <c r="AD19" s="37">
        <f t="shared" si="4"/>
        <v>10013.333333333334</v>
      </c>
      <c r="AE19" s="37">
        <f t="shared" si="5"/>
        <v>290951.11111111112</v>
      </c>
      <c r="AF19" s="37">
        <f t="shared" si="6"/>
        <v>120160</v>
      </c>
      <c r="AG19" s="149">
        <f t="shared" si="9"/>
        <v>411111.11111111112</v>
      </c>
    </row>
    <row r="20" spans="1:33">
      <c r="A20" s="80">
        <v>12</v>
      </c>
      <c r="B20" s="91" t="s">
        <v>12</v>
      </c>
      <c r="C20" s="84">
        <v>931</v>
      </c>
      <c r="D20" s="84">
        <v>1237</v>
      </c>
      <c r="E20" s="84">
        <v>993</v>
      </c>
      <c r="F20" s="84">
        <v>926</v>
      </c>
      <c r="G20" s="84">
        <v>1307</v>
      </c>
      <c r="H20" s="84">
        <v>1743</v>
      </c>
      <c r="I20" s="37">
        <v>1046</v>
      </c>
      <c r="J20" s="37">
        <v>942</v>
      </c>
      <c r="K20" s="37">
        <v>1360</v>
      </c>
      <c r="L20" s="37">
        <v>1248</v>
      </c>
      <c r="M20" s="37">
        <v>1397</v>
      </c>
      <c r="N20" s="37">
        <v>1369</v>
      </c>
      <c r="O20" s="37">
        <v>1098</v>
      </c>
      <c r="P20" s="37">
        <v>982</v>
      </c>
      <c r="Q20" s="210"/>
      <c r="R20" s="211"/>
      <c r="S20" s="37">
        <v>649</v>
      </c>
      <c r="T20" s="37">
        <v>704</v>
      </c>
      <c r="U20" s="104">
        <v>550</v>
      </c>
      <c r="V20" s="104">
        <v>561</v>
      </c>
      <c r="W20" s="210"/>
      <c r="X20" s="211"/>
      <c r="Y20" s="37">
        <v>662</v>
      </c>
      <c r="Z20" s="37">
        <v>650</v>
      </c>
      <c r="AA20" s="116">
        <f t="shared" ref="AA20:AA22" si="10">(C20+E20+G20+I20+K20+M20+O20+S20+U20+Y20)/10</f>
        <v>999.3</v>
      </c>
      <c r="AB20" s="116">
        <f t="shared" ref="AB20:AB22" si="11">(D20+F20+H20+J20+L20+N20+P20+T20+V20+Z20)/10</f>
        <v>1036.2</v>
      </c>
      <c r="AC20" s="37">
        <f t="shared" si="3"/>
        <v>19986</v>
      </c>
      <c r="AD20" s="37">
        <f t="shared" si="4"/>
        <v>10362</v>
      </c>
      <c r="AE20" s="37">
        <f t="shared" si="5"/>
        <v>244828.5</v>
      </c>
      <c r="AF20" s="37">
        <f t="shared" si="6"/>
        <v>124344</v>
      </c>
      <c r="AG20" s="149">
        <f t="shared" si="9"/>
        <v>369172.5</v>
      </c>
    </row>
    <row r="21" spans="1:33" ht="19.5" customHeight="1">
      <c r="A21" s="80">
        <v>13</v>
      </c>
      <c r="B21" s="91" t="s">
        <v>13</v>
      </c>
      <c r="C21" s="84">
        <v>3000</v>
      </c>
      <c r="D21" s="84">
        <v>9000</v>
      </c>
      <c r="E21" s="84">
        <v>3000</v>
      </c>
      <c r="F21" s="84">
        <v>9000</v>
      </c>
      <c r="G21" s="84">
        <v>800</v>
      </c>
      <c r="H21" s="84">
        <v>2300</v>
      </c>
      <c r="I21" s="37">
        <v>4500</v>
      </c>
      <c r="J21" s="37">
        <v>10000</v>
      </c>
      <c r="K21" s="37">
        <v>9900</v>
      </c>
      <c r="L21" s="37">
        <v>12000</v>
      </c>
      <c r="M21" s="37">
        <v>3500</v>
      </c>
      <c r="N21" s="37">
        <v>12000</v>
      </c>
      <c r="O21" s="37">
        <v>4000</v>
      </c>
      <c r="P21" s="37">
        <v>7000</v>
      </c>
      <c r="Q21" s="210"/>
      <c r="R21" s="211"/>
      <c r="S21" s="37">
        <v>3000</v>
      </c>
      <c r="T21" s="37">
        <v>6750</v>
      </c>
      <c r="U21" s="104">
        <v>3000</v>
      </c>
      <c r="V21" s="104">
        <v>6750</v>
      </c>
      <c r="W21" s="210"/>
      <c r="X21" s="211"/>
      <c r="Y21" s="37">
        <v>3000</v>
      </c>
      <c r="Z21" s="37">
        <v>6750</v>
      </c>
      <c r="AA21" s="116">
        <f t="shared" si="10"/>
        <v>3770</v>
      </c>
      <c r="AB21" s="116">
        <f t="shared" si="11"/>
        <v>8155</v>
      </c>
      <c r="AC21" s="37">
        <f t="shared" si="3"/>
        <v>75400</v>
      </c>
      <c r="AD21" s="37">
        <f t="shared" si="4"/>
        <v>81550</v>
      </c>
      <c r="AE21" s="37">
        <f t="shared" si="5"/>
        <v>923650</v>
      </c>
      <c r="AF21" s="37">
        <f t="shared" si="6"/>
        <v>978600</v>
      </c>
      <c r="AG21" s="149">
        <f t="shared" si="9"/>
        <v>1902250</v>
      </c>
    </row>
    <row r="22" spans="1:33">
      <c r="A22" s="80">
        <v>14</v>
      </c>
      <c r="B22" s="91" t="s">
        <v>14</v>
      </c>
      <c r="C22" s="84">
        <v>600</v>
      </c>
      <c r="D22" s="84">
        <v>900</v>
      </c>
      <c r="E22" s="84">
        <v>600</v>
      </c>
      <c r="F22" s="84">
        <v>900</v>
      </c>
      <c r="G22" s="84">
        <v>600</v>
      </c>
      <c r="H22" s="84">
        <v>800</v>
      </c>
      <c r="I22" s="37">
        <v>600</v>
      </c>
      <c r="J22" s="37">
        <v>800</v>
      </c>
      <c r="K22" s="37">
        <v>600</v>
      </c>
      <c r="L22" s="37">
        <v>800</v>
      </c>
      <c r="M22" s="37">
        <v>600</v>
      </c>
      <c r="N22" s="37">
        <v>800</v>
      </c>
      <c r="O22" s="37">
        <v>600</v>
      </c>
      <c r="P22" s="37">
        <v>800</v>
      </c>
      <c r="Q22" s="210"/>
      <c r="R22" s="211"/>
      <c r="S22" s="37">
        <v>300</v>
      </c>
      <c r="T22" s="37">
        <v>500</v>
      </c>
      <c r="U22" s="104">
        <v>300</v>
      </c>
      <c r="V22" s="104">
        <v>500</v>
      </c>
      <c r="W22" s="210"/>
      <c r="X22" s="211"/>
      <c r="Y22" s="37">
        <v>300</v>
      </c>
      <c r="Z22" s="37">
        <v>500</v>
      </c>
      <c r="AA22" s="116">
        <f t="shared" si="10"/>
        <v>510</v>
      </c>
      <c r="AB22" s="116">
        <f t="shared" si="11"/>
        <v>730</v>
      </c>
      <c r="AC22" s="37">
        <f t="shared" si="3"/>
        <v>10200</v>
      </c>
      <c r="AD22" s="37">
        <f t="shared" si="4"/>
        <v>7300</v>
      </c>
      <c r="AE22" s="37">
        <f t="shared" si="5"/>
        <v>124950</v>
      </c>
      <c r="AF22" s="37">
        <f t="shared" si="6"/>
        <v>87600</v>
      </c>
      <c r="AG22" s="149">
        <f t="shared" si="9"/>
        <v>212550</v>
      </c>
    </row>
    <row r="23" spans="1:33">
      <c r="A23" s="80">
        <v>15</v>
      </c>
      <c r="B23" s="91" t="s">
        <v>15</v>
      </c>
      <c r="C23" s="84">
        <v>154</v>
      </c>
      <c r="D23" s="84">
        <v>270</v>
      </c>
      <c r="E23" s="84">
        <v>154</v>
      </c>
      <c r="F23" s="84">
        <v>270</v>
      </c>
      <c r="G23" s="84">
        <v>164</v>
      </c>
      <c r="H23" s="84">
        <v>160</v>
      </c>
      <c r="I23" s="37">
        <v>158</v>
      </c>
      <c r="J23" s="37">
        <v>220</v>
      </c>
      <c r="K23" s="37">
        <v>149</v>
      </c>
      <c r="L23" s="37">
        <v>203</v>
      </c>
      <c r="M23" s="37">
        <v>160</v>
      </c>
      <c r="N23" s="37">
        <v>215</v>
      </c>
      <c r="O23" s="37">
        <v>154</v>
      </c>
      <c r="P23" s="37">
        <v>153</v>
      </c>
      <c r="Q23" s="210"/>
      <c r="R23" s="211"/>
      <c r="S23" s="37">
        <v>60</v>
      </c>
      <c r="T23" s="37">
        <v>30</v>
      </c>
      <c r="U23" s="104">
        <v>81</v>
      </c>
      <c r="V23" s="104">
        <v>82</v>
      </c>
      <c r="W23" s="210"/>
      <c r="X23" s="211"/>
      <c r="Y23" s="37">
        <v>110</v>
      </c>
      <c r="Z23" s="37">
        <v>95</v>
      </c>
      <c r="AA23" s="116">
        <f t="shared" ref="AA23" si="12">(C23+E23+G23+I23+K23+M23+O23+S23+U23+Y23)/10</f>
        <v>134.4</v>
      </c>
      <c r="AB23" s="116">
        <f t="shared" ref="AB23" si="13">(D23+F23+H23+J23+L23+N23+P23+T23+V23+Z23)/10</f>
        <v>169.8</v>
      </c>
      <c r="AC23" s="37">
        <f t="shared" si="3"/>
        <v>2688</v>
      </c>
      <c r="AD23" s="37">
        <f t="shared" si="4"/>
        <v>1698</v>
      </c>
      <c r="AE23" s="37">
        <f t="shared" si="5"/>
        <v>32928</v>
      </c>
      <c r="AF23" s="37">
        <f t="shared" si="6"/>
        <v>20376</v>
      </c>
      <c r="AG23" s="149">
        <f t="shared" si="9"/>
        <v>53304</v>
      </c>
    </row>
    <row r="24" spans="1:33">
      <c r="A24" s="80">
        <v>16</v>
      </c>
      <c r="B24" s="91" t="s">
        <v>16</v>
      </c>
      <c r="C24" s="84">
        <v>1950</v>
      </c>
      <c r="D24" s="84">
        <v>1845</v>
      </c>
      <c r="E24" s="84">
        <v>2605</v>
      </c>
      <c r="F24" s="84">
        <v>2322</v>
      </c>
      <c r="G24" s="84">
        <v>1970</v>
      </c>
      <c r="H24" s="84">
        <v>2030</v>
      </c>
      <c r="I24" s="37">
        <v>2813</v>
      </c>
      <c r="J24" s="37">
        <v>2915</v>
      </c>
      <c r="K24" s="37">
        <v>2813</v>
      </c>
      <c r="L24" s="37">
        <v>2915</v>
      </c>
      <c r="M24" s="37">
        <v>2128</v>
      </c>
      <c r="N24" s="37">
        <v>2404</v>
      </c>
      <c r="O24" s="37">
        <v>1256</v>
      </c>
      <c r="P24" s="37">
        <v>2090</v>
      </c>
      <c r="Q24" s="210"/>
      <c r="R24" s="211"/>
      <c r="S24" s="37">
        <v>1796</v>
      </c>
      <c r="T24" s="37">
        <v>1832</v>
      </c>
      <c r="U24" s="104">
        <v>2312</v>
      </c>
      <c r="V24" s="104">
        <v>1312</v>
      </c>
      <c r="W24" s="210"/>
      <c r="X24" s="211"/>
      <c r="Y24" s="37">
        <v>1244</v>
      </c>
      <c r="Z24" s="37">
        <v>1543</v>
      </c>
      <c r="AA24" s="116">
        <f t="shared" ref="AA24" si="14">(C24+E24+G24+I24+K24+M24+O24+S24+U24+Y24)/10</f>
        <v>2088.6999999999998</v>
      </c>
      <c r="AB24" s="116">
        <f t="shared" ref="AB24" si="15">(D24+F24+H24+J24+L24+N24+P24+T24+V24+Z24)/10</f>
        <v>2120.8000000000002</v>
      </c>
      <c r="AC24" s="37">
        <f t="shared" si="3"/>
        <v>41774</v>
      </c>
      <c r="AD24" s="37">
        <f t="shared" si="4"/>
        <v>21208</v>
      </c>
      <c r="AE24" s="37">
        <f t="shared" si="5"/>
        <v>511731.49999999994</v>
      </c>
      <c r="AF24" s="37">
        <f t="shared" si="6"/>
        <v>254496.00000000003</v>
      </c>
      <c r="AG24" s="149">
        <f t="shared" si="9"/>
        <v>766227.5</v>
      </c>
    </row>
    <row r="25" spans="1:33">
      <c r="A25" s="80">
        <v>17</v>
      </c>
      <c r="B25" s="91" t="s">
        <v>17</v>
      </c>
      <c r="C25" s="84">
        <v>370</v>
      </c>
      <c r="D25" s="84">
        <v>390</v>
      </c>
      <c r="E25" s="84">
        <v>396</v>
      </c>
      <c r="F25" s="84">
        <v>430</v>
      </c>
      <c r="G25" s="84">
        <v>338</v>
      </c>
      <c r="H25" s="84">
        <v>394</v>
      </c>
      <c r="I25" s="37">
        <v>589</v>
      </c>
      <c r="J25" s="37">
        <v>706</v>
      </c>
      <c r="K25" s="37">
        <v>589</v>
      </c>
      <c r="L25" s="37">
        <v>706</v>
      </c>
      <c r="M25" s="37">
        <v>441</v>
      </c>
      <c r="N25" s="37">
        <v>529</v>
      </c>
      <c r="O25" s="37">
        <v>282</v>
      </c>
      <c r="P25" s="37">
        <v>525</v>
      </c>
      <c r="Q25" s="210"/>
      <c r="R25" s="211"/>
      <c r="S25" s="37">
        <v>0</v>
      </c>
      <c r="T25" s="37">
        <v>0</v>
      </c>
      <c r="U25" s="104">
        <v>358</v>
      </c>
      <c r="V25" s="104">
        <v>266</v>
      </c>
      <c r="W25" s="210"/>
      <c r="X25" s="211"/>
      <c r="Y25" s="37">
        <v>275</v>
      </c>
      <c r="Z25" s="37">
        <v>371</v>
      </c>
      <c r="AA25" s="116">
        <f t="shared" ref="AA25:AA29" si="16">(C25+E25+G25+I25+K25+M25+O25+S25+U25+Y25)/10</f>
        <v>363.8</v>
      </c>
      <c r="AB25" s="116">
        <f t="shared" ref="AB25:AB29" si="17">(D25+F25+H25+J25+L25+N25+P25+T25+V25+Z25)/10</f>
        <v>431.7</v>
      </c>
      <c r="AC25" s="37">
        <f t="shared" si="3"/>
        <v>7276</v>
      </c>
      <c r="AD25" s="37">
        <f t="shared" si="4"/>
        <v>4317</v>
      </c>
      <c r="AE25" s="37">
        <f t="shared" si="5"/>
        <v>89131</v>
      </c>
      <c r="AF25" s="37">
        <f t="shared" si="6"/>
        <v>51804</v>
      </c>
      <c r="AG25" s="149">
        <f t="shared" si="9"/>
        <v>140935</v>
      </c>
    </row>
    <row r="26" spans="1:33">
      <c r="A26" s="80">
        <v>18</v>
      </c>
      <c r="B26" s="91" t="s">
        <v>18</v>
      </c>
      <c r="C26" s="84">
        <v>1639</v>
      </c>
      <c r="D26" s="84">
        <v>3198</v>
      </c>
      <c r="E26" s="84">
        <v>2179</v>
      </c>
      <c r="F26" s="84">
        <v>2276</v>
      </c>
      <c r="G26" s="84">
        <v>2181</v>
      </c>
      <c r="H26" s="84">
        <v>2258</v>
      </c>
      <c r="I26" s="37">
        <v>1278</v>
      </c>
      <c r="J26" s="37">
        <v>1593</v>
      </c>
      <c r="K26" s="37">
        <v>1404</v>
      </c>
      <c r="L26" s="37">
        <v>1722</v>
      </c>
      <c r="M26" s="37">
        <v>1634</v>
      </c>
      <c r="N26" s="37">
        <v>1776</v>
      </c>
      <c r="O26" s="37">
        <v>1300</v>
      </c>
      <c r="P26" s="37">
        <v>1373</v>
      </c>
      <c r="Q26" s="210"/>
      <c r="R26" s="211"/>
      <c r="S26" s="37">
        <v>833</v>
      </c>
      <c r="T26" s="37">
        <v>1131</v>
      </c>
      <c r="U26" s="104">
        <v>444</v>
      </c>
      <c r="V26" s="104">
        <v>560</v>
      </c>
      <c r="W26" s="210"/>
      <c r="X26" s="211"/>
      <c r="Y26" s="37">
        <v>529</v>
      </c>
      <c r="Z26" s="37">
        <v>631</v>
      </c>
      <c r="AA26" s="116">
        <f t="shared" si="16"/>
        <v>1342.1</v>
      </c>
      <c r="AB26" s="116">
        <f t="shared" si="17"/>
        <v>1651.8</v>
      </c>
      <c r="AC26" s="37">
        <f t="shared" si="3"/>
        <v>26842</v>
      </c>
      <c r="AD26" s="37">
        <f t="shared" si="4"/>
        <v>16518</v>
      </c>
      <c r="AE26" s="37">
        <f t="shared" si="5"/>
        <v>328814.5</v>
      </c>
      <c r="AF26" s="37">
        <f t="shared" si="6"/>
        <v>198216</v>
      </c>
      <c r="AG26" s="149">
        <f t="shared" si="9"/>
        <v>527030.5</v>
      </c>
    </row>
    <row r="27" spans="1:33">
      <c r="A27" s="80">
        <v>19</v>
      </c>
      <c r="B27" s="91" t="s">
        <v>19</v>
      </c>
      <c r="C27" s="84">
        <v>900</v>
      </c>
      <c r="D27" s="84">
        <v>1500</v>
      </c>
      <c r="E27" s="84">
        <v>900</v>
      </c>
      <c r="F27" s="84">
        <v>1500</v>
      </c>
      <c r="G27" s="84">
        <v>700</v>
      </c>
      <c r="H27" s="84">
        <v>1000</v>
      </c>
      <c r="I27" s="37">
        <v>700</v>
      </c>
      <c r="J27" s="37">
        <v>1000</v>
      </c>
      <c r="K27" s="37">
        <v>700</v>
      </c>
      <c r="L27" s="37">
        <v>1000</v>
      </c>
      <c r="M27" s="37">
        <v>700</v>
      </c>
      <c r="N27" s="37">
        <v>1000</v>
      </c>
      <c r="O27" s="37">
        <v>700</v>
      </c>
      <c r="P27" s="37">
        <v>1000</v>
      </c>
      <c r="Q27" s="210"/>
      <c r="R27" s="211"/>
      <c r="S27" s="37">
        <v>300</v>
      </c>
      <c r="T27" s="37">
        <v>500</v>
      </c>
      <c r="U27" s="104">
        <v>300</v>
      </c>
      <c r="V27" s="104">
        <v>500</v>
      </c>
      <c r="W27" s="210"/>
      <c r="X27" s="211"/>
      <c r="Y27" s="37">
        <v>300</v>
      </c>
      <c r="Z27" s="37">
        <v>500</v>
      </c>
      <c r="AA27" s="116">
        <f t="shared" si="16"/>
        <v>620</v>
      </c>
      <c r="AB27" s="116">
        <f t="shared" si="17"/>
        <v>950</v>
      </c>
      <c r="AC27" s="37">
        <f t="shared" si="3"/>
        <v>12400</v>
      </c>
      <c r="AD27" s="37">
        <f t="shared" si="4"/>
        <v>9500</v>
      </c>
      <c r="AE27" s="37">
        <f t="shared" si="5"/>
        <v>151900</v>
      </c>
      <c r="AF27" s="37">
        <f t="shared" si="6"/>
        <v>114000</v>
      </c>
      <c r="AG27" s="149">
        <f t="shared" si="9"/>
        <v>265900</v>
      </c>
    </row>
    <row r="28" spans="1:33">
      <c r="A28" s="80">
        <v>20</v>
      </c>
      <c r="B28" s="91" t="s">
        <v>20</v>
      </c>
      <c r="C28" s="84">
        <v>69</v>
      </c>
      <c r="D28" s="84">
        <v>98</v>
      </c>
      <c r="E28" s="84">
        <v>65</v>
      </c>
      <c r="F28" s="84">
        <v>90</v>
      </c>
      <c r="G28" s="84">
        <v>65</v>
      </c>
      <c r="H28" s="84">
        <v>91</v>
      </c>
      <c r="I28" s="37">
        <v>73</v>
      </c>
      <c r="J28" s="37">
        <v>78</v>
      </c>
      <c r="K28" s="37">
        <v>113</v>
      </c>
      <c r="L28" s="37">
        <v>75</v>
      </c>
      <c r="M28" s="37">
        <v>106</v>
      </c>
      <c r="N28" s="37">
        <v>117</v>
      </c>
      <c r="O28" s="37">
        <v>92</v>
      </c>
      <c r="P28" s="37">
        <v>42</v>
      </c>
      <c r="Q28" s="210"/>
      <c r="R28" s="211"/>
      <c r="S28" s="37">
        <v>45</v>
      </c>
      <c r="T28" s="37">
        <v>20</v>
      </c>
      <c r="U28" s="104">
        <v>35</v>
      </c>
      <c r="V28" s="104">
        <v>20</v>
      </c>
      <c r="W28" s="210"/>
      <c r="X28" s="211"/>
      <c r="Y28" s="37">
        <v>92</v>
      </c>
      <c r="Z28" s="37">
        <v>42</v>
      </c>
      <c r="AA28" s="116">
        <f t="shared" si="16"/>
        <v>75.5</v>
      </c>
      <c r="AB28" s="116">
        <f t="shared" si="17"/>
        <v>67.3</v>
      </c>
      <c r="AC28" s="37">
        <f t="shared" si="3"/>
        <v>1510</v>
      </c>
      <c r="AD28" s="37">
        <f t="shared" si="4"/>
        <v>673</v>
      </c>
      <c r="AE28" s="37">
        <f t="shared" si="5"/>
        <v>18497.5</v>
      </c>
      <c r="AF28" s="37">
        <f t="shared" si="6"/>
        <v>8076</v>
      </c>
      <c r="AG28" s="149">
        <f t="shared" si="9"/>
        <v>26573.5</v>
      </c>
    </row>
    <row r="29" spans="1:33">
      <c r="A29" s="80">
        <v>21</v>
      </c>
      <c r="B29" s="91" t="s">
        <v>21</v>
      </c>
      <c r="C29" s="84">
        <v>351</v>
      </c>
      <c r="D29" s="84">
        <v>355</v>
      </c>
      <c r="E29" s="84">
        <v>351</v>
      </c>
      <c r="F29" s="84">
        <v>355</v>
      </c>
      <c r="G29" s="84">
        <v>320</v>
      </c>
      <c r="H29" s="84">
        <v>417</v>
      </c>
      <c r="I29" s="37">
        <v>309</v>
      </c>
      <c r="J29" s="37">
        <v>470</v>
      </c>
      <c r="K29" s="37">
        <v>307</v>
      </c>
      <c r="L29" s="37">
        <v>491</v>
      </c>
      <c r="M29" s="37">
        <v>281</v>
      </c>
      <c r="N29" s="37">
        <v>369</v>
      </c>
      <c r="O29" s="37">
        <v>233</v>
      </c>
      <c r="P29" s="37">
        <v>266</v>
      </c>
      <c r="Q29" s="210"/>
      <c r="R29" s="211"/>
      <c r="S29" s="37">
        <v>170</v>
      </c>
      <c r="T29" s="37">
        <v>359</v>
      </c>
      <c r="U29" s="104">
        <v>133</v>
      </c>
      <c r="V29" s="104">
        <v>206</v>
      </c>
      <c r="W29" s="210"/>
      <c r="X29" s="211"/>
      <c r="Y29" s="37">
        <v>153</v>
      </c>
      <c r="Z29" s="37">
        <v>228</v>
      </c>
      <c r="AA29" s="116">
        <f t="shared" si="16"/>
        <v>260.8</v>
      </c>
      <c r="AB29" s="116">
        <f t="shared" si="17"/>
        <v>351.6</v>
      </c>
      <c r="AC29" s="37">
        <f t="shared" si="3"/>
        <v>5216</v>
      </c>
      <c r="AD29" s="37">
        <f t="shared" si="4"/>
        <v>3516</v>
      </c>
      <c r="AE29" s="37">
        <f t="shared" si="5"/>
        <v>63896</v>
      </c>
      <c r="AF29" s="37">
        <f t="shared" si="6"/>
        <v>42192</v>
      </c>
      <c r="AG29" s="149">
        <f t="shared" si="9"/>
        <v>106088</v>
      </c>
    </row>
    <row r="30" spans="1:33" ht="20.25" customHeight="1">
      <c r="A30" s="80">
        <v>22</v>
      </c>
      <c r="B30" s="91" t="s">
        <v>88</v>
      </c>
      <c r="C30" s="197" t="s">
        <v>81</v>
      </c>
      <c r="D30" s="198"/>
      <c r="E30" s="93" t="s">
        <v>81</v>
      </c>
      <c r="F30" s="94"/>
      <c r="G30" s="93" t="s">
        <v>81</v>
      </c>
      <c r="H30" s="94"/>
      <c r="I30" s="73" t="s">
        <v>81</v>
      </c>
      <c r="J30" s="74"/>
      <c r="K30" s="73" t="s">
        <v>81</v>
      </c>
      <c r="L30" s="74"/>
      <c r="M30" s="73" t="s">
        <v>81</v>
      </c>
      <c r="N30" s="74"/>
      <c r="O30" s="73" t="s">
        <v>81</v>
      </c>
      <c r="P30" s="74"/>
      <c r="Q30" s="210"/>
      <c r="R30" s="211"/>
      <c r="S30" s="204" t="s">
        <v>90</v>
      </c>
      <c r="T30" s="205"/>
      <c r="U30" s="206" t="s">
        <v>90</v>
      </c>
      <c r="V30" s="207"/>
      <c r="W30" s="210"/>
      <c r="X30" s="211"/>
      <c r="Y30" s="201" t="s">
        <v>81</v>
      </c>
      <c r="Z30" s="202"/>
      <c r="AA30" s="202"/>
      <c r="AB30" s="203"/>
      <c r="AC30" s="37"/>
      <c r="AD30" s="37"/>
      <c r="AE30" s="37">
        <f t="shared" si="5"/>
        <v>0</v>
      </c>
      <c r="AF30" s="37">
        <f t="shared" si="6"/>
        <v>0</v>
      </c>
      <c r="AG30" s="177"/>
    </row>
    <row r="31" spans="1:33">
      <c r="A31" s="95"/>
      <c r="B31" s="96" t="s">
        <v>22</v>
      </c>
      <c r="C31" s="97"/>
      <c r="D31" s="84"/>
      <c r="E31" s="97"/>
      <c r="F31" s="84"/>
      <c r="G31" s="97"/>
      <c r="H31" s="84"/>
      <c r="I31" s="75"/>
      <c r="J31" s="37"/>
      <c r="K31" s="75"/>
      <c r="L31" s="37"/>
      <c r="M31" s="75"/>
      <c r="N31" s="37"/>
      <c r="O31" s="75"/>
      <c r="P31" s="37"/>
      <c r="Q31" s="210"/>
      <c r="R31" s="211"/>
      <c r="S31" s="75"/>
      <c r="T31" s="37"/>
      <c r="U31" s="105"/>
      <c r="V31" s="104"/>
      <c r="W31" s="210"/>
      <c r="X31" s="211"/>
      <c r="Y31" s="75"/>
      <c r="Z31" s="37"/>
      <c r="AA31" s="104"/>
      <c r="AB31" s="104"/>
      <c r="AC31" s="37"/>
      <c r="AD31" s="37"/>
      <c r="AE31" s="37">
        <f t="shared" si="5"/>
        <v>0</v>
      </c>
      <c r="AF31" s="37">
        <f t="shared" si="6"/>
        <v>0</v>
      </c>
      <c r="AG31" s="177"/>
    </row>
    <row r="32" spans="1:33">
      <c r="A32" s="80">
        <v>23</v>
      </c>
      <c r="B32" s="98" t="s">
        <v>23</v>
      </c>
      <c r="C32" s="84">
        <v>3574</v>
      </c>
      <c r="D32" s="84">
        <v>5403</v>
      </c>
      <c r="E32" s="84">
        <v>4248</v>
      </c>
      <c r="F32" s="84">
        <v>8402</v>
      </c>
      <c r="G32" s="84">
        <v>3883</v>
      </c>
      <c r="H32" s="84">
        <v>8250</v>
      </c>
      <c r="I32" s="37">
        <v>5253</v>
      </c>
      <c r="J32" s="37">
        <v>9237</v>
      </c>
      <c r="K32" s="37">
        <v>4096</v>
      </c>
      <c r="L32" s="37">
        <v>7359</v>
      </c>
      <c r="M32" s="37">
        <v>4138</v>
      </c>
      <c r="N32" s="37">
        <v>8910</v>
      </c>
      <c r="O32" s="37">
        <v>4313</v>
      </c>
      <c r="P32" s="37">
        <v>6679</v>
      </c>
      <c r="Q32" s="210"/>
      <c r="R32" s="211"/>
      <c r="S32" s="37">
        <v>4876</v>
      </c>
      <c r="T32" s="37">
        <v>7273</v>
      </c>
      <c r="U32" s="104">
        <v>3841</v>
      </c>
      <c r="V32" s="104">
        <v>5402</v>
      </c>
      <c r="W32" s="210"/>
      <c r="X32" s="211"/>
      <c r="Y32" s="37">
        <v>3820</v>
      </c>
      <c r="Z32" s="37">
        <v>5986</v>
      </c>
      <c r="AA32" s="116">
        <f t="shared" ref="AA32:AB32" si="18">(C32+E32+G32+I32+K32+M32+O32+S32+U32+Y32)/10</f>
        <v>4204.2</v>
      </c>
      <c r="AB32" s="116">
        <f t="shared" si="18"/>
        <v>7290.1</v>
      </c>
      <c r="AC32" s="37">
        <f t="shared" ref="AC32:AC53" si="19">AA32*20</f>
        <v>84084</v>
      </c>
      <c r="AD32" s="37">
        <f t="shared" ref="AD32:AD53" si="20">AB32*10</f>
        <v>72901</v>
      </c>
      <c r="AE32" s="37">
        <f t="shared" si="5"/>
        <v>1030029</v>
      </c>
      <c r="AF32" s="37">
        <f t="shared" si="6"/>
        <v>874812</v>
      </c>
      <c r="AG32" s="149">
        <f>SUM(AE32:AF32)</f>
        <v>1904841</v>
      </c>
    </row>
    <row r="33" spans="1:33">
      <c r="A33" s="80">
        <v>24</v>
      </c>
      <c r="B33" s="98" t="s">
        <v>24</v>
      </c>
      <c r="C33" s="84">
        <v>5408</v>
      </c>
      <c r="D33" s="84">
        <v>6227</v>
      </c>
      <c r="E33" s="84">
        <v>5592</v>
      </c>
      <c r="F33" s="84">
        <v>5523</v>
      </c>
      <c r="G33" s="84">
        <v>4998</v>
      </c>
      <c r="H33" s="84">
        <v>5537</v>
      </c>
      <c r="I33" s="37">
        <v>5812</v>
      </c>
      <c r="J33" s="37">
        <v>5828</v>
      </c>
      <c r="K33" s="37">
        <v>5467</v>
      </c>
      <c r="L33" s="37">
        <v>6099</v>
      </c>
      <c r="M33" s="37">
        <v>5573</v>
      </c>
      <c r="N33" s="37">
        <v>6338</v>
      </c>
      <c r="O33" s="37">
        <v>4219</v>
      </c>
      <c r="P33" s="37">
        <v>4134</v>
      </c>
      <c r="Q33" s="210"/>
      <c r="R33" s="211"/>
      <c r="S33" s="37">
        <v>3367</v>
      </c>
      <c r="T33" s="37">
        <v>3625</v>
      </c>
      <c r="U33" s="104">
        <v>2699</v>
      </c>
      <c r="V33" s="104">
        <v>2813</v>
      </c>
      <c r="W33" s="210"/>
      <c r="X33" s="211"/>
      <c r="Y33" s="37">
        <v>2906</v>
      </c>
      <c r="Z33" s="37">
        <v>3400</v>
      </c>
      <c r="AA33" s="116">
        <f t="shared" ref="AA33" si="21">(C33+E33+G33+I33+K33+M33+O33+S33+U33+Y33)/10</f>
        <v>4604.1000000000004</v>
      </c>
      <c r="AB33" s="116">
        <f t="shared" ref="AB33" si="22">(D33+F33+H33+J33+L33+N33+P33+T33+V33+Z33)/10</f>
        <v>4952.3999999999996</v>
      </c>
      <c r="AC33" s="37">
        <f t="shared" si="19"/>
        <v>92082</v>
      </c>
      <c r="AD33" s="37">
        <f t="shared" si="20"/>
        <v>49524</v>
      </c>
      <c r="AE33" s="37">
        <f t="shared" si="5"/>
        <v>1128004.5</v>
      </c>
      <c r="AF33" s="37">
        <f t="shared" si="6"/>
        <v>594288</v>
      </c>
      <c r="AG33" s="149">
        <f>SUM(AE33:AF33)</f>
        <v>1722292.5</v>
      </c>
    </row>
    <row r="34" spans="1:33">
      <c r="A34" s="80">
        <v>25</v>
      </c>
      <c r="B34" s="98" t="s">
        <v>25</v>
      </c>
      <c r="C34" s="84">
        <v>374</v>
      </c>
      <c r="D34" s="84">
        <v>404</v>
      </c>
      <c r="E34" s="84">
        <v>532</v>
      </c>
      <c r="F34" s="84">
        <v>565</v>
      </c>
      <c r="G34" s="84">
        <v>456</v>
      </c>
      <c r="H34" s="84">
        <v>473</v>
      </c>
      <c r="I34" s="37">
        <v>418</v>
      </c>
      <c r="J34" s="37">
        <v>433</v>
      </c>
      <c r="K34" s="37">
        <v>425</v>
      </c>
      <c r="L34" s="37">
        <v>463</v>
      </c>
      <c r="M34" s="37">
        <v>419</v>
      </c>
      <c r="N34" s="37">
        <v>532</v>
      </c>
      <c r="O34" s="37">
        <v>295</v>
      </c>
      <c r="P34" s="37">
        <v>373</v>
      </c>
      <c r="Q34" s="210"/>
      <c r="R34" s="211"/>
      <c r="S34" s="37">
        <v>161</v>
      </c>
      <c r="T34" s="37">
        <v>110</v>
      </c>
      <c r="U34" s="104">
        <v>161</v>
      </c>
      <c r="V34" s="104">
        <v>110</v>
      </c>
      <c r="W34" s="210"/>
      <c r="X34" s="211"/>
      <c r="Y34" s="37">
        <v>141</v>
      </c>
      <c r="Z34" s="37">
        <v>157</v>
      </c>
      <c r="AA34" s="116">
        <f t="shared" ref="AA34" si="23">(C34+E34+G34+I34+K34+M34+O34+S34+U34+Y34)/10</f>
        <v>338.2</v>
      </c>
      <c r="AB34" s="116">
        <f t="shared" ref="AB34" si="24">(D34+F34+H34+J34+L34+N34+P34+T34+V34+Z34)/10</f>
        <v>362</v>
      </c>
      <c r="AC34" s="37">
        <f t="shared" si="19"/>
        <v>6764</v>
      </c>
      <c r="AD34" s="37">
        <f t="shared" si="20"/>
        <v>3620</v>
      </c>
      <c r="AE34" s="37">
        <f t="shared" si="5"/>
        <v>82859</v>
      </c>
      <c r="AF34" s="37">
        <f t="shared" si="6"/>
        <v>43440</v>
      </c>
      <c r="AG34" s="149">
        <f t="shared" ref="AG34:AG53" si="25">SUM(AE34:AF34)</f>
        <v>126299</v>
      </c>
    </row>
    <row r="35" spans="1:33" ht="24" customHeight="1">
      <c r="A35" s="80">
        <v>26</v>
      </c>
      <c r="B35" s="98" t="s">
        <v>26</v>
      </c>
      <c r="C35" s="84">
        <v>800</v>
      </c>
      <c r="D35" s="84">
        <v>1000</v>
      </c>
      <c r="E35" s="84">
        <v>800</v>
      </c>
      <c r="F35" s="84">
        <v>1000</v>
      </c>
      <c r="G35" s="84">
        <v>800</v>
      </c>
      <c r="H35" s="84">
        <v>1000</v>
      </c>
      <c r="I35" s="37">
        <v>600</v>
      </c>
      <c r="J35" s="37">
        <v>900</v>
      </c>
      <c r="K35" s="37">
        <v>600</v>
      </c>
      <c r="L35" s="37">
        <v>900</v>
      </c>
      <c r="M35" s="37">
        <v>600</v>
      </c>
      <c r="N35" s="37">
        <v>900</v>
      </c>
      <c r="O35" s="37">
        <v>600</v>
      </c>
      <c r="P35" s="37">
        <v>900</v>
      </c>
      <c r="Q35" s="210"/>
      <c r="R35" s="211"/>
      <c r="S35" s="37">
        <v>400</v>
      </c>
      <c r="T35" s="37">
        <v>650</v>
      </c>
      <c r="U35" s="104" t="s">
        <v>80</v>
      </c>
      <c r="V35" s="104" t="s">
        <v>80</v>
      </c>
      <c r="W35" s="210"/>
      <c r="X35" s="211"/>
      <c r="Y35" s="199" t="s">
        <v>92</v>
      </c>
      <c r="Z35" s="200"/>
      <c r="AA35" s="116">
        <f>(C35+E35+G35+I35+K35+M35+O35+S35)/8</f>
        <v>650</v>
      </c>
      <c r="AB35" s="116">
        <f>(D35+F35+H35+J35+L35+N35+P35+T35)/8</f>
        <v>906.25</v>
      </c>
      <c r="AC35" s="37">
        <f t="shared" si="19"/>
        <v>13000</v>
      </c>
      <c r="AD35" s="37">
        <f t="shared" si="20"/>
        <v>9062.5</v>
      </c>
      <c r="AE35" s="37">
        <f t="shared" si="5"/>
        <v>159250</v>
      </c>
      <c r="AF35" s="37">
        <f t="shared" si="6"/>
        <v>108750</v>
      </c>
      <c r="AG35" s="149">
        <f t="shared" si="25"/>
        <v>268000</v>
      </c>
    </row>
    <row r="36" spans="1:33">
      <c r="A36" s="80">
        <v>27</v>
      </c>
      <c r="B36" s="98" t="s">
        <v>27</v>
      </c>
      <c r="C36" s="84">
        <v>934</v>
      </c>
      <c r="D36" s="84">
        <v>1124</v>
      </c>
      <c r="E36" s="84">
        <v>1101</v>
      </c>
      <c r="F36" s="84">
        <v>1198</v>
      </c>
      <c r="G36" s="84">
        <v>939</v>
      </c>
      <c r="H36" s="84">
        <v>1069</v>
      </c>
      <c r="I36" s="37">
        <v>630</v>
      </c>
      <c r="J36" s="37">
        <v>735</v>
      </c>
      <c r="K36" s="37">
        <v>751</v>
      </c>
      <c r="L36" s="37">
        <v>875</v>
      </c>
      <c r="M36" s="37">
        <v>840</v>
      </c>
      <c r="N36" s="37">
        <v>933</v>
      </c>
      <c r="O36" s="37">
        <v>651</v>
      </c>
      <c r="P36" s="37">
        <v>668</v>
      </c>
      <c r="Q36" s="210"/>
      <c r="R36" s="211"/>
      <c r="S36" s="37">
        <v>456</v>
      </c>
      <c r="T36" s="37">
        <v>463</v>
      </c>
      <c r="U36" s="104">
        <v>309</v>
      </c>
      <c r="V36" s="104">
        <v>341</v>
      </c>
      <c r="W36" s="210"/>
      <c r="X36" s="211"/>
      <c r="Y36" s="37">
        <v>367</v>
      </c>
      <c r="Z36" s="37">
        <v>462</v>
      </c>
      <c r="AA36" s="116">
        <f t="shared" ref="AA36" si="26">(C36+E36+G36+I36+K36+M36+O36+S36+U36+Y36)/10</f>
        <v>697.8</v>
      </c>
      <c r="AB36" s="116">
        <f t="shared" ref="AB36" si="27">(D36+F36+H36+J36+L36+N36+P36+T36+V36+Z36)/10</f>
        <v>786.8</v>
      </c>
      <c r="AC36" s="37">
        <f t="shared" si="19"/>
        <v>13956</v>
      </c>
      <c r="AD36" s="37">
        <f t="shared" si="20"/>
        <v>7868</v>
      </c>
      <c r="AE36" s="37">
        <f t="shared" si="5"/>
        <v>170961</v>
      </c>
      <c r="AF36" s="37">
        <f t="shared" si="6"/>
        <v>94416</v>
      </c>
      <c r="AG36" s="149">
        <f t="shared" si="25"/>
        <v>265377</v>
      </c>
    </row>
    <row r="37" spans="1:33" ht="39">
      <c r="A37" s="80">
        <v>28</v>
      </c>
      <c r="B37" s="99" t="s">
        <v>28</v>
      </c>
      <c r="C37" s="90">
        <v>720</v>
      </c>
      <c r="D37" s="90">
        <v>1400</v>
      </c>
      <c r="E37" s="90">
        <v>830</v>
      </c>
      <c r="F37" s="90">
        <v>1480</v>
      </c>
      <c r="G37" s="90">
        <v>670</v>
      </c>
      <c r="H37" s="90">
        <v>1259</v>
      </c>
      <c r="I37" s="72">
        <v>245</v>
      </c>
      <c r="J37" s="72">
        <v>638</v>
      </c>
      <c r="K37" s="72">
        <v>2076</v>
      </c>
      <c r="L37" s="72">
        <v>2135</v>
      </c>
      <c r="M37" s="72">
        <v>1874</v>
      </c>
      <c r="N37" s="72">
        <v>1986</v>
      </c>
      <c r="O37" s="72">
        <v>1592</v>
      </c>
      <c r="P37" s="72">
        <v>1323</v>
      </c>
      <c r="Q37" s="210"/>
      <c r="R37" s="211"/>
      <c r="S37" s="72">
        <v>1030</v>
      </c>
      <c r="T37" s="72">
        <v>1088</v>
      </c>
      <c r="U37" s="107">
        <v>703</v>
      </c>
      <c r="V37" s="107">
        <v>1028</v>
      </c>
      <c r="W37" s="210"/>
      <c r="X37" s="211"/>
      <c r="Y37" s="72">
        <v>807</v>
      </c>
      <c r="Z37" s="72">
        <v>977</v>
      </c>
      <c r="AA37" s="116">
        <f t="shared" ref="AA37:AA38" si="28">(C37+E37+G37+I37+K37+M37+O37+S37+U37+Y37)/10</f>
        <v>1054.7</v>
      </c>
      <c r="AB37" s="116">
        <f t="shared" ref="AB37:AB38" si="29">(D37+F37+H37+J37+L37+N37+P37+T37+V37+Z37)/10</f>
        <v>1331.4</v>
      </c>
      <c r="AC37" s="37">
        <f t="shared" si="19"/>
        <v>21094</v>
      </c>
      <c r="AD37" s="37">
        <f t="shared" si="20"/>
        <v>13314</v>
      </c>
      <c r="AE37" s="37">
        <f t="shared" si="5"/>
        <v>258401.5</v>
      </c>
      <c r="AF37" s="37">
        <f t="shared" si="6"/>
        <v>159768</v>
      </c>
      <c r="AG37" s="149">
        <f t="shared" si="25"/>
        <v>418169.5</v>
      </c>
    </row>
    <row r="38" spans="1:33">
      <c r="A38" s="80">
        <v>29</v>
      </c>
      <c r="B38" s="98" t="s">
        <v>29</v>
      </c>
      <c r="C38" s="84">
        <v>283</v>
      </c>
      <c r="D38" s="84">
        <v>520</v>
      </c>
      <c r="E38" s="84">
        <v>512</v>
      </c>
      <c r="F38" s="84">
        <v>524</v>
      </c>
      <c r="G38" s="84">
        <v>283</v>
      </c>
      <c r="H38" s="84">
        <v>520</v>
      </c>
      <c r="I38" s="37">
        <v>283</v>
      </c>
      <c r="J38" s="37">
        <v>520</v>
      </c>
      <c r="K38" s="37">
        <v>353</v>
      </c>
      <c r="L38" s="37">
        <v>434</v>
      </c>
      <c r="M38" s="37">
        <v>338</v>
      </c>
      <c r="N38" s="37">
        <v>358</v>
      </c>
      <c r="O38" s="37">
        <v>300</v>
      </c>
      <c r="P38" s="37">
        <v>257</v>
      </c>
      <c r="Q38" s="210"/>
      <c r="R38" s="211"/>
      <c r="S38" s="37">
        <v>215</v>
      </c>
      <c r="T38" s="37">
        <v>255</v>
      </c>
      <c r="U38" s="104">
        <v>220</v>
      </c>
      <c r="V38" s="104">
        <v>229</v>
      </c>
      <c r="W38" s="210"/>
      <c r="X38" s="211"/>
      <c r="Y38" s="37">
        <v>157</v>
      </c>
      <c r="Z38" s="37">
        <v>178</v>
      </c>
      <c r="AA38" s="116">
        <f t="shared" si="28"/>
        <v>294.39999999999998</v>
      </c>
      <c r="AB38" s="116">
        <f t="shared" si="29"/>
        <v>379.5</v>
      </c>
      <c r="AC38" s="37">
        <f t="shared" si="19"/>
        <v>5888</v>
      </c>
      <c r="AD38" s="37">
        <f t="shared" si="20"/>
        <v>3795</v>
      </c>
      <c r="AE38" s="37">
        <f t="shared" si="5"/>
        <v>72128</v>
      </c>
      <c r="AF38" s="37">
        <f t="shared" si="6"/>
        <v>45540</v>
      </c>
      <c r="AG38" s="149">
        <f t="shared" si="25"/>
        <v>117668</v>
      </c>
    </row>
    <row r="39" spans="1:33" ht="39">
      <c r="A39" s="100">
        <v>30</v>
      </c>
      <c r="B39" s="101" t="s">
        <v>44</v>
      </c>
      <c r="C39" s="89">
        <v>1069</v>
      </c>
      <c r="D39" s="89">
        <v>1037</v>
      </c>
      <c r="E39" s="89">
        <v>1263</v>
      </c>
      <c r="F39" s="89">
        <v>1225</v>
      </c>
      <c r="G39" s="89">
        <v>1138</v>
      </c>
      <c r="H39" s="89">
        <v>1160</v>
      </c>
      <c r="I39" s="76">
        <v>1113</v>
      </c>
      <c r="J39" s="76">
        <v>1047</v>
      </c>
      <c r="K39" s="76">
        <v>1196</v>
      </c>
      <c r="L39" s="76">
        <v>1222</v>
      </c>
      <c r="M39" s="76">
        <v>1481</v>
      </c>
      <c r="N39" s="76">
        <v>1450</v>
      </c>
      <c r="O39" s="76">
        <v>1121</v>
      </c>
      <c r="P39" s="76">
        <v>1033</v>
      </c>
      <c r="Q39" s="210"/>
      <c r="R39" s="211"/>
      <c r="S39" s="76">
        <v>363</v>
      </c>
      <c r="T39" s="76">
        <v>405</v>
      </c>
      <c r="U39" s="109">
        <v>342</v>
      </c>
      <c r="V39" s="109">
        <v>390</v>
      </c>
      <c r="W39" s="210"/>
      <c r="X39" s="211"/>
      <c r="Y39" s="76">
        <v>356</v>
      </c>
      <c r="Z39" s="76">
        <v>402</v>
      </c>
      <c r="AA39" s="116">
        <f t="shared" ref="AA39" si="30">(C39+E39+G39+I39+K39+M39+O39+S39+U39+Y39)/10</f>
        <v>944.2</v>
      </c>
      <c r="AB39" s="116">
        <f t="shared" ref="AB39" si="31">(D39+F39+H39+J39+L39+N39+P39+T39+V39+Z39)/10</f>
        <v>937.1</v>
      </c>
      <c r="AC39" s="37">
        <f t="shared" si="19"/>
        <v>18884</v>
      </c>
      <c r="AD39" s="37">
        <f t="shared" si="20"/>
        <v>9371</v>
      </c>
      <c r="AE39" s="37">
        <f t="shared" si="5"/>
        <v>231329</v>
      </c>
      <c r="AF39" s="37">
        <f t="shared" si="6"/>
        <v>112452</v>
      </c>
      <c r="AG39" s="149">
        <f t="shared" si="25"/>
        <v>343781</v>
      </c>
    </row>
    <row r="40" spans="1:33">
      <c r="A40" s="80">
        <v>31</v>
      </c>
      <c r="B40" s="98" t="s">
        <v>30</v>
      </c>
      <c r="C40" s="90">
        <v>500</v>
      </c>
      <c r="D40" s="90">
        <v>800</v>
      </c>
      <c r="E40" s="90">
        <v>600</v>
      </c>
      <c r="F40" s="90">
        <v>800</v>
      </c>
      <c r="G40" s="90">
        <v>700</v>
      </c>
      <c r="H40" s="90">
        <v>1000</v>
      </c>
      <c r="I40" s="72">
        <v>800</v>
      </c>
      <c r="J40" s="72">
        <v>1000</v>
      </c>
      <c r="K40" s="72" t="s">
        <v>51</v>
      </c>
      <c r="L40" s="72" t="s">
        <v>51</v>
      </c>
      <c r="M40" s="72" t="s">
        <v>51</v>
      </c>
      <c r="N40" s="72" t="s">
        <v>51</v>
      </c>
      <c r="O40" s="72">
        <v>700</v>
      </c>
      <c r="P40" s="72">
        <v>1200</v>
      </c>
      <c r="Q40" s="210"/>
      <c r="R40" s="211"/>
      <c r="S40" s="72" t="s">
        <v>51</v>
      </c>
      <c r="T40" s="72" t="s">
        <v>51</v>
      </c>
      <c r="U40" s="107" t="s">
        <v>80</v>
      </c>
      <c r="V40" s="107" t="s">
        <v>80</v>
      </c>
      <c r="W40" s="210"/>
      <c r="X40" s="211"/>
      <c r="Y40" s="72">
        <v>280</v>
      </c>
      <c r="Z40" s="72">
        <v>450</v>
      </c>
      <c r="AA40" s="116">
        <f>(C40+E40+G40+I40+O40+Y40)/6</f>
        <v>596.66666666666663</v>
      </c>
      <c r="AB40" s="116">
        <f>(D40+F40+H40+J40+P40+Z40)/6</f>
        <v>875</v>
      </c>
      <c r="AC40" s="37">
        <f t="shared" si="19"/>
        <v>11933.333333333332</v>
      </c>
      <c r="AD40" s="37">
        <f t="shared" si="20"/>
        <v>8750</v>
      </c>
      <c r="AE40" s="37">
        <f t="shared" si="5"/>
        <v>146183.33333333331</v>
      </c>
      <c r="AF40" s="37">
        <f t="shared" si="6"/>
        <v>105000</v>
      </c>
      <c r="AG40" s="149">
        <f t="shared" si="25"/>
        <v>251183.33333333331</v>
      </c>
    </row>
    <row r="41" spans="1:33">
      <c r="A41" s="100">
        <v>32</v>
      </c>
      <c r="B41" s="98" t="s">
        <v>31</v>
      </c>
      <c r="C41" s="84">
        <v>5025</v>
      </c>
      <c r="D41" s="84">
        <v>5200</v>
      </c>
      <c r="E41" s="84">
        <v>5700</v>
      </c>
      <c r="F41" s="84">
        <v>5800</v>
      </c>
      <c r="G41" s="84">
        <v>5000</v>
      </c>
      <c r="H41" s="84">
        <v>4800</v>
      </c>
      <c r="I41" s="37">
        <v>5400</v>
      </c>
      <c r="J41" s="37">
        <v>5700</v>
      </c>
      <c r="K41" s="37">
        <v>5700</v>
      </c>
      <c r="L41" s="37">
        <v>4100</v>
      </c>
      <c r="M41" s="37">
        <v>4780</v>
      </c>
      <c r="N41" s="37">
        <v>4100</v>
      </c>
      <c r="O41" s="37">
        <v>1880</v>
      </c>
      <c r="P41" s="37">
        <v>550</v>
      </c>
      <c r="Q41" s="210"/>
      <c r="R41" s="211"/>
      <c r="S41" s="37">
        <v>2800</v>
      </c>
      <c r="T41" s="37">
        <v>1300</v>
      </c>
      <c r="U41" s="104">
        <v>1320</v>
      </c>
      <c r="V41" s="104">
        <v>720</v>
      </c>
      <c r="W41" s="210"/>
      <c r="X41" s="211"/>
      <c r="Y41" s="37">
        <v>4025</v>
      </c>
      <c r="Z41" s="37">
        <v>3200</v>
      </c>
      <c r="AA41" s="116">
        <f t="shared" ref="AA41" si="32">(C41+E41+G41+I41+K41+M41+O41+S41+U41+Y41)/10</f>
        <v>4163</v>
      </c>
      <c r="AB41" s="116">
        <f t="shared" ref="AB41" si="33">(D41+F41+H41+J41+L41+N41+P41+T41+V41+Z41)/10</f>
        <v>3547</v>
      </c>
      <c r="AC41" s="37">
        <f t="shared" si="19"/>
        <v>83260</v>
      </c>
      <c r="AD41" s="37">
        <f t="shared" si="20"/>
        <v>35470</v>
      </c>
      <c r="AE41" s="37">
        <f t="shared" si="5"/>
        <v>1019935</v>
      </c>
      <c r="AF41" s="37">
        <f t="shared" si="6"/>
        <v>425640</v>
      </c>
      <c r="AG41" s="149">
        <f t="shared" si="25"/>
        <v>1445575</v>
      </c>
    </row>
    <row r="42" spans="1:33">
      <c r="A42" s="80">
        <v>33</v>
      </c>
      <c r="B42" s="98" t="s">
        <v>32</v>
      </c>
      <c r="C42" s="84">
        <v>1000</v>
      </c>
      <c r="D42" s="84">
        <v>2000</v>
      </c>
      <c r="E42" s="84">
        <v>1000</v>
      </c>
      <c r="F42" s="84">
        <v>2000</v>
      </c>
      <c r="G42" s="84">
        <v>1000</v>
      </c>
      <c r="H42" s="84">
        <v>2000</v>
      </c>
      <c r="I42" s="37">
        <v>1500</v>
      </c>
      <c r="J42" s="37">
        <v>2000</v>
      </c>
      <c r="K42" s="37">
        <v>1000</v>
      </c>
      <c r="L42" s="37">
        <v>2000</v>
      </c>
      <c r="M42" s="37">
        <v>1800</v>
      </c>
      <c r="N42" s="37">
        <v>2500</v>
      </c>
      <c r="O42" s="37">
        <v>1500</v>
      </c>
      <c r="P42" s="37">
        <v>2500</v>
      </c>
      <c r="Q42" s="210"/>
      <c r="R42" s="211"/>
      <c r="S42" s="37">
        <v>1500</v>
      </c>
      <c r="T42" s="37">
        <v>3000</v>
      </c>
      <c r="U42" s="104">
        <v>1000</v>
      </c>
      <c r="V42" s="104">
        <v>2000</v>
      </c>
      <c r="W42" s="210"/>
      <c r="X42" s="211"/>
      <c r="Y42" s="37">
        <v>1000</v>
      </c>
      <c r="Z42" s="37">
        <v>2000</v>
      </c>
      <c r="AA42" s="116">
        <f t="shared" ref="AA42:AA48" si="34">(C42+E42+G42+I42+K42+M42+O42+S42+U42+Y42)/10</f>
        <v>1230</v>
      </c>
      <c r="AB42" s="116">
        <f t="shared" ref="AB42:AB48" si="35">(D42+F42+H42+J42+L42+N42+P42+T42+V42+Z42)/10</f>
        <v>2200</v>
      </c>
      <c r="AC42" s="37">
        <f t="shared" si="19"/>
        <v>24600</v>
      </c>
      <c r="AD42" s="37">
        <f t="shared" si="20"/>
        <v>22000</v>
      </c>
      <c r="AE42" s="37">
        <f t="shared" si="5"/>
        <v>301350</v>
      </c>
      <c r="AF42" s="37">
        <f t="shared" si="6"/>
        <v>264000</v>
      </c>
      <c r="AG42" s="149">
        <f t="shared" si="25"/>
        <v>565350</v>
      </c>
    </row>
    <row r="43" spans="1:33">
      <c r="A43" s="80">
        <v>34</v>
      </c>
      <c r="B43" s="98" t="s">
        <v>33</v>
      </c>
      <c r="C43" s="84">
        <v>6</v>
      </c>
      <c r="D43" s="84">
        <v>9</v>
      </c>
      <c r="E43" s="84">
        <v>6</v>
      </c>
      <c r="F43" s="84">
        <v>8</v>
      </c>
      <c r="G43" s="84">
        <v>7</v>
      </c>
      <c r="H43" s="84">
        <v>7</v>
      </c>
      <c r="I43" s="37">
        <v>6</v>
      </c>
      <c r="J43" s="37">
        <v>7</v>
      </c>
      <c r="K43" s="37">
        <v>17</v>
      </c>
      <c r="L43" s="37">
        <v>19</v>
      </c>
      <c r="M43" s="37">
        <v>20</v>
      </c>
      <c r="N43" s="37">
        <v>24</v>
      </c>
      <c r="O43" s="37">
        <v>16</v>
      </c>
      <c r="P43" s="37">
        <v>36</v>
      </c>
      <c r="Q43" s="210"/>
      <c r="R43" s="211"/>
      <c r="S43" s="37">
        <v>11</v>
      </c>
      <c r="T43" s="37">
        <v>12</v>
      </c>
      <c r="U43" s="104">
        <v>11</v>
      </c>
      <c r="V43" s="104">
        <v>12</v>
      </c>
      <c r="W43" s="210"/>
      <c r="X43" s="211"/>
      <c r="Y43" s="37">
        <v>15</v>
      </c>
      <c r="Z43" s="37">
        <v>20</v>
      </c>
      <c r="AA43" s="116">
        <f t="shared" si="34"/>
        <v>11.5</v>
      </c>
      <c r="AB43" s="116">
        <f t="shared" si="35"/>
        <v>15.4</v>
      </c>
      <c r="AC43" s="37">
        <f t="shared" si="19"/>
        <v>230</v>
      </c>
      <c r="AD43" s="37">
        <f t="shared" si="20"/>
        <v>154</v>
      </c>
      <c r="AE43" s="37">
        <f t="shared" si="5"/>
        <v>2817.5</v>
      </c>
      <c r="AF43" s="37">
        <f t="shared" si="6"/>
        <v>1848</v>
      </c>
      <c r="AG43" s="149">
        <f t="shared" si="25"/>
        <v>4665.5</v>
      </c>
    </row>
    <row r="44" spans="1:33">
      <c r="A44" s="80">
        <v>35</v>
      </c>
      <c r="B44" s="98" t="s">
        <v>34</v>
      </c>
      <c r="C44" s="84">
        <v>570</v>
      </c>
      <c r="D44" s="84">
        <v>840</v>
      </c>
      <c r="E44" s="84">
        <v>2000</v>
      </c>
      <c r="F44" s="84">
        <v>1500</v>
      </c>
      <c r="G44" s="84">
        <v>350</v>
      </c>
      <c r="H44" s="84">
        <v>400</v>
      </c>
      <c r="I44" s="37">
        <v>400</v>
      </c>
      <c r="J44" s="37">
        <v>500</v>
      </c>
      <c r="K44" s="37">
        <v>350</v>
      </c>
      <c r="L44" s="37">
        <v>380</v>
      </c>
      <c r="M44" s="37">
        <v>750</v>
      </c>
      <c r="N44" s="37">
        <v>900</v>
      </c>
      <c r="O44" s="37">
        <v>242</v>
      </c>
      <c r="P44" s="37">
        <v>110</v>
      </c>
      <c r="Q44" s="210"/>
      <c r="R44" s="211"/>
      <c r="S44" s="37">
        <v>850</v>
      </c>
      <c r="T44" s="37">
        <v>380</v>
      </c>
      <c r="U44" s="104">
        <v>380</v>
      </c>
      <c r="V44" s="104">
        <v>180</v>
      </c>
      <c r="W44" s="210"/>
      <c r="X44" s="211"/>
      <c r="Y44" s="37">
        <v>4000</v>
      </c>
      <c r="Z44" s="37">
        <v>2900</v>
      </c>
      <c r="AA44" s="116">
        <f t="shared" si="34"/>
        <v>989.2</v>
      </c>
      <c r="AB44" s="116">
        <f t="shared" si="35"/>
        <v>809</v>
      </c>
      <c r="AC44" s="37">
        <f t="shared" si="19"/>
        <v>19784</v>
      </c>
      <c r="AD44" s="37">
        <f t="shared" si="20"/>
        <v>8090</v>
      </c>
      <c r="AE44" s="37">
        <f t="shared" si="5"/>
        <v>242354</v>
      </c>
      <c r="AF44" s="37">
        <f t="shared" si="6"/>
        <v>97080</v>
      </c>
      <c r="AG44" s="149">
        <f t="shared" si="25"/>
        <v>339434</v>
      </c>
    </row>
    <row r="45" spans="1:33">
      <c r="A45" s="80">
        <v>36</v>
      </c>
      <c r="B45" s="98" t="s">
        <v>35</v>
      </c>
      <c r="C45" s="84">
        <v>186</v>
      </c>
      <c r="D45" s="84">
        <v>173</v>
      </c>
      <c r="E45" s="84">
        <v>144</v>
      </c>
      <c r="F45" s="84">
        <v>147</v>
      </c>
      <c r="G45" s="84">
        <v>176</v>
      </c>
      <c r="H45" s="84">
        <v>187</v>
      </c>
      <c r="I45" s="37">
        <v>143</v>
      </c>
      <c r="J45" s="37">
        <v>144</v>
      </c>
      <c r="K45" s="37">
        <v>86</v>
      </c>
      <c r="L45" s="37">
        <v>83</v>
      </c>
      <c r="M45" s="37">
        <v>110</v>
      </c>
      <c r="N45" s="37">
        <v>105</v>
      </c>
      <c r="O45" s="37">
        <v>101</v>
      </c>
      <c r="P45" s="37">
        <v>98</v>
      </c>
      <c r="Q45" s="210"/>
      <c r="R45" s="211"/>
      <c r="S45" s="37">
        <v>60</v>
      </c>
      <c r="T45" s="37">
        <v>68</v>
      </c>
      <c r="U45" s="104">
        <v>53</v>
      </c>
      <c r="V45" s="104">
        <v>46</v>
      </c>
      <c r="W45" s="210"/>
      <c r="X45" s="211"/>
      <c r="Y45" s="37">
        <v>32</v>
      </c>
      <c r="Z45" s="37">
        <v>33</v>
      </c>
      <c r="AA45" s="116">
        <f t="shared" si="34"/>
        <v>109.1</v>
      </c>
      <c r="AB45" s="116">
        <f t="shared" si="35"/>
        <v>108.4</v>
      </c>
      <c r="AC45" s="37">
        <f t="shared" si="19"/>
        <v>2182</v>
      </c>
      <c r="AD45" s="37">
        <f t="shared" si="20"/>
        <v>1084</v>
      </c>
      <c r="AE45" s="37">
        <f t="shared" si="5"/>
        <v>26729.5</v>
      </c>
      <c r="AF45" s="37">
        <f t="shared" si="6"/>
        <v>13008</v>
      </c>
      <c r="AG45" s="149">
        <f t="shared" si="25"/>
        <v>39737.5</v>
      </c>
    </row>
    <row r="46" spans="1:33" ht="39">
      <c r="A46" s="80">
        <v>37</v>
      </c>
      <c r="B46" s="101" t="s">
        <v>45</v>
      </c>
      <c r="C46" s="89">
        <v>230</v>
      </c>
      <c r="D46" s="89">
        <v>320</v>
      </c>
      <c r="E46" s="89">
        <v>210</v>
      </c>
      <c r="F46" s="89">
        <v>345</v>
      </c>
      <c r="G46" s="89">
        <v>195</v>
      </c>
      <c r="H46" s="89">
        <v>287</v>
      </c>
      <c r="I46" s="76">
        <v>135</v>
      </c>
      <c r="J46" s="76">
        <v>176</v>
      </c>
      <c r="K46" s="76">
        <v>311</v>
      </c>
      <c r="L46" s="76">
        <v>311</v>
      </c>
      <c r="M46" s="76">
        <v>325</v>
      </c>
      <c r="N46" s="76">
        <v>332</v>
      </c>
      <c r="O46" s="76">
        <v>259</v>
      </c>
      <c r="P46" s="76">
        <v>265</v>
      </c>
      <c r="Q46" s="210"/>
      <c r="R46" s="211"/>
      <c r="S46" s="76">
        <v>275</v>
      </c>
      <c r="T46" s="76">
        <v>261</v>
      </c>
      <c r="U46" s="109">
        <v>163</v>
      </c>
      <c r="V46" s="109">
        <v>172</v>
      </c>
      <c r="W46" s="210"/>
      <c r="X46" s="211"/>
      <c r="Y46" s="76">
        <v>127</v>
      </c>
      <c r="Z46" s="76">
        <v>129</v>
      </c>
      <c r="AA46" s="116">
        <f t="shared" si="34"/>
        <v>223</v>
      </c>
      <c r="AB46" s="116">
        <f t="shared" si="35"/>
        <v>259.8</v>
      </c>
      <c r="AC46" s="37">
        <f t="shared" si="19"/>
        <v>4460</v>
      </c>
      <c r="AD46" s="37">
        <f t="shared" si="20"/>
        <v>2598</v>
      </c>
      <c r="AE46" s="37">
        <f t="shared" si="5"/>
        <v>54635</v>
      </c>
      <c r="AF46" s="37">
        <f t="shared" si="6"/>
        <v>31176</v>
      </c>
      <c r="AG46" s="149">
        <f t="shared" si="25"/>
        <v>85811</v>
      </c>
    </row>
    <row r="47" spans="1:33" ht="39">
      <c r="A47" s="80">
        <v>38</v>
      </c>
      <c r="B47" s="99" t="s">
        <v>48</v>
      </c>
      <c r="C47" s="89">
        <v>362</v>
      </c>
      <c r="D47" s="89">
        <v>380</v>
      </c>
      <c r="E47" s="89">
        <v>547</v>
      </c>
      <c r="F47" s="89">
        <v>585</v>
      </c>
      <c r="G47" s="89">
        <v>410</v>
      </c>
      <c r="H47" s="89">
        <v>537</v>
      </c>
      <c r="I47" s="76">
        <v>660</v>
      </c>
      <c r="J47" s="76">
        <v>600</v>
      </c>
      <c r="K47" s="76">
        <v>645</v>
      </c>
      <c r="L47" s="76">
        <v>715</v>
      </c>
      <c r="M47" s="76">
        <v>737</v>
      </c>
      <c r="N47" s="76">
        <v>719</v>
      </c>
      <c r="O47" s="76">
        <v>664</v>
      </c>
      <c r="P47" s="76">
        <v>634</v>
      </c>
      <c r="Q47" s="210"/>
      <c r="R47" s="211"/>
      <c r="S47" s="76">
        <v>475</v>
      </c>
      <c r="T47" s="76">
        <v>510</v>
      </c>
      <c r="U47" s="109">
        <v>290</v>
      </c>
      <c r="V47" s="109">
        <v>334</v>
      </c>
      <c r="W47" s="210"/>
      <c r="X47" s="211"/>
      <c r="Y47" s="76">
        <v>382</v>
      </c>
      <c r="Z47" s="76">
        <v>355</v>
      </c>
      <c r="AA47" s="116">
        <f t="shared" si="34"/>
        <v>517.20000000000005</v>
      </c>
      <c r="AB47" s="116">
        <f t="shared" si="35"/>
        <v>536.9</v>
      </c>
      <c r="AC47" s="37">
        <f t="shared" si="19"/>
        <v>10344</v>
      </c>
      <c r="AD47" s="37">
        <f t="shared" si="20"/>
        <v>5369</v>
      </c>
      <c r="AE47" s="37">
        <f t="shared" si="5"/>
        <v>126714.00000000001</v>
      </c>
      <c r="AF47" s="37">
        <f t="shared" si="6"/>
        <v>64428</v>
      </c>
      <c r="AG47" s="149">
        <f t="shared" si="25"/>
        <v>191142</v>
      </c>
    </row>
    <row r="48" spans="1:33">
      <c r="A48" s="80">
        <v>39</v>
      </c>
      <c r="B48" s="98" t="s">
        <v>36</v>
      </c>
      <c r="C48" s="84">
        <v>778</v>
      </c>
      <c r="D48" s="84">
        <v>1470</v>
      </c>
      <c r="E48" s="84">
        <v>895</v>
      </c>
      <c r="F48" s="84">
        <v>1051</v>
      </c>
      <c r="G48" s="84">
        <v>778</v>
      </c>
      <c r="H48" s="84">
        <v>1470</v>
      </c>
      <c r="I48" s="37">
        <v>778</v>
      </c>
      <c r="J48" s="37">
        <v>1480</v>
      </c>
      <c r="K48" s="37">
        <v>836</v>
      </c>
      <c r="L48" s="37">
        <v>886</v>
      </c>
      <c r="M48" s="37">
        <v>786</v>
      </c>
      <c r="N48" s="37">
        <v>848</v>
      </c>
      <c r="O48" s="37">
        <v>677</v>
      </c>
      <c r="P48" s="37">
        <v>679</v>
      </c>
      <c r="Q48" s="210"/>
      <c r="R48" s="211"/>
      <c r="S48" s="37">
        <v>408</v>
      </c>
      <c r="T48" s="37">
        <v>516</v>
      </c>
      <c r="U48" s="104">
        <v>420</v>
      </c>
      <c r="V48" s="104">
        <v>519</v>
      </c>
      <c r="W48" s="210"/>
      <c r="X48" s="211"/>
      <c r="Y48" s="37">
        <v>395</v>
      </c>
      <c r="Z48" s="37">
        <v>472</v>
      </c>
      <c r="AA48" s="116">
        <f t="shared" si="34"/>
        <v>675.1</v>
      </c>
      <c r="AB48" s="116">
        <f t="shared" si="35"/>
        <v>939.1</v>
      </c>
      <c r="AC48" s="37">
        <f t="shared" si="19"/>
        <v>13502</v>
      </c>
      <c r="AD48" s="37">
        <f t="shared" si="20"/>
        <v>9391</v>
      </c>
      <c r="AE48" s="37">
        <f t="shared" si="5"/>
        <v>165399.5</v>
      </c>
      <c r="AF48" s="37">
        <f t="shared" si="6"/>
        <v>112692</v>
      </c>
      <c r="AG48" s="149">
        <f t="shared" si="25"/>
        <v>278091.5</v>
      </c>
    </row>
    <row r="49" spans="1:33">
      <c r="A49" s="80">
        <v>40</v>
      </c>
      <c r="B49" s="98" t="s">
        <v>37</v>
      </c>
      <c r="C49" s="84">
        <v>300</v>
      </c>
      <c r="D49" s="84">
        <v>800</v>
      </c>
      <c r="E49" s="84">
        <v>980</v>
      </c>
      <c r="F49" s="84">
        <v>1047</v>
      </c>
      <c r="G49" s="84">
        <v>860</v>
      </c>
      <c r="H49" s="84">
        <v>1100</v>
      </c>
      <c r="I49" s="37">
        <v>800</v>
      </c>
      <c r="J49" s="37">
        <v>1000</v>
      </c>
      <c r="K49" s="37" t="s">
        <v>51</v>
      </c>
      <c r="L49" s="37" t="s">
        <v>51</v>
      </c>
      <c r="M49" s="37" t="s">
        <v>51</v>
      </c>
      <c r="N49" s="37" t="s">
        <v>51</v>
      </c>
      <c r="O49" s="37">
        <v>900</v>
      </c>
      <c r="P49" s="37">
        <v>1000</v>
      </c>
      <c r="Q49" s="210"/>
      <c r="R49" s="211"/>
      <c r="S49" s="37" t="s">
        <v>51</v>
      </c>
      <c r="T49" s="37" t="s">
        <v>51</v>
      </c>
      <c r="U49" s="104" t="s">
        <v>80</v>
      </c>
      <c r="V49" s="104" t="s">
        <v>80</v>
      </c>
      <c r="W49" s="210"/>
      <c r="X49" s="211"/>
      <c r="Y49" s="37">
        <v>600</v>
      </c>
      <c r="Z49" s="37">
        <v>1100</v>
      </c>
      <c r="AA49" s="116">
        <f>(C49+E49+G49+I49+O49+Y49)/6</f>
        <v>740</v>
      </c>
      <c r="AB49" s="116">
        <f>(D49+F49+H49+J49+P49+Z49)/6</f>
        <v>1007.8333333333334</v>
      </c>
      <c r="AC49" s="37">
        <f t="shared" si="19"/>
        <v>14800</v>
      </c>
      <c r="AD49" s="37">
        <f t="shared" si="20"/>
        <v>10078.333333333334</v>
      </c>
      <c r="AE49" s="37">
        <f t="shared" si="5"/>
        <v>181300</v>
      </c>
      <c r="AF49" s="37">
        <f t="shared" si="6"/>
        <v>120940</v>
      </c>
      <c r="AG49" s="149">
        <f t="shared" si="25"/>
        <v>302240</v>
      </c>
    </row>
    <row r="50" spans="1:33">
      <c r="A50" s="80">
        <v>41</v>
      </c>
      <c r="B50" s="98" t="s">
        <v>38</v>
      </c>
      <c r="C50" s="84">
        <v>350</v>
      </c>
      <c r="D50" s="84">
        <v>410</v>
      </c>
      <c r="E50" s="84">
        <v>550</v>
      </c>
      <c r="F50" s="84">
        <v>460</v>
      </c>
      <c r="G50" s="84">
        <v>300</v>
      </c>
      <c r="H50" s="84">
        <v>390</v>
      </c>
      <c r="I50" s="37">
        <v>360</v>
      </c>
      <c r="J50" s="37">
        <v>400</v>
      </c>
      <c r="K50" s="37">
        <v>350</v>
      </c>
      <c r="L50" s="37">
        <v>450</v>
      </c>
      <c r="M50" s="37">
        <v>250</v>
      </c>
      <c r="N50" s="37">
        <v>370</v>
      </c>
      <c r="O50" s="37">
        <v>209</v>
      </c>
      <c r="P50" s="37">
        <v>87</v>
      </c>
      <c r="Q50" s="210"/>
      <c r="R50" s="211"/>
      <c r="S50" s="37">
        <v>975</v>
      </c>
      <c r="T50" s="37">
        <v>560</v>
      </c>
      <c r="U50" s="104">
        <v>110</v>
      </c>
      <c r="V50" s="104">
        <v>60</v>
      </c>
      <c r="W50" s="210"/>
      <c r="X50" s="211"/>
      <c r="Y50" s="37">
        <v>400</v>
      </c>
      <c r="Z50" s="37">
        <v>220</v>
      </c>
      <c r="AA50" s="116">
        <f>(C50+E50+G50+I50+K50+M50+O50+S50+U50+Y50)/10</f>
        <v>385.4</v>
      </c>
      <c r="AB50" s="116">
        <f>(D50+F50+H50+J50+L50+N50+P50+T50+V50+Z50)/10</f>
        <v>340.7</v>
      </c>
      <c r="AC50" s="37">
        <f t="shared" si="19"/>
        <v>7708</v>
      </c>
      <c r="AD50" s="37">
        <f t="shared" si="20"/>
        <v>3407</v>
      </c>
      <c r="AE50" s="37">
        <f t="shared" si="5"/>
        <v>94423</v>
      </c>
      <c r="AF50" s="37">
        <f t="shared" si="6"/>
        <v>40884</v>
      </c>
      <c r="AG50" s="149">
        <f t="shared" si="25"/>
        <v>135307</v>
      </c>
    </row>
    <row r="51" spans="1:33">
      <c r="A51" s="80">
        <v>42</v>
      </c>
      <c r="B51" s="98" t="s">
        <v>39</v>
      </c>
      <c r="C51" s="84">
        <v>400</v>
      </c>
      <c r="D51" s="84">
        <v>450</v>
      </c>
      <c r="E51" s="84">
        <v>550</v>
      </c>
      <c r="F51" s="84">
        <v>450</v>
      </c>
      <c r="G51" s="84">
        <v>300</v>
      </c>
      <c r="H51" s="84">
        <v>359</v>
      </c>
      <c r="I51" s="37">
        <v>350</v>
      </c>
      <c r="J51" s="37">
        <v>400</v>
      </c>
      <c r="K51" s="37">
        <v>440</v>
      </c>
      <c r="L51" s="37">
        <v>420</v>
      </c>
      <c r="M51" s="37">
        <v>250</v>
      </c>
      <c r="N51" s="37">
        <v>350</v>
      </c>
      <c r="O51" s="37">
        <v>190</v>
      </c>
      <c r="P51" s="37">
        <v>97</v>
      </c>
      <c r="Q51" s="210"/>
      <c r="R51" s="211"/>
      <c r="S51" s="37">
        <v>390</v>
      </c>
      <c r="T51" s="37">
        <v>255</v>
      </c>
      <c r="U51" s="104">
        <v>330</v>
      </c>
      <c r="V51" s="104">
        <v>170</v>
      </c>
      <c r="W51" s="210"/>
      <c r="X51" s="211"/>
      <c r="Y51" s="37">
        <v>380</v>
      </c>
      <c r="Z51" s="37">
        <v>110</v>
      </c>
      <c r="AA51" s="116">
        <f t="shared" ref="AA51:AA52" si="36">(C51+E51+G51+I51+K51+M51+O51+S51+U51+Y51)/10</f>
        <v>358</v>
      </c>
      <c r="AB51" s="116">
        <f t="shared" ref="AB51:AB52" si="37">(D51+F51+H51+J51+L51+N51+P51+T51+V51+Z51)/10</f>
        <v>306.10000000000002</v>
      </c>
      <c r="AC51" s="37">
        <f t="shared" si="19"/>
        <v>7160</v>
      </c>
      <c r="AD51" s="37">
        <f t="shared" si="20"/>
        <v>3061</v>
      </c>
      <c r="AE51" s="37">
        <f t="shared" si="5"/>
        <v>87710</v>
      </c>
      <c r="AF51" s="37">
        <f t="shared" si="6"/>
        <v>36732</v>
      </c>
      <c r="AG51" s="149">
        <f t="shared" si="25"/>
        <v>124442</v>
      </c>
    </row>
    <row r="52" spans="1:33">
      <c r="A52" s="80">
        <v>43</v>
      </c>
      <c r="B52" s="98" t="s">
        <v>40</v>
      </c>
      <c r="C52" s="84">
        <v>946</v>
      </c>
      <c r="D52" s="84">
        <v>450</v>
      </c>
      <c r="E52" s="84">
        <v>986</v>
      </c>
      <c r="F52" s="84">
        <v>1214</v>
      </c>
      <c r="G52" s="84">
        <v>723</v>
      </c>
      <c r="H52" s="84">
        <v>963</v>
      </c>
      <c r="I52" s="37">
        <v>499</v>
      </c>
      <c r="J52" s="37">
        <v>500</v>
      </c>
      <c r="K52" s="37">
        <v>688</v>
      </c>
      <c r="L52" s="37">
        <v>997</v>
      </c>
      <c r="M52" s="37">
        <v>1147</v>
      </c>
      <c r="N52" s="37">
        <v>1417</v>
      </c>
      <c r="O52" s="37">
        <v>1052</v>
      </c>
      <c r="P52" s="37">
        <v>1067</v>
      </c>
      <c r="Q52" s="210"/>
      <c r="R52" s="211"/>
      <c r="S52" s="37">
        <v>302</v>
      </c>
      <c r="T52" s="37">
        <v>370</v>
      </c>
      <c r="U52" s="104">
        <v>215</v>
      </c>
      <c r="V52" s="104">
        <v>225</v>
      </c>
      <c r="W52" s="210"/>
      <c r="X52" s="211"/>
      <c r="Y52" s="37">
        <v>268</v>
      </c>
      <c r="Z52" s="37">
        <v>292</v>
      </c>
      <c r="AA52" s="116">
        <f t="shared" si="36"/>
        <v>682.6</v>
      </c>
      <c r="AB52" s="116">
        <f t="shared" si="37"/>
        <v>749.5</v>
      </c>
      <c r="AC52" s="37">
        <f t="shared" si="19"/>
        <v>13652</v>
      </c>
      <c r="AD52" s="37">
        <f t="shared" si="20"/>
        <v>7495</v>
      </c>
      <c r="AE52" s="37">
        <f t="shared" si="5"/>
        <v>167237</v>
      </c>
      <c r="AF52" s="37">
        <f t="shared" si="6"/>
        <v>89940</v>
      </c>
      <c r="AG52" s="149">
        <f t="shared" si="25"/>
        <v>257177</v>
      </c>
    </row>
    <row r="53" spans="1:33" s="117" customFormat="1">
      <c r="A53" s="112"/>
      <c r="B53" s="113" t="s">
        <v>66</v>
      </c>
      <c r="C53" s="114">
        <f t="shared" ref="C53:H53" si="38">SUM(C7:C52)</f>
        <v>45597</v>
      </c>
      <c r="D53" s="114">
        <f t="shared" si="38"/>
        <v>63229</v>
      </c>
      <c r="E53" s="114">
        <f t="shared" si="38"/>
        <v>52945</v>
      </c>
      <c r="F53" s="114">
        <f t="shared" si="38"/>
        <v>67484</v>
      </c>
      <c r="G53" s="114">
        <f t="shared" si="38"/>
        <v>44878</v>
      </c>
      <c r="H53" s="114">
        <f t="shared" si="38"/>
        <v>59827</v>
      </c>
      <c r="I53" s="115">
        <f t="shared" ref="I53:P53" si="39">SUM(I7:I52)</f>
        <v>50155</v>
      </c>
      <c r="J53" s="115">
        <f t="shared" si="39"/>
        <v>62734</v>
      </c>
      <c r="K53" s="115">
        <f t="shared" si="39"/>
        <v>56065</v>
      </c>
      <c r="L53" s="115">
        <f t="shared" si="39"/>
        <v>66440</v>
      </c>
      <c r="M53" s="115">
        <f t="shared" si="39"/>
        <v>50190</v>
      </c>
      <c r="N53" s="115">
        <f t="shared" si="39"/>
        <v>68522</v>
      </c>
      <c r="O53" s="115">
        <f t="shared" si="39"/>
        <v>39778</v>
      </c>
      <c r="P53" s="115">
        <f t="shared" si="39"/>
        <v>47660</v>
      </c>
      <c r="Q53" s="212"/>
      <c r="R53" s="213"/>
      <c r="S53" s="115">
        <f>SUM(S7:S52)</f>
        <v>32524</v>
      </c>
      <c r="T53" s="115">
        <f>SUM(T7:T52)</f>
        <v>41134</v>
      </c>
      <c r="U53" s="116">
        <f t="shared" ref="U53:V53" si="40">SUM(U7:U52)</f>
        <v>25164</v>
      </c>
      <c r="V53" s="116">
        <f t="shared" si="40"/>
        <v>30656</v>
      </c>
      <c r="W53" s="212"/>
      <c r="X53" s="213"/>
      <c r="Y53" s="115">
        <f>SUM(Y7:Y52)</f>
        <v>32626</v>
      </c>
      <c r="Z53" s="115">
        <f>SUM(Z7:Z52)</f>
        <v>40933</v>
      </c>
      <c r="AA53" s="116">
        <f t="shared" ref="AA53" si="41">(C53+E53+G53+I53+K53+M53+O53+S53+U53+Y53)/10</f>
        <v>42992.2</v>
      </c>
      <c r="AB53" s="116">
        <f t="shared" ref="AB53" si="42">(D53+F53+H53+J53+L53+N53+P53+T53+V53+Z53)/10</f>
        <v>54861.9</v>
      </c>
      <c r="AC53" s="37">
        <f t="shared" si="19"/>
        <v>859844</v>
      </c>
      <c r="AD53" s="37">
        <f t="shared" si="20"/>
        <v>548619</v>
      </c>
      <c r="AE53" s="37">
        <f t="shared" si="5"/>
        <v>10533089</v>
      </c>
      <c r="AF53" s="37">
        <f t="shared" si="6"/>
        <v>6583428</v>
      </c>
      <c r="AG53" s="149">
        <f t="shared" si="25"/>
        <v>17116517</v>
      </c>
    </row>
    <row r="54" spans="1:33">
      <c r="A54" s="102" t="s">
        <v>52</v>
      </c>
      <c r="B54" s="102" t="s">
        <v>49</v>
      </c>
      <c r="C54" s="102"/>
      <c r="D54" s="102"/>
      <c r="N54" s="125" t="s">
        <v>100</v>
      </c>
      <c r="O54" s="125"/>
      <c r="P54" s="102"/>
    </row>
    <row r="55" spans="1:33">
      <c r="A55" s="103"/>
      <c r="B55" s="103" t="s">
        <v>50</v>
      </c>
      <c r="C55" s="103"/>
      <c r="D55" s="103"/>
      <c r="N55" s="126" t="s">
        <v>104</v>
      </c>
      <c r="O55" s="102" t="s">
        <v>101</v>
      </c>
      <c r="P55" s="102"/>
    </row>
    <row r="56" spans="1:33">
      <c r="A56" s="103"/>
      <c r="B56" s="103"/>
      <c r="C56" s="103"/>
      <c r="D56" s="103"/>
      <c r="N56" s="126" t="s">
        <v>105</v>
      </c>
      <c r="O56" s="102" t="s">
        <v>90</v>
      </c>
      <c r="P56" s="102"/>
    </row>
    <row r="57" spans="1:33">
      <c r="A57" s="103"/>
      <c r="B57" s="103"/>
      <c r="C57" s="103"/>
      <c r="D57" s="103"/>
      <c r="N57" s="126" t="s">
        <v>106</v>
      </c>
      <c r="O57" s="102" t="s">
        <v>102</v>
      </c>
      <c r="P57" s="102"/>
    </row>
    <row r="58" spans="1:33">
      <c r="A58" s="103"/>
      <c r="B58" s="103"/>
      <c r="C58" s="103"/>
      <c r="D58" s="103"/>
      <c r="N58" s="126" t="s">
        <v>107</v>
      </c>
      <c r="O58" s="102" t="s">
        <v>103</v>
      </c>
      <c r="P58" s="102"/>
    </row>
    <row r="59" spans="1:33">
      <c r="A59" s="103"/>
      <c r="B59" s="103"/>
      <c r="C59" s="103"/>
      <c r="D59" s="103"/>
      <c r="N59" s="126" t="s">
        <v>108</v>
      </c>
      <c r="O59" s="102" t="s">
        <v>90</v>
      </c>
      <c r="P59" s="102"/>
    </row>
    <row r="60" spans="1:33">
      <c r="R60" s="216" t="s">
        <v>98</v>
      </c>
      <c r="S60" s="216"/>
      <c r="T60" s="216"/>
      <c r="U60" s="216"/>
      <c r="W60" s="216" t="s">
        <v>99</v>
      </c>
      <c r="X60" s="216"/>
      <c r="Y60" s="216"/>
      <c r="Z60" s="216"/>
    </row>
    <row r="61" spans="1:33">
      <c r="R61" s="214" t="s">
        <v>96</v>
      </c>
      <c r="S61" s="215" t="s">
        <v>42</v>
      </c>
      <c r="T61" s="215" t="s">
        <v>97</v>
      </c>
      <c r="U61" s="215" t="s">
        <v>66</v>
      </c>
      <c r="W61" s="214" t="s">
        <v>96</v>
      </c>
      <c r="X61" s="215" t="s">
        <v>42</v>
      </c>
      <c r="Y61" s="215" t="s">
        <v>97</v>
      </c>
      <c r="Z61" s="215" t="s">
        <v>66</v>
      </c>
    </row>
    <row r="62" spans="1:33">
      <c r="R62" s="214"/>
      <c r="S62" s="215"/>
      <c r="T62" s="215"/>
      <c r="U62" s="215"/>
      <c r="W62" s="214"/>
      <c r="X62" s="215"/>
      <c r="Y62" s="215"/>
      <c r="Z62" s="215"/>
    </row>
    <row r="63" spans="1:33" ht="21.75">
      <c r="R63" s="122">
        <v>23285</v>
      </c>
      <c r="S63" s="123">
        <v>20</v>
      </c>
      <c r="T63" s="123">
        <v>11</v>
      </c>
      <c r="U63" s="123">
        <f>SUM(S63:T63)</f>
        <v>31</v>
      </c>
      <c r="W63" s="122">
        <v>23285</v>
      </c>
      <c r="X63" s="123">
        <v>20</v>
      </c>
      <c r="Y63" s="123">
        <v>11</v>
      </c>
      <c r="Z63" s="123">
        <f>SUM(X63:Y63)</f>
        <v>31</v>
      </c>
    </row>
    <row r="64" spans="1:33" ht="21.75">
      <c r="R64" s="122">
        <v>23316</v>
      </c>
      <c r="S64" s="123">
        <v>19</v>
      </c>
      <c r="T64" s="123">
        <v>11</v>
      </c>
      <c r="U64" s="123">
        <f t="shared" ref="U64:U74" si="43">SUM(S64:T64)</f>
        <v>30</v>
      </c>
      <c r="W64" s="122">
        <v>23316</v>
      </c>
      <c r="X64" s="123">
        <v>19</v>
      </c>
      <c r="Y64" s="123">
        <v>11</v>
      </c>
      <c r="Z64" s="123">
        <f t="shared" ref="Z64:Z74" si="44">SUM(X64:Y64)</f>
        <v>30</v>
      </c>
    </row>
    <row r="65" spans="18:26" ht="21.75">
      <c r="R65" s="122">
        <v>23346</v>
      </c>
      <c r="S65" s="123">
        <v>20</v>
      </c>
      <c r="T65" s="123">
        <v>11</v>
      </c>
      <c r="U65" s="123">
        <f t="shared" si="43"/>
        <v>31</v>
      </c>
      <c r="W65" s="122">
        <v>23346</v>
      </c>
      <c r="X65" s="123">
        <v>20</v>
      </c>
      <c r="Y65" s="123">
        <v>11</v>
      </c>
      <c r="Z65" s="123">
        <f t="shared" si="44"/>
        <v>31</v>
      </c>
    </row>
    <row r="66" spans="18:26" ht="21.75">
      <c r="R66" s="122">
        <v>23377</v>
      </c>
      <c r="S66" s="123">
        <v>20</v>
      </c>
      <c r="T66" s="123">
        <v>11</v>
      </c>
      <c r="U66" s="123">
        <f t="shared" si="43"/>
        <v>31</v>
      </c>
      <c r="W66" s="122">
        <v>23377</v>
      </c>
      <c r="X66" s="123">
        <v>20</v>
      </c>
      <c r="Y66" s="123">
        <v>11</v>
      </c>
      <c r="Z66" s="123">
        <f t="shared" si="44"/>
        <v>31</v>
      </c>
    </row>
    <row r="67" spans="18:26" ht="21.75">
      <c r="R67" s="122">
        <v>23408</v>
      </c>
      <c r="S67" s="123">
        <v>18</v>
      </c>
      <c r="T67" s="123">
        <v>10</v>
      </c>
      <c r="U67" s="123">
        <f t="shared" si="43"/>
        <v>28</v>
      </c>
      <c r="W67" s="122">
        <v>23408</v>
      </c>
      <c r="X67" s="123">
        <v>18</v>
      </c>
      <c r="Y67" s="123">
        <v>10</v>
      </c>
      <c r="Z67" s="123">
        <f t="shared" si="44"/>
        <v>28</v>
      </c>
    </row>
    <row r="68" spans="18:26" ht="21.75">
      <c r="R68" s="122">
        <v>23437</v>
      </c>
      <c r="S68" s="123">
        <v>23</v>
      </c>
      <c r="T68" s="123">
        <v>8</v>
      </c>
      <c r="U68" s="123">
        <f t="shared" si="43"/>
        <v>31</v>
      </c>
      <c r="W68" s="122">
        <v>23437</v>
      </c>
      <c r="X68" s="123">
        <v>23</v>
      </c>
      <c r="Y68" s="123">
        <v>8</v>
      </c>
      <c r="Z68" s="123">
        <f t="shared" si="44"/>
        <v>31</v>
      </c>
    </row>
    <row r="69" spans="18:26" ht="21.75">
      <c r="R69" s="122">
        <v>23468</v>
      </c>
      <c r="S69" s="123">
        <v>17</v>
      </c>
      <c r="T69" s="123">
        <v>13</v>
      </c>
      <c r="U69" s="123">
        <f t="shared" si="43"/>
        <v>30</v>
      </c>
      <c r="W69" s="122">
        <v>23468</v>
      </c>
      <c r="X69" s="124">
        <v>13</v>
      </c>
      <c r="Y69" s="124">
        <v>13</v>
      </c>
      <c r="Z69" s="124">
        <f t="shared" si="44"/>
        <v>26</v>
      </c>
    </row>
    <row r="70" spans="18:26" ht="21.75">
      <c r="R70" s="122">
        <v>23498</v>
      </c>
      <c r="S70" s="123">
        <v>18</v>
      </c>
      <c r="T70" s="123">
        <v>13</v>
      </c>
      <c r="U70" s="123">
        <f t="shared" si="43"/>
        <v>31</v>
      </c>
      <c r="W70" s="122">
        <v>23498</v>
      </c>
      <c r="X70" s="124"/>
      <c r="Y70" s="124"/>
      <c r="Z70" s="123"/>
    </row>
    <row r="71" spans="18:26" ht="21.75">
      <c r="R71" s="122">
        <v>23529</v>
      </c>
      <c r="S71" s="123">
        <v>21</v>
      </c>
      <c r="T71" s="123">
        <v>9</v>
      </c>
      <c r="U71" s="123">
        <f t="shared" si="43"/>
        <v>30</v>
      </c>
      <c r="W71" s="122">
        <v>23529</v>
      </c>
      <c r="X71" s="124">
        <v>12</v>
      </c>
      <c r="Y71" s="124">
        <v>4</v>
      </c>
      <c r="Z71" s="124">
        <f t="shared" si="44"/>
        <v>16</v>
      </c>
    </row>
    <row r="72" spans="18:26" ht="21.75">
      <c r="R72" s="122">
        <v>23559</v>
      </c>
      <c r="S72" s="123">
        <v>20</v>
      </c>
      <c r="T72" s="123">
        <v>11</v>
      </c>
      <c r="U72" s="123">
        <f t="shared" si="43"/>
        <v>31</v>
      </c>
      <c r="W72" s="122">
        <v>23559</v>
      </c>
      <c r="X72" s="124">
        <v>16</v>
      </c>
      <c r="Y72" s="124">
        <v>6</v>
      </c>
      <c r="Z72" s="124">
        <f t="shared" si="44"/>
        <v>22</v>
      </c>
    </row>
    <row r="73" spans="18:26" ht="21.75">
      <c r="R73" s="122">
        <v>23590</v>
      </c>
      <c r="S73" s="123">
        <v>21</v>
      </c>
      <c r="T73" s="123">
        <v>10</v>
      </c>
      <c r="U73" s="123">
        <f t="shared" si="43"/>
        <v>31</v>
      </c>
      <c r="W73" s="122">
        <v>23590</v>
      </c>
      <c r="X73" s="123"/>
      <c r="Y73" s="123"/>
      <c r="Z73" s="123">
        <f t="shared" si="44"/>
        <v>0</v>
      </c>
    </row>
    <row r="74" spans="18:26" ht="21.75">
      <c r="R74" s="122">
        <v>23621</v>
      </c>
      <c r="S74" s="123">
        <v>21</v>
      </c>
      <c r="T74" s="123">
        <v>9</v>
      </c>
      <c r="U74" s="123">
        <f t="shared" si="43"/>
        <v>30</v>
      </c>
      <c r="W74" s="122">
        <v>23621</v>
      </c>
      <c r="X74" s="123">
        <v>21</v>
      </c>
      <c r="Y74" s="123">
        <v>9</v>
      </c>
      <c r="Z74" s="123">
        <f t="shared" si="44"/>
        <v>30</v>
      </c>
    </row>
    <row r="75" spans="18:26" ht="21.75">
      <c r="R75" s="123" t="s">
        <v>66</v>
      </c>
      <c r="S75" s="123">
        <f>SUM(S63:S74)</f>
        <v>238</v>
      </c>
      <c r="T75" s="123">
        <f t="shared" ref="T75:U75" si="45">SUM(T63:T74)</f>
        <v>127</v>
      </c>
      <c r="U75" s="123">
        <f t="shared" si="45"/>
        <v>365</v>
      </c>
      <c r="W75" s="122" t="s">
        <v>66</v>
      </c>
      <c r="X75" s="123">
        <f>SUM(X63:X74)</f>
        <v>182</v>
      </c>
      <c r="Y75" s="123">
        <f t="shared" ref="Y75:Z75" si="46">SUM(Y63:Y74)</f>
        <v>94</v>
      </c>
      <c r="Z75" s="123">
        <f t="shared" si="46"/>
        <v>276</v>
      </c>
    </row>
    <row r="76" spans="18:26" ht="21.75">
      <c r="R76" s="121"/>
      <c r="S76" s="121"/>
      <c r="T76" s="121"/>
      <c r="U76" s="121"/>
    </row>
  </sheetData>
  <sheetProtection algorithmName="SHA-512" hashValue="Og9uxu8D38/oG+2UOsJ1B5N+iYXLzdv4dKgsu4i6/byESmT/w7b+Pi6boSorJUnrsk2ZD37pTDj2Dp93SrAaNw==" saltValue="+QWJr8tBVX7iGUsMvSaB7Q==" spinCount="100000" sheet="1" objects="1" scenarios="1"/>
  <mergeCells count="36">
    <mergeCell ref="W60:Z60"/>
    <mergeCell ref="W61:W62"/>
    <mergeCell ref="X61:X62"/>
    <mergeCell ref="Y61:Y62"/>
    <mergeCell ref="Z61:Z62"/>
    <mergeCell ref="R61:R62"/>
    <mergeCell ref="S61:S62"/>
    <mergeCell ref="T61:T62"/>
    <mergeCell ref="U61:U62"/>
    <mergeCell ref="R60:U60"/>
    <mergeCell ref="Y35:Z35"/>
    <mergeCell ref="Y30:AB30"/>
    <mergeCell ref="Q3:R3"/>
    <mergeCell ref="O3:P3"/>
    <mergeCell ref="S30:T30"/>
    <mergeCell ref="U30:V30"/>
    <mergeCell ref="Q6:R53"/>
    <mergeCell ref="S3:T3"/>
    <mergeCell ref="U3:V3"/>
    <mergeCell ref="W6:X53"/>
    <mergeCell ref="Y3:Z3"/>
    <mergeCell ref="AA3:AB3"/>
    <mergeCell ref="W3:X3"/>
    <mergeCell ref="AG3:AG5"/>
    <mergeCell ref="C30:D30"/>
    <mergeCell ref="A1:D1"/>
    <mergeCell ref="A2:D2"/>
    <mergeCell ref="I3:J3"/>
    <mergeCell ref="K3:L3"/>
    <mergeCell ref="M3:N3"/>
    <mergeCell ref="E3:F3"/>
    <mergeCell ref="G3:H3"/>
    <mergeCell ref="A3:A5"/>
    <mergeCell ref="C3:D3"/>
    <mergeCell ref="B3:B5"/>
    <mergeCell ref="AE3:AF3"/>
  </mergeCells>
  <pageMargins left="0.11811023622047245" right="0.11811023622047245" top="0.15748031496062992" bottom="0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12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38" sqref="C38 E38 G38 I38 K38 M38 O38 Q38 S38 U38 W38 Y38"/>
    </sheetView>
  </sheetViews>
  <sheetFormatPr defaultRowHeight="15"/>
  <cols>
    <col min="1" max="1" width="7.25" style="2" customWidth="1"/>
    <col min="2" max="2" width="40.625" style="2" customWidth="1"/>
    <col min="3" max="3" width="8.25" style="2" customWidth="1"/>
    <col min="4" max="4" width="9.125" style="2" customWidth="1"/>
    <col min="5" max="5" width="8.375" style="2" customWidth="1"/>
    <col min="6" max="6" width="8.25" style="2" bestFit="1" customWidth="1"/>
    <col min="7" max="7" width="7.375" style="2" bestFit="1" customWidth="1"/>
    <col min="8" max="8" width="8.75" style="2" bestFit="1" customWidth="1"/>
    <col min="9" max="10" width="8.625" style="2" customWidth="1"/>
    <col min="11" max="11" width="7.875" style="2" bestFit="1" customWidth="1"/>
    <col min="12" max="12" width="8.375" style="2" customWidth="1"/>
    <col min="13" max="13" width="7.875" style="2" bestFit="1" customWidth="1"/>
    <col min="14" max="14" width="9.875" style="2" customWidth="1"/>
    <col min="15" max="15" width="7.875" style="2" bestFit="1" customWidth="1"/>
    <col min="16" max="16" width="10.625" style="2" bestFit="1" customWidth="1"/>
    <col min="17" max="17" width="9" style="2" customWidth="1"/>
    <col min="18" max="18" width="10.625" style="2" bestFit="1" customWidth="1"/>
    <col min="19" max="19" width="7.875" style="2" bestFit="1" customWidth="1"/>
    <col min="20" max="20" width="10.625" style="2" bestFit="1" customWidth="1"/>
    <col min="21" max="21" width="7.875" style="2" bestFit="1" customWidth="1"/>
    <col min="22" max="22" width="10.625" style="2" bestFit="1" customWidth="1"/>
    <col min="23" max="23" width="7.875" style="2" bestFit="1" customWidth="1"/>
    <col min="24" max="24" width="9.25" style="2" customWidth="1"/>
    <col min="25" max="25" width="9.375" style="3" customWidth="1"/>
    <col min="26" max="26" width="9.625" style="2" customWidth="1"/>
    <col min="27" max="27" width="9.375" style="3" customWidth="1"/>
    <col min="28" max="28" width="9.625" style="2" customWidth="1"/>
    <col min="29" max="29" width="10" style="2" customWidth="1"/>
    <col min="30" max="30" width="11" style="2" customWidth="1"/>
    <col min="31" max="31" width="12.75" style="2" bestFit="1" customWidth="1"/>
    <col min="32" max="32" width="11.625" style="2" customWidth="1"/>
    <col min="33" max="33" width="11.125" style="2" customWidth="1"/>
    <col min="34" max="205" width="9.125" style="2"/>
    <col min="206" max="206" width="7.25" style="2" customWidth="1"/>
    <col min="207" max="207" width="40.625" style="2" customWidth="1"/>
    <col min="208" max="208" width="7.625" style="2" bestFit="1" customWidth="1"/>
    <col min="209" max="209" width="4.125" style="2" customWidth="1"/>
    <col min="210" max="210" width="9.375" style="2" customWidth="1"/>
    <col min="211" max="211" width="8.625" style="2" bestFit="1" customWidth="1"/>
    <col min="212" max="212" width="3.875" style="2" customWidth="1"/>
    <col min="213" max="213" width="10.75" style="2" customWidth="1"/>
    <col min="214" max="214" width="8.375" style="2" customWidth="1"/>
    <col min="215" max="215" width="4.75" style="2" customWidth="1"/>
    <col min="216" max="216" width="9.625" style="2" customWidth="1"/>
    <col min="217" max="217" width="8.25" style="2" bestFit="1" customWidth="1"/>
    <col min="218" max="218" width="4.625" style="2" customWidth="1"/>
    <col min="219" max="219" width="9.625" style="2" customWidth="1"/>
    <col min="220" max="220" width="7.375" style="2" bestFit="1" customWidth="1"/>
    <col min="221" max="221" width="4.125" style="2" customWidth="1"/>
    <col min="222" max="222" width="10.375" style="2" customWidth="1"/>
    <col min="223" max="223" width="8.75" style="2" bestFit="1" customWidth="1"/>
    <col min="224" max="224" width="8.625" style="2" customWidth="1"/>
    <col min="225" max="225" width="9.25" style="2" customWidth="1"/>
    <col min="226" max="231" width="8.625" style="2" customWidth="1"/>
    <col min="232" max="232" width="7.875" style="2" bestFit="1" customWidth="1"/>
    <col min="233" max="233" width="3.75" style="2" customWidth="1"/>
    <col min="234" max="234" width="9.625" style="2" bestFit="1" customWidth="1"/>
    <col min="235" max="235" width="8.375" style="2" customWidth="1"/>
    <col min="236" max="236" width="4" style="2" bestFit="1" customWidth="1"/>
    <col min="237" max="237" width="10.375" style="2" customWidth="1"/>
    <col min="238" max="238" width="7.875" style="2" bestFit="1" customWidth="1"/>
    <col min="239" max="239" width="4.125" style="2" bestFit="1" customWidth="1"/>
    <col min="240" max="240" width="9.625" style="2" bestFit="1" customWidth="1"/>
    <col min="241" max="241" width="9.875" style="2" customWidth="1"/>
    <col min="242" max="242" width="4.125" style="2" bestFit="1" customWidth="1"/>
    <col min="243" max="243" width="8.375" style="2" customWidth="1"/>
    <col min="244" max="244" width="7.875" style="2" bestFit="1" customWidth="1"/>
    <col min="245" max="245" width="4.125" style="2" bestFit="1" customWidth="1"/>
    <col min="246" max="246" width="9.375" style="2" bestFit="1" customWidth="1"/>
    <col min="247" max="247" width="10.625" style="2" bestFit="1" customWidth="1"/>
    <col min="248" max="248" width="4.125" style="2" bestFit="1" customWidth="1"/>
    <col min="249" max="249" width="9.625" style="2" bestFit="1" customWidth="1"/>
    <col min="250" max="250" width="9" style="2" customWidth="1"/>
    <col min="251" max="251" width="4.125" style="2" bestFit="1" customWidth="1"/>
    <col min="252" max="252" width="9.625" style="2" bestFit="1" customWidth="1"/>
    <col min="253" max="253" width="10.625" style="2" bestFit="1" customWidth="1"/>
    <col min="254" max="254" width="4.125" style="2" bestFit="1" customWidth="1"/>
    <col min="255" max="255" width="10.375" style="2" customWidth="1"/>
    <col min="256" max="256" width="7.875" style="2" bestFit="1" customWidth="1"/>
    <col min="257" max="257" width="4.125" style="2" bestFit="1" customWidth="1"/>
    <col min="258" max="258" width="9.625" style="2" bestFit="1" customWidth="1"/>
    <col min="259" max="259" width="10.625" style="2" bestFit="1" customWidth="1"/>
    <col min="260" max="260" width="4.125" style="2" bestFit="1" customWidth="1"/>
    <col min="261" max="261" width="10.375" style="2" customWidth="1"/>
    <col min="262" max="262" width="7.875" style="2" bestFit="1" customWidth="1"/>
    <col min="263" max="263" width="4.125" style="2" bestFit="1" customWidth="1"/>
    <col min="264" max="264" width="9.625" style="2" bestFit="1" customWidth="1"/>
    <col min="265" max="265" width="10.625" style="2" bestFit="1" customWidth="1"/>
    <col min="266" max="266" width="4.125" style="2" bestFit="1" customWidth="1"/>
    <col min="267" max="267" width="10.375" style="2" customWidth="1"/>
    <col min="268" max="268" width="7.875" style="2" bestFit="1" customWidth="1"/>
    <col min="269" max="269" width="5.625" style="2" customWidth="1"/>
    <col min="270" max="270" width="9.625" style="2" bestFit="1" customWidth="1"/>
    <col min="271" max="271" width="9.25" style="2" customWidth="1"/>
    <col min="272" max="272" width="4.875" style="2" customWidth="1"/>
    <col min="273" max="273" width="9.625" style="2" bestFit="1" customWidth="1"/>
    <col min="274" max="274" width="9.375" style="2" customWidth="1"/>
    <col min="275" max="275" width="4.125" style="2" bestFit="1" customWidth="1"/>
    <col min="276" max="276" width="10.125" style="2" customWidth="1"/>
    <col min="277" max="277" width="8.75" style="2" bestFit="1" customWidth="1"/>
    <col min="278" max="278" width="2.875" style="2" bestFit="1" customWidth="1"/>
    <col min="279" max="279" width="10.375" style="2" customWidth="1"/>
    <col min="280" max="280" width="11.25" style="2" bestFit="1" customWidth="1"/>
    <col min="281" max="281" width="13.875" style="2" bestFit="1" customWidth="1"/>
    <col min="282" max="282" width="11.25" style="2" bestFit="1" customWidth="1"/>
    <col min="283" max="461" width="9.125" style="2"/>
    <col min="462" max="462" width="7.25" style="2" customWidth="1"/>
    <col min="463" max="463" width="40.625" style="2" customWidth="1"/>
    <col min="464" max="464" width="7.625" style="2" bestFit="1" customWidth="1"/>
    <col min="465" max="465" width="4.125" style="2" customWidth="1"/>
    <col min="466" max="466" width="9.375" style="2" customWidth="1"/>
    <col min="467" max="467" width="8.625" style="2" bestFit="1" customWidth="1"/>
    <col min="468" max="468" width="3.875" style="2" customWidth="1"/>
    <col min="469" max="469" width="10.75" style="2" customWidth="1"/>
    <col min="470" max="470" width="8.375" style="2" customWidth="1"/>
    <col min="471" max="471" width="4.75" style="2" customWidth="1"/>
    <col min="472" max="472" width="9.625" style="2" customWidth="1"/>
    <col min="473" max="473" width="8.25" style="2" bestFit="1" customWidth="1"/>
    <col min="474" max="474" width="4.625" style="2" customWidth="1"/>
    <col min="475" max="475" width="9.625" style="2" customWidth="1"/>
    <col min="476" max="476" width="7.375" style="2" bestFit="1" customWidth="1"/>
    <col min="477" max="477" width="4.125" style="2" customWidth="1"/>
    <col min="478" max="478" width="10.375" style="2" customWidth="1"/>
    <col min="479" max="479" width="8.75" style="2" bestFit="1" customWidth="1"/>
    <col min="480" max="480" width="8.625" style="2" customWidth="1"/>
    <col min="481" max="481" width="9.25" style="2" customWidth="1"/>
    <col min="482" max="487" width="8.625" style="2" customWidth="1"/>
    <col min="488" max="488" width="7.875" style="2" bestFit="1" customWidth="1"/>
    <col min="489" max="489" width="3.75" style="2" customWidth="1"/>
    <col min="490" max="490" width="9.625" style="2" bestFit="1" customWidth="1"/>
    <col min="491" max="491" width="8.375" style="2" customWidth="1"/>
    <col min="492" max="492" width="4" style="2" bestFit="1" customWidth="1"/>
    <col min="493" max="493" width="10.375" style="2" customWidth="1"/>
    <col min="494" max="494" width="7.875" style="2" bestFit="1" customWidth="1"/>
    <col min="495" max="495" width="4.125" style="2" bestFit="1" customWidth="1"/>
    <col min="496" max="496" width="9.625" style="2" bestFit="1" customWidth="1"/>
    <col min="497" max="497" width="9.875" style="2" customWidth="1"/>
    <col min="498" max="498" width="4.125" style="2" bestFit="1" customWidth="1"/>
    <col min="499" max="499" width="8.375" style="2" customWidth="1"/>
    <col min="500" max="500" width="7.875" style="2" bestFit="1" customWidth="1"/>
    <col min="501" max="501" width="4.125" style="2" bestFit="1" customWidth="1"/>
    <col min="502" max="502" width="9.375" style="2" bestFit="1" customWidth="1"/>
    <col min="503" max="503" width="10.625" style="2" bestFit="1" customWidth="1"/>
    <col min="504" max="504" width="4.125" style="2" bestFit="1" customWidth="1"/>
    <col min="505" max="505" width="9.625" style="2" bestFit="1" customWidth="1"/>
    <col min="506" max="506" width="9" style="2" customWidth="1"/>
    <col min="507" max="507" width="4.125" style="2" bestFit="1" customWidth="1"/>
    <col min="508" max="508" width="9.625" style="2" bestFit="1" customWidth="1"/>
    <col min="509" max="509" width="10.625" style="2" bestFit="1" customWidth="1"/>
    <col min="510" max="510" width="4.125" style="2" bestFit="1" customWidth="1"/>
    <col min="511" max="511" width="10.375" style="2" customWidth="1"/>
    <col min="512" max="512" width="7.875" style="2" bestFit="1" customWidth="1"/>
    <col min="513" max="513" width="4.125" style="2" bestFit="1" customWidth="1"/>
    <col min="514" max="514" width="9.625" style="2" bestFit="1" customWidth="1"/>
    <col min="515" max="515" width="10.625" style="2" bestFit="1" customWidth="1"/>
    <col min="516" max="516" width="4.125" style="2" bestFit="1" customWidth="1"/>
    <col min="517" max="517" width="10.375" style="2" customWidth="1"/>
    <col min="518" max="518" width="7.875" style="2" bestFit="1" customWidth="1"/>
    <col min="519" max="519" width="4.125" style="2" bestFit="1" customWidth="1"/>
    <col min="520" max="520" width="9.625" style="2" bestFit="1" customWidth="1"/>
    <col min="521" max="521" width="10.625" style="2" bestFit="1" customWidth="1"/>
    <col min="522" max="522" width="4.125" style="2" bestFit="1" customWidth="1"/>
    <col min="523" max="523" width="10.375" style="2" customWidth="1"/>
    <col min="524" max="524" width="7.875" style="2" bestFit="1" customWidth="1"/>
    <col min="525" max="525" width="5.625" style="2" customWidth="1"/>
    <col min="526" max="526" width="9.625" style="2" bestFit="1" customWidth="1"/>
    <col min="527" max="527" width="9.25" style="2" customWidth="1"/>
    <col min="528" max="528" width="4.875" style="2" customWidth="1"/>
    <col min="529" max="529" width="9.625" style="2" bestFit="1" customWidth="1"/>
    <col min="530" max="530" width="9.375" style="2" customWidth="1"/>
    <col min="531" max="531" width="4.125" style="2" bestFit="1" customWidth="1"/>
    <col min="532" max="532" width="10.125" style="2" customWidth="1"/>
    <col min="533" max="533" width="8.75" style="2" bestFit="1" customWidth="1"/>
    <col min="534" max="534" width="2.875" style="2" bestFit="1" customWidth="1"/>
    <col min="535" max="535" width="10.375" style="2" customWidth="1"/>
    <col min="536" max="536" width="11.25" style="2" bestFit="1" customWidth="1"/>
    <col min="537" max="537" width="13.875" style="2" bestFit="1" customWidth="1"/>
    <col min="538" max="538" width="11.25" style="2" bestFit="1" customWidth="1"/>
    <col min="539" max="717" width="9.125" style="2"/>
    <col min="718" max="718" width="7.25" style="2" customWidth="1"/>
    <col min="719" max="719" width="40.625" style="2" customWidth="1"/>
    <col min="720" max="720" width="7.625" style="2" bestFit="1" customWidth="1"/>
    <col min="721" max="721" width="4.125" style="2" customWidth="1"/>
    <col min="722" max="722" width="9.375" style="2" customWidth="1"/>
    <col min="723" max="723" width="8.625" style="2" bestFit="1" customWidth="1"/>
    <col min="724" max="724" width="3.875" style="2" customWidth="1"/>
    <col min="725" max="725" width="10.75" style="2" customWidth="1"/>
    <col min="726" max="726" width="8.375" style="2" customWidth="1"/>
    <col min="727" max="727" width="4.75" style="2" customWidth="1"/>
    <col min="728" max="728" width="9.625" style="2" customWidth="1"/>
    <col min="729" max="729" width="8.25" style="2" bestFit="1" customWidth="1"/>
    <col min="730" max="730" width="4.625" style="2" customWidth="1"/>
    <col min="731" max="731" width="9.625" style="2" customWidth="1"/>
    <col min="732" max="732" width="7.375" style="2" bestFit="1" customWidth="1"/>
    <col min="733" max="733" width="4.125" style="2" customWidth="1"/>
    <col min="734" max="734" width="10.375" style="2" customWidth="1"/>
    <col min="735" max="735" width="8.75" style="2" bestFit="1" customWidth="1"/>
    <col min="736" max="736" width="8.625" style="2" customWidth="1"/>
    <col min="737" max="737" width="9.25" style="2" customWidth="1"/>
    <col min="738" max="743" width="8.625" style="2" customWidth="1"/>
    <col min="744" max="744" width="7.875" style="2" bestFit="1" customWidth="1"/>
    <col min="745" max="745" width="3.75" style="2" customWidth="1"/>
    <col min="746" max="746" width="9.625" style="2" bestFit="1" customWidth="1"/>
    <col min="747" max="747" width="8.375" style="2" customWidth="1"/>
    <col min="748" max="748" width="4" style="2" bestFit="1" customWidth="1"/>
    <col min="749" max="749" width="10.375" style="2" customWidth="1"/>
    <col min="750" max="750" width="7.875" style="2" bestFit="1" customWidth="1"/>
    <col min="751" max="751" width="4.125" style="2" bestFit="1" customWidth="1"/>
    <col min="752" max="752" width="9.625" style="2" bestFit="1" customWidth="1"/>
    <col min="753" max="753" width="9.875" style="2" customWidth="1"/>
    <col min="754" max="754" width="4.125" style="2" bestFit="1" customWidth="1"/>
    <col min="755" max="755" width="8.375" style="2" customWidth="1"/>
    <col min="756" max="756" width="7.875" style="2" bestFit="1" customWidth="1"/>
    <col min="757" max="757" width="4.125" style="2" bestFit="1" customWidth="1"/>
    <col min="758" max="758" width="9.375" style="2" bestFit="1" customWidth="1"/>
    <col min="759" max="759" width="10.625" style="2" bestFit="1" customWidth="1"/>
    <col min="760" max="760" width="4.125" style="2" bestFit="1" customWidth="1"/>
    <col min="761" max="761" width="9.625" style="2" bestFit="1" customWidth="1"/>
    <col min="762" max="762" width="9" style="2" customWidth="1"/>
    <col min="763" max="763" width="4.125" style="2" bestFit="1" customWidth="1"/>
    <col min="764" max="764" width="9.625" style="2" bestFit="1" customWidth="1"/>
    <col min="765" max="765" width="10.625" style="2" bestFit="1" customWidth="1"/>
    <col min="766" max="766" width="4.125" style="2" bestFit="1" customWidth="1"/>
    <col min="767" max="767" width="10.375" style="2" customWidth="1"/>
    <col min="768" max="768" width="7.875" style="2" bestFit="1" customWidth="1"/>
    <col min="769" max="769" width="4.125" style="2" bestFit="1" customWidth="1"/>
    <col min="770" max="770" width="9.625" style="2" bestFit="1" customWidth="1"/>
    <col min="771" max="771" width="10.625" style="2" bestFit="1" customWidth="1"/>
    <col min="772" max="772" width="4.125" style="2" bestFit="1" customWidth="1"/>
    <col min="773" max="773" width="10.375" style="2" customWidth="1"/>
    <col min="774" max="774" width="7.875" style="2" bestFit="1" customWidth="1"/>
    <col min="775" max="775" width="4.125" style="2" bestFit="1" customWidth="1"/>
    <col min="776" max="776" width="9.625" style="2" bestFit="1" customWidth="1"/>
    <col min="777" max="777" width="10.625" style="2" bestFit="1" customWidth="1"/>
    <col min="778" max="778" width="4.125" style="2" bestFit="1" customWidth="1"/>
    <col min="779" max="779" width="10.375" style="2" customWidth="1"/>
    <col min="780" max="780" width="7.875" style="2" bestFit="1" customWidth="1"/>
    <col min="781" max="781" width="5.625" style="2" customWidth="1"/>
    <col min="782" max="782" width="9.625" style="2" bestFit="1" customWidth="1"/>
    <col min="783" max="783" width="9.25" style="2" customWidth="1"/>
    <col min="784" max="784" width="4.875" style="2" customWidth="1"/>
    <col min="785" max="785" width="9.625" style="2" bestFit="1" customWidth="1"/>
    <col min="786" max="786" width="9.375" style="2" customWidth="1"/>
    <col min="787" max="787" width="4.125" style="2" bestFit="1" customWidth="1"/>
    <col min="788" max="788" width="10.125" style="2" customWidth="1"/>
    <col min="789" max="789" width="8.75" style="2" bestFit="1" customWidth="1"/>
    <col min="790" max="790" width="2.875" style="2" bestFit="1" customWidth="1"/>
    <col min="791" max="791" width="10.375" style="2" customWidth="1"/>
    <col min="792" max="792" width="11.25" style="2" bestFit="1" customWidth="1"/>
    <col min="793" max="793" width="13.875" style="2" bestFit="1" customWidth="1"/>
    <col min="794" max="794" width="11.25" style="2" bestFit="1" customWidth="1"/>
    <col min="795" max="973" width="9.125" style="2"/>
    <col min="974" max="974" width="7.25" style="2" customWidth="1"/>
    <col min="975" max="975" width="40.625" style="2" customWidth="1"/>
    <col min="976" max="976" width="7.625" style="2" bestFit="1" customWidth="1"/>
    <col min="977" max="977" width="4.125" style="2" customWidth="1"/>
    <col min="978" max="978" width="9.375" style="2" customWidth="1"/>
    <col min="979" max="979" width="8.625" style="2" bestFit="1" customWidth="1"/>
    <col min="980" max="980" width="3.875" style="2" customWidth="1"/>
    <col min="981" max="981" width="10.75" style="2" customWidth="1"/>
    <col min="982" max="982" width="8.375" style="2" customWidth="1"/>
    <col min="983" max="983" width="4.75" style="2" customWidth="1"/>
    <col min="984" max="984" width="9.625" style="2" customWidth="1"/>
    <col min="985" max="985" width="8.25" style="2" bestFit="1" customWidth="1"/>
    <col min="986" max="986" width="4.625" style="2" customWidth="1"/>
    <col min="987" max="987" width="9.625" style="2" customWidth="1"/>
    <col min="988" max="988" width="7.375" style="2" bestFit="1" customWidth="1"/>
    <col min="989" max="989" width="4.125" style="2" customWidth="1"/>
    <col min="990" max="990" width="10.375" style="2" customWidth="1"/>
    <col min="991" max="991" width="8.75" style="2" bestFit="1" customWidth="1"/>
    <col min="992" max="992" width="8.625" style="2" customWidth="1"/>
    <col min="993" max="993" width="9.25" style="2" customWidth="1"/>
    <col min="994" max="999" width="8.625" style="2" customWidth="1"/>
    <col min="1000" max="1000" width="7.875" style="2" bestFit="1" customWidth="1"/>
    <col min="1001" max="1001" width="3.75" style="2" customWidth="1"/>
    <col min="1002" max="1002" width="9.625" style="2" bestFit="1" customWidth="1"/>
    <col min="1003" max="1003" width="8.375" style="2" customWidth="1"/>
    <col min="1004" max="1004" width="4" style="2" bestFit="1" customWidth="1"/>
    <col min="1005" max="1005" width="10.375" style="2" customWidth="1"/>
    <col min="1006" max="1006" width="7.875" style="2" bestFit="1" customWidth="1"/>
    <col min="1007" max="1007" width="4.125" style="2" bestFit="1" customWidth="1"/>
    <col min="1008" max="1008" width="9.625" style="2" bestFit="1" customWidth="1"/>
    <col min="1009" max="1009" width="9.875" style="2" customWidth="1"/>
    <col min="1010" max="1010" width="4.125" style="2" bestFit="1" customWidth="1"/>
    <col min="1011" max="1011" width="8.375" style="2" customWidth="1"/>
    <col min="1012" max="1012" width="7.875" style="2" bestFit="1" customWidth="1"/>
    <col min="1013" max="1013" width="4.125" style="2" bestFit="1" customWidth="1"/>
    <col min="1014" max="1014" width="9.375" style="2" bestFit="1" customWidth="1"/>
    <col min="1015" max="1015" width="10.625" style="2" bestFit="1" customWidth="1"/>
    <col min="1016" max="1016" width="4.125" style="2" bestFit="1" customWidth="1"/>
    <col min="1017" max="1017" width="9.625" style="2" bestFit="1" customWidth="1"/>
    <col min="1018" max="1018" width="9" style="2" customWidth="1"/>
    <col min="1019" max="1019" width="4.125" style="2" bestFit="1" customWidth="1"/>
    <col min="1020" max="1020" width="9.625" style="2" bestFit="1" customWidth="1"/>
    <col min="1021" max="1021" width="10.625" style="2" bestFit="1" customWidth="1"/>
    <col min="1022" max="1022" width="4.125" style="2" bestFit="1" customWidth="1"/>
    <col min="1023" max="1023" width="10.375" style="2" customWidth="1"/>
    <col min="1024" max="1024" width="7.875" style="2" bestFit="1" customWidth="1"/>
    <col min="1025" max="1025" width="4.125" style="2" bestFit="1" customWidth="1"/>
    <col min="1026" max="1026" width="9.625" style="2" bestFit="1" customWidth="1"/>
    <col min="1027" max="1027" width="10.625" style="2" bestFit="1" customWidth="1"/>
    <col min="1028" max="1028" width="4.125" style="2" bestFit="1" customWidth="1"/>
    <col min="1029" max="1029" width="10.375" style="2" customWidth="1"/>
    <col min="1030" max="1030" width="7.875" style="2" bestFit="1" customWidth="1"/>
    <col min="1031" max="1031" width="4.125" style="2" bestFit="1" customWidth="1"/>
    <col min="1032" max="1032" width="9.625" style="2" bestFit="1" customWidth="1"/>
    <col min="1033" max="1033" width="10.625" style="2" bestFit="1" customWidth="1"/>
    <col min="1034" max="1034" width="4.125" style="2" bestFit="1" customWidth="1"/>
    <col min="1035" max="1035" width="10.375" style="2" customWidth="1"/>
    <col min="1036" max="1036" width="7.875" style="2" bestFit="1" customWidth="1"/>
    <col min="1037" max="1037" width="5.625" style="2" customWidth="1"/>
    <col min="1038" max="1038" width="9.625" style="2" bestFit="1" customWidth="1"/>
    <col min="1039" max="1039" width="9.25" style="2" customWidth="1"/>
    <col min="1040" max="1040" width="4.875" style="2" customWidth="1"/>
    <col min="1041" max="1041" width="9.625" style="2" bestFit="1" customWidth="1"/>
    <col min="1042" max="1042" width="9.375" style="2" customWidth="1"/>
    <col min="1043" max="1043" width="4.125" style="2" bestFit="1" customWidth="1"/>
    <col min="1044" max="1044" width="10.125" style="2" customWidth="1"/>
    <col min="1045" max="1045" width="8.75" style="2" bestFit="1" customWidth="1"/>
    <col min="1046" max="1046" width="2.875" style="2" bestFit="1" customWidth="1"/>
    <col min="1047" max="1047" width="10.375" style="2" customWidth="1"/>
    <col min="1048" max="1048" width="11.25" style="2" bestFit="1" customWidth="1"/>
    <col min="1049" max="1049" width="13.875" style="2" bestFit="1" customWidth="1"/>
    <col min="1050" max="1050" width="11.25" style="2" bestFit="1" customWidth="1"/>
    <col min="1051" max="1229" width="9.125" style="2"/>
    <col min="1230" max="1230" width="7.25" style="2" customWidth="1"/>
    <col min="1231" max="1231" width="40.625" style="2" customWidth="1"/>
    <col min="1232" max="1232" width="7.625" style="2" bestFit="1" customWidth="1"/>
    <col min="1233" max="1233" width="4.125" style="2" customWidth="1"/>
    <col min="1234" max="1234" width="9.375" style="2" customWidth="1"/>
    <col min="1235" max="1235" width="8.625" style="2" bestFit="1" customWidth="1"/>
    <col min="1236" max="1236" width="3.875" style="2" customWidth="1"/>
    <col min="1237" max="1237" width="10.75" style="2" customWidth="1"/>
    <col min="1238" max="1238" width="8.375" style="2" customWidth="1"/>
    <col min="1239" max="1239" width="4.75" style="2" customWidth="1"/>
    <col min="1240" max="1240" width="9.625" style="2" customWidth="1"/>
    <col min="1241" max="1241" width="8.25" style="2" bestFit="1" customWidth="1"/>
    <col min="1242" max="1242" width="4.625" style="2" customWidth="1"/>
    <col min="1243" max="1243" width="9.625" style="2" customWidth="1"/>
    <col min="1244" max="1244" width="7.375" style="2" bestFit="1" customWidth="1"/>
    <col min="1245" max="1245" width="4.125" style="2" customWidth="1"/>
    <col min="1246" max="1246" width="10.375" style="2" customWidth="1"/>
    <col min="1247" max="1247" width="8.75" style="2" bestFit="1" customWidth="1"/>
    <col min="1248" max="1248" width="8.625" style="2" customWidth="1"/>
    <col min="1249" max="1249" width="9.25" style="2" customWidth="1"/>
    <col min="1250" max="1255" width="8.625" style="2" customWidth="1"/>
    <col min="1256" max="1256" width="7.875" style="2" bestFit="1" customWidth="1"/>
    <col min="1257" max="1257" width="3.75" style="2" customWidth="1"/>
    <col min="1258" max="1258" width="9.625" style="2" bestFit="1" customWidth="1"/>
    <col min="1259" max="1259" width="8.375" style="2" customWidth="1"/>
    <col min="1260" max="1260" width="4" style="2" bestFit="1" customWidth="1"/>
    <col min="1261" max="1261" width="10.375" style="2" customWidth="1"/>
    <col min="1262" max="1262" width="7.875" style="2" bestFit="1" customWidth="1"/>
    <col min="1263" max="1263" width="4.125" style="2" bestFit="1" customWidth="1"/>
    <col min="1264" max="1264" width="9.625" style="2" bestFit="1" customWidth="1"/>
    <col min="1265" max="1265" width="9.875" style="2" customWidth="1"/>
    <col min="1266" max="1266" width="4.125" style="2" bestFit="1" customWidth="1"/>
    <col min="1267" max="1267" width="8.375" style="2" customWidth="1"/>
    <col min="1268" max="1268" width="7.875" style="2" bestFit="1" customWidth="1"/>
    <col min="1269" max="1269" width="4.125" style="2" bestFit="1" customWidth="1"/>
    <col min="1270" max="1270" width="9.375" style="2" bestFit="1" customWidth="1"/>
    <col min="1271" max="1271" width="10.625" style="2" bestFit="1" customWidth="1"/>
    <col min="1272" max="1272" width="4.125" style="2" bestFit="1" customWidth="1"/>
    <col min="1273" max="1273" width="9.625" style="2" bestFit="1" customWidth="1"/>
    <col min="1274" max="1274" width="9" style="2" customWidth="1"/>
    <col min="1275" max="1275" width="4.125" style="2" bestFit="1" customWidth="1"/>
    <col min="1276" max="1276" width="9.625" style="2" bestFit="1" customWidth="1"/>
    <col min="1277" max="1277" width="10.625" style="2" bestFit="1" customWidth="1"/>
    <col min="1278" max="1278" width="4.125" style="2" bestFit="1" customWidth="1"/>
    <col min="1279" max="1279" width="10.375" style="2" customWidth="1"/>
    <col min="1280" max="1280" width="7.875" style="2" bestFit="1" customWidth="1"/>
    <col min="1281" max="1281" width="4.125" style="2" bestFit="1" customWidth="1"/>
    <col min="1282" max="1282" width="9.625" style="2" bestFit="1" customWidth="1"/>
    <col min="1283" max="1283" width="10.625" style="2" bestFit="1" customWidth="1"/>
    <col min="1284" max="1284" width="4.125" style="2" bestFit="1" customWidth="1"/>
    <col min="1285" max="1285" width="10.375" style="2" customWidth="1"/>
    <col min="1286" max="1286" width="7.875" style="2" bestFit="1" customWidth="1"/>
    <col min="1287" max="1287" width="4.125" style="2" bestFit="1" customWidth="1"/>
    <col min="1288" max="1288" width="9.625" style="2" bestFit="1" customWidth="1"/>
    <col min="1289" max="1289" width="10.625" style="2" bestFit="1" customWidth="1"/>
    <col min="1290" max="1290" width="4.125" style="2" bestFit="1" customWidth="1"/>
    <col min="1291" max="1291" width="10.375" style="2" customWidth="1"/>
    <col min="1292" max="1292" width="7.875" style="2" bestFit="1" customWidth="1"/>
    <col min="1293" max="1293" width="5.625" style="2" customWidth="1"/>
    <col min="1294" max="1294" width="9.625" style="2" bestFit="1" customWidth="1"/>
    <col min="1295" max="1295" width="9.25" style="2" customWidth="1"/>
    <col min="1296" max="1296" width="4.875" style="2" customWidth="1"/>
    <col min="1297" max="1297" width="9.625" style="2" bestFit="1" customWidth="1"/>
    <col min="1298" max="1298" width="9.375" style="2" customWidth="1"/>
    <col min="1299" max="1299" width="4.125" style="2" bestFit="1" customWidth="1"/>
    <col min="1300" max="1300" width="10.125" style="2" customWidth="1"/>
    <col min="1301" max="1301" width="8.75" style="2" bestFit="1" customWidth="1"/>
    <col min="1302" max="1302" width="2.875" style="2" bestFit="1" customWidth="1"/>
    <col min="1303" max="1303" width="10.375" style="2" customWidth="1"/>
    <col min="1304" max="1304" width="11.25" style="2" bestFit="1" customWidth="1"/>
    <col min="1305" max="1305" width="13.875" style="2" bestFit="1" customWidth="1"/>
    <col min="1306" max="1306" width="11.25" style="2" bestFit="1" customWidth="1"/>
    <col min="1307" max="1485" width="9.125" style="2"/>
    <col min="1486" max="1486" width="7.25" style="2" customWidth="1"/>
    <col min="1487" max="1487" width="40.625" style="2" customWidth="1"/>
    <col min="1488" max="1488" width="7.625" style="2" bestFit="1" customWidth="1"/>
    <col min="1489" max="1489" width="4.125" style="2" customWidth="1"/>
    <col min="1490" max="1490" width="9.375" style="2" customWidth="1"/>
    <col min="1491" max="1491" width="8.625" style="2" bestFit="1" customWidth="1"/>
    <col min="1492" max="1492" width="3.875" style="2" customWidth="1"/>
    <col min="1493" max="1493" width="10.75" style="2" customWidth="1"/>
    <col min="1494" max="1494" width="8.375" style="2" customWidth="1"/>
    <col min="1495" max="1495" width="4.75" style="2" customWidth="1"/>
    <col min="1496" max="1496" width="9.625" style="2" customWidth="1"/>
    <col min="1497" max="1497" width="8.25" style="2" bestFit="1" customWidth="1"/>
    <col min="1498" max="1498" width="4.625" style="2" customWidth="1"/>
    <col min="1499" max="1499" width="9.625" style="2" customWidth="1"/>
    <col min="1500" max="1500" width="7.375" style="2" bestFit="1" customWidth="1"/>
    <col min="1501" max="1501" width="4.125" style="2" customWidth="1"/>
    <col min="1502" max="1502" width="10.375" style="2" customWidth="1"/>
    <col min="1503" max="1503" width="8.75" style="2" bestFit="1" customWidth="1"/>
    <col min="1504" max="1504" width="8.625" style="2" customWidth="1"/>
    <col min="1505" max="1505" width="9.25" style="2" customWidth="1"/>
    <col min="1506" max="1511" width="8.625" style="2" customWidth="1"/>
    <col min="1512" max="1512" width="7.875" style="2" bestFit="1" customWidth="1"/>
    <col min="1513" max="1513" width="3.75" style="2" customWidth="1"/>
    <col min="1514" max="1514" width="9.625" style="2" bestFit="1" customWidth="1"/>
    <col min="1515" max="1515" width="8.375" style="2" customWidth="1"/>
    <col min="1516" max="1516" width="4" style="2" bestFit="1" customWidth="1"/>
    <col min="1517" max="1517" width="10.375" style="2" customWidth="1"/>
    <col min="1518" max="1518" width="7.875" style="2" bestFit="1" customWidth="1"/>
    <col min="1519" max="1519" width="4.125" style="2" bestFit="1" customWidth="1"/>
    <col min="1520" max="1520" width="9.625" style="2" bestFit="1" customWidth="1"/>
    <col min="1521" max="1521" width="9.875" style="2" customWidth="1"/>
    <col min="1522" max="1522" width="4.125" style="2" bestFit="1" customWidth="1"/>
    <col min="1523" max="1523" width="8.375" style="2" customWidth="1"/>
    <col min="1524" max="1524" width="7.875" style="2" bestFit="1" customWidth="1"/>
    <col min="1525" max="1525" width="4.125" style="2" bestFit="1" customWidth="1"/>
    <col min="1526" max="1526" width="9.375" style="2" bestFit="1" customWidth="1"/>
    <col min="1527" max="1527" width="10.625" style="2" bestFit="1" customWidth="1"/>
    <col min="1528" max="1528" width="4.125" style="2" bestFit="1" customWidth="1"/>
    <col min="1529" max="1529" width="9.625" style="2" bestFit="1" customWidth="1"/>
    <col min="1530" max="1530" width="9" style="2" customWidth="1"/>
    <col min="1531" max="1531" width="4.125" style="2" bestFit="1" customWidth="1"/>
    <col min="1532" max="1532" width="9.625" style="2" bestFit="1" customWidth="1"/>
    <col min="1533" max="1533" width="10.625" style="2" bestFit="1" customWidth="1"/>
    <col min="1534" max="1534" width="4.125" style="2" bestFit="1" customWidth="1"/>
    <col min="1535" max="1535" width="10.375" style="2" customWidth="1"/>
    <col min="1536" max="1536" width="7.875" style="2" bestFit="1" customWidth="1"/>
    <col min="1537" max="1537" width="4.125" style="2" bestFit="1" customWidth="1"/>
    <col min="1538" max="1538" width="9.625" style="2" bestFit="1" customWidth="1"/>
    <col min="1539" max="1539" width="10.625" style="2" bestFit="1" customWidth="1"/>
    <col min="1540" max="1540" width="4.125" style="2" bestFit="1" customWidth="1"/>
    <col min="1541" max="1541" width="10.375" style="2" customWidth="1"/>
    <col min="1542" max="1542" width="7.875" style="2" bestFit="1" customWidth="1"/>
    <col min="1543" max="1543" width="4.125" style="2" bestFit="1" customWidth="1"/>
    <col min="1544" max="1544" width="9.625" style="2" bestFit="1" customWidth="1"/>
    <col min="1545" max="1545" width="10.625" style="2" bestFit="1" customWidth="1"/>
    <col min="1546" max="1546" width="4.125" style="2" bestFit="1" customWidth="1"/>
    <col min="1547" max="1547" width="10.375" style="2" customWidth="1"/>
    <col min="1548" max="1548" width="7.875" style="2" bestFit="1" customWidth="1"/>
    <col min="1549" max="1549" width="5.625" style="2" customWidth="1"/>
    <col min="1550" max="1550" width="9.625" style="2" bestFit="1" customWidth="1"/>
    <col min="1551" max="1551" width="9.25" style="2" customWidth="1"/>
    <col min="1552" max="1552" width="4.875" style="2" customWidth="1"/>
    <col min="1553" max="1553" width="9.625" style="2" bestFit="1" customWidth="1"/>
    <col min="1554" max="1554" width="9.375" style="2" customWidth="1"/>
    <col min="1555" max="1555" width="4.125" style="2" bestFit="1" customWidth="1"/>
    <col min="1556" max="1556" width="10.125" style="2" customWidth="1"/>
    <col min="1557" max="1557" width="8.75" style="2" bestFit="1" customWidth="1"/>
    <col min="1558" max="1558" width="2.875" style="2" bestFit="1" customWidth="1"/>
    <col min="1559" max="1559" width="10.375" style="2" customWidth="1"/>
    <col min="1560" max="1560" width="11.25" style="2" bestFit="1" customWidth="1"/>
    <col min="1561" max="1561" width="13.875" style="2" bestFit="1" customWidth="1"/>
    <col min="1562" max="1562" width="11.25" style="2" bestFit="1" customWidth="1"/>
    <col min="1563" max="1741" width="9.125" style="2"/>
    <col min="1742" max="1742" width="7.25" style="2" customWidth="1"/>
    <col min="1743" max="1743" width="40.625" style="2" customWidth="1"/>
    <col min="1744" max="1744" width="7.625" style="2" bestFit="1" customWidth="1"/>
    <col min="1745" max="1745" width="4.125" style="2" customWidth="1"/>
    <col min="1746" max="1746" width="9.375" style="2" customWidth="1"/>
    <col min="1747" max="1747" width="8.625" style="2" bestFit="1" customWidth="1"/>
    <col min="1748" max="1748" width="3.875" style="2" customWidth="1"/>
    <col min="1749" max="1749" width="10.75" style="2" customWidth="1"/>
    <col min="1750" max="1750" width="8.375" style="2" customWidth="1"/>
    <col min="1751" max="1751" width="4.75" style="2" customWidth="1"/>
    <col min="1752" max="1752" width="9.625" style="2" customWidth="1"/>
    <col min="1753" max="1753" width="8.25" style="2" bestFit="1" customWidth="1"/>
    <col min="1754" max="1754" width="4.625" style="2" customWidth="1"/>
    <col min="1755" max="1755" width="9.625" style="2" customWidth="1"/>
    <col min="1756" max="1756" width="7.375" style="2" bestFit="1" customWidth="1"/>
    <col min="1757" max="1757" width="4.125" style="2" customWidth="1"/>
    <col min="1758" max="1758" width="10.375" style="2" customWidth="1"/>
    <col min="1759" max="1759" width="8.75" style="2" bestFit="1" customWidth="1"/>
    <col min="1760" max="1760" width="8.625" style="2" customWidth="1"/>
    <col min="1761" max="1761" width="9.25" style="2" customWidth="1"/>
    <col min="1762" max="1767" width="8.625" style="2" customWidth="1"/>
    <col min="1768" max="1768" width="7.875" style="2" bestFit="1" customWidth="1"/>
    <col min="1769" max="1769" width="3.75" style="2" customWidth="1"/>
    <col min="1770" max="1770" width="9.625" style="2" bestFit="1" customWidth="1"/>
    <col min="1771" max="1771" width="8.375" style="2" customWidth="1"/>
    <col min="1772" max="1772" width="4" style="2" bestFit="1" customWidth="1"/>
    <col min="1773" max="1773" width="10.375" style="2" customWidth="1"/>
    <col min="1774" max="1774" width="7.875" style="2" bestFit="1" customWidth="1"/>
    <col min="1775" max="1775" width="4.125" style="2" bestFit="1" customWidth="1"/>
    <col min="1776" max="1776" width="9.625" style="2" bestFit="1" customWidth="1"/>
    <col min="1777" max="1777" width="9.875" style="2" customWidth="1"/>
    <col min="1778" max="1778" width="4.125" style="2" bestFit="1" customWidth="1"/>
    <col min="1779" max="1779" width="8.375" style="2" customWidth="1"/>
    <col min="1780" max="1780" width="7.875" style="2" bestFit="1" customWidth="1"/>
    <col min="1781" max="1781" width="4.125" style="2" bestFit="1" customWidth="1"/>
    <col min="1782" max="1782" width="9.375" style="2" bestFit="1" customWidth="1"/>
    <col min="1783" max="1783" width="10.625" style="2" bestFit="1" customWidth="1"/>
    <col min="1784" max="1784" width="4.125" style="2" bestFit="1" customWidth="1"/>
    <col min="1785" max="1785" width="9.625" style="2" bestFit="1" customWidth="1"/>
    <col min="1786" max="1786" width="9" style="2" customWidth="1"/>
    <col min="1787" max="1787" width="4.125" style="2" bestFit="1" customWidth="1"/>
    <col min="1788" max="1788" width="9.625" style="2" bestFit="1" customWidth="1"/>
    <col min="1789" max="1789" width="10.625" style="2" bestFit="1" customWidth="1"/>
    <col min="1790" max="1790" width="4.125" style="2" bestFit="1" customWidth="1"/>
    <col min="1791" max="1791" width="10.375" style="2" customWidth="1"/>
    <col min="1792" max="1792" width="7.875" style="2" bestFit="1" customWidth="1"/>
    <col min="1793" max="1793" width="4.125" style="2" bestFit="1" customWidth="1"/>
    <col min="1794" max="1794" width="9.625" style="2" bestFit="1" customWidth="1"/>
    <col min="1795" max="1795" width="10.625" style="2" bestFit="1" customWidth="1"/>
    <col min="1796" max="1796" width="4.125" style="2" bestFit="1" customWidth="1"/>
    <col min="1797" max="1797" width="10.375" style="2" customWidth="1"/>
    <col min="1798" max="1798" width="7.875" style="2" bestFit="1" customWidth="1"/>
    <col min="1799" max="1799" width="4.125" style="2" bestFit="1" customWidth="1"/>
    <col min="1800" max="1800" width="9.625" style="2" bestFit="1" customWidth="1"/>
    <col min="1801" max="1801" width="10.625" style="2" bestFit="1" customWidth="1"/>
    <col min="1802" max="1802" width="4.125" style="2" bestFit="1" customWidth="1"/>
    <col min="1803" max="1803" width="10.375" style="2" customWidth="1"/>
    <col min="1804" max="1804" width="7.875" style="2" bestFit="1" customWidth="1"/>
    <col min="1805" max="1805" width="5.625" style="2" customWidth="1"/>
    <col min="1806" max="1806" width="9.625" style="2" bestFit="1" customWidth="1"/>
    <col min="1807" max="1807" width="9.25" style="2" customWidth="1"/>
    <col min="1808" max="1808" width="4.875" style="2" customWidth="1"/>
    <col min="1809" max="1809" width="9.625" style="2" bestFit="1" customWidth="1"/>
    <col min="1810" max="1810" width="9.375" style="2" customWidth="1"/>
    <col min="1811" max="1811" width="4.125" style="2" bestFit="1" customWidth="1"/>
    <col min="1812" max="1812" width="10.125" style="2" customWidth="1"/>
    <col min="1813" max="1813" width="8.75" style="2" bestFit="1" customWidth="1"/>
    <col min="1814" max="1814" width="2.875" style="2" bestFit="1" customWidth="1"/>
    <col min="1815" max="1815" width="10.375" style="2" customWidth="1"/>
    <col min="1816" max="1816" width="11.25" style="2" bestFit="1" customWidth="1"/>
    <col min="1817" max="1817" width="13.875" style="2" bestFit="1" customWidth="1"/>
    <col min="1818" max="1818" width="11.25" style="2" bestFit="1" customWidth="1"/>
    <col min="1819" max="1997" width="9.125" style="2"/>
    <col min="1998" max="1998" width="7.25" style="2" customWidth="1"/>
    <col min="1999" max="1999" width="40.625" style="2" customWidth="1"/>
    <col min="2000" max="2000" width="7.625" style="2" bestFit="1" customWidth="1"/>
    <col min="2001" max="2001" width="4.125" style="2" customWidth="1"/>
    <col min="2002" max="2002" width="9.375" style="2" customWidth="1"/>
    <col min="2003" max="2003" width="8.625" style="2" bestFit="1" customWidth="1"/>
    <col min="2004" max="2004" width="3.875" style="2" customWidth="1"/>
    <col min="2005" max="2005" width="10.75" style="2" customWidth="1"/>
    <col min="2006" max="2006" width="8.375" style="2" customWidth="1"/>
    <col min="2007" max="2007" width="4.75" style="2" customWidth="1"/>
    <col min="2008" max="2008" width="9.625" style="2" customWidth="1"/>
    <col min="2009" max="2009" width="8.25" style="2" bestFit="1" customWidth="1"/>
    <col min="2010" max="2010" width="4.625" style="2" customWidth="1"/>
    <col min="2011" max="2011" width="9.625" style="2" customWidth="1"/>
    <col min="2012" max="2012" width="7.375" style="2" bestFit="1" customWidth="1"/>
    <col min="2013" max="2013" width="4.125" style="2" customWidth="1"/>
    <col min="2014" max="2014" width="10.375" style="2" customWidth="1"/>
    <col min="2015" max="2015" width="8.75" style="2" bestFit="1" customWidth="1"/>
    <col min="2016" max="2016" width="8.625" style="2" customWidth="1"/>
    <col min="2017" max="2017" width="9.25" style="2" customWidth="1"/>
    <col min="2018" max="2023" width="8.625" style="2" customWidth="1"/>
    <col min="2024" max="2024" width="7.875" style="2" bestFit="1" customWidth="1"/>
    <col min="2025" max="2025" width="3.75" style="2" customWidth="1"/>
    <col min="2026" max="2026" width="9.625" style="2" bestFit="1" customWidth="1"/>
    <col min="2027" max="2027" width="8.375" style="2" customWidth="1"/>
    <col min="2028" max="2028" width="4" style="2" bestFit="1" customWidth="1"/>
    <col min="2029" max="2029" width="10.375" style="2" customWidth="1"/>
    <col min="2030" max="2030" width="7.875" style="2" bestFit="1" customWidth="1"/>
    <col min="2031" max="2031" width="4.125" style="2" bestFit="1" customWidth="1"/>
    <col min="2032" max="2032" width="9.625" style="2" bestFit="1" customWidth="1"/>
    <col min="2033" max="2033" width="9.875" style="2" customWidth="1"/>
    <col min="2034" max="2034" width="4.125" style="2" bestFit="1" customWidth="1"/>
    <col min="2035" max="2035" width="8.375" style="2" customWidth="1"/>
    <col min="2036" max="2036" width="7.875" style="2" bestFit="1" customWidth="1"/>
    <col min="2037" max="2037" width="4.125" style="2" bestFit="1" customWidth="1"/>
    <col min="2038" max="2038" width="9.375" style="2" bestFit="1" customWidth="1"/>
    <col min="2039" max="2039" width="10.625" style="2" bestFit="1" customWidth="1"/>
    <col min="2040" max="2040" width="4.125" style="2" bestFit="1" customWidth="1"/>
    <col min="2041" max="2041" width="9.625" style="2" bestFit="1" customWidth="1"/>
    <col min="2042" max="2042" width="9" style="2" customWidth="1"/>
    <col min="2043" max="2043" width="4.125" style="2" bestFit="1" customWidth="1"/>
    <col min="2044" max="2044" width="9.625" style="2" bestFit="1" customWidth="1"/>
    <col min="2045" max="2045" width="10.625" style="2" bestFit="1" customWidth="1"/>
    <col min="2046" max="2046" width="4.125" style="2" bestFit="1" customWidth="1"/>
    <col min="2047" max="2047" width="10.375" style="2" customWidth="1"/>
    <col min="2048" max="2048" width="7.875" style="2" bestFit="1" customWidth="1"/>
    <col min="2049" max="2049" width="4.125" style="2" bestFit="1" customWidth="1"/>
    <col min="2050" max="2050" width="9.625" style="2" bestFit="1" customWidth="1"/>
    <col min="2051" max="2051" width="10.625" style="2" bestFit="1" customWidth="1"/>
    <col min="2052" max="2052" width="4.125" style="2" bestFit="1" customWidth="1"/>
    <col min="2053" max="2053" width="10.375" style="2" customWidth="1"/>
    <col min="2054" max="2054" width="7.875" style="2" bestFit="1" customWidth="1"/>
    <col min="2055" max="2055" width="4.125" style="2" bestFit="1" customWidth="1"/>
    <col min="2056" max="2056" width="9.625" style="2" bestFit="1" customWidth="1"/>
    <col min="2057" max="2057" width="10.625" style="2" bestFit="1" customWidth="1"/>
    <col min="2058" max="2058" width="4.125" style="2" bestFit="1" customWidth="1"/>
    <col min="2059" max="2059" width="10.375" style="2" customWidth="1"/>
    <col min="2060" max="2060" width="7.875" style="2" bestFit="1" customWidth="1"/>
    <col min="2061" max="2061" width="5.625" style="2" customWidth="1"/>
    <col min="2062" max="2062" width="9.625" style="2" bestFit="1" customWidth="1"/>
    <col min="2063" max="2063" width="9.25" style="2" customWidth="1"/>
    <col min="2064" max="2064" width="4.875" style="2" customWidth="1"/>
    <col min="2065" max="2065" width="9.625" style="2" bestFit="1" customWidth="1"/>
    <col min="2066" max="2066" width="9.375" style="2" customWidth="1"/>
    <col min="2067" max="2067" width="4.125" style="2" bestFit="1" customWidth="1"/>
    <col min="2068" max="2068" width="10.125" style="2" customWidth="1"/>
    <col min="2069" max="2069" width="8.75" style="2" bestFit="1" customWidth="1"/>
    <col min="2070" max="2070" width="2.875" style="2" bestFit="1" customWidth="1"/>
    <col min="2071" max="2071" width="10.375" style="2" customWidth="1"/>
    <col min="2072" max="2072" width="11.25" style="2" bestFit="1" customWidth="1"/>
    <col min="2073" max="2073" width="13.875" style="2" bestFit="1" customWidth="1"/>
    <col min="2074" max="2074" width="11.25" style="2" bestFit="1" customWidth="1"/>
    <col min="2075" max="2253" width="9.125" style="2"/>
    <col min="2254" max="2254" width="7.25" style="2" customWidth="1"/>
    <col min="2255" max="2255" width="40.625" style="2" customWidth="1"/>
    <col min="2256" max="2256" width="7.625" style="2" bestFit="1" customWidth="1"/>
    <col min="2257" max="2257" width="4.125" style="2" customWidth="1"/>
    <col min="2258" max="2258" width="9.375" style="2" customWidth="1"/>
    <col min="2259" max="2259" width="8.625" style="2" bestFit="1" customWidth="1"/>
    <col min="2260" max="2260" width="3.875" style="2" customWidth="1"/>
    <col min="2261" max="2261" width="10.75" style="2" customWidth="1"/>
    <col min="2262" max="2262" width="8.375" style="2" customWidth="1"/>
    <col min="2263" max="2263" width="4.75" style="2" customWidth="1"/>
    <col min="2264" max="2264" width="9.625" style="2" customWidth="1"/>
    <col min="2265" max="2265" width="8.25" style="2" bestFit="1" customWidth="1"/>
    <col min="2266" max="2266" width="4.625" style="2" customWidth="1"/>
    <col min="2267" max="2267" width="9.625" style="2" customWidth="1"/>
    <col min="2268" max="2268" width="7.375" style="2" bestFit="1" customWidth="1"/>
    <col min="2269" max="2269" width="4.125" style="2" customWidth="1"/>
    <col min="2270" max="2270" width="10.375" style="2" customWidth="1"/>
    <col min="2271" max="2271" width="8.75" style="2" bestFit="1" customWidth="1"/>
    <col min="2272" max="2272" width="8.625" style="2" customWidth="1"/>
    <col min="2273" max="2273" width="9.25" style="2" customWidth="1"/>
    <col min="2274" max="2279" width="8.625" style="2" customWidth="1"/>
    <col min="2280" max="2280" width="7.875" style="2" bestFit="1" customWidth="1"/>
    <col min="2281" max="2281" width="3.75" style="2" customWidth="1"/>
    <col min="2282" max="2282" width="9.625" style="2" bestFit="1" customWidth="1"/>
    <col min="2283" max="2283" width="8.375" style="2" customWidth="1"/>
    <col min="2284" max="2284" width="4" style="2" bestFit="1" customWidth="1"/>
    <col min="2285" max="2285" width="10.375" style="2" customWidth="1"/>
    <col min="2286" max="2286" width="7.875" style="2" bestFit="1" customWidth="1"/>
    <col min="2287" max="2287" width="4.125" style="2" bestFit="1" customWidth="1"/>
    <col min="2288" max="2288" width="9.625" style="2" bestFit="1" customWidth="1"/>
    <col min="2289" max="2289" width="9.875" style="2" customWidth="1"/>
    <col min="2290" max="2290" width="4.125" style="2" bestFit="1" customWidth="1"/>
    <col min="2291" max="2291" width="8.375" style="2" customWidth="1"/>
    <col min="2292" max="2292" width="7.875" style="2" bestFit="1" customWidth="1"/>
    <col min="2293" max="2293" width="4.125" style="2" bestFit="1" customWidth="1"/>
    <col min="2294" max="2294" width="9.375" style="2" bestFit="1" customWidth="1"/>
    <col min="2295" max="2295" width="10.625" style="2" bestFit="1" customWidth="1"/>
    <col min="2296" max="2296" width="4.125" style="2" bestFit="1" customWidth="1"/>
    <col min="2297" max="2297" width="9.625" style="2" bestFit="1" customWidth="1"/>
    <col min="2298" max="2298" width="9" style="2" customWidth="1"/>
    <col min="2299" max="2299" width="4.125" style="2" bestFit="1" customWidth="1"/>
    <col min="2300" max="2300" width="9.625" style="2" bestFit="1" customWidth="1"/>
    <col min="2301" max="2301" width="10.625" style="2" bestFit="1" customWidth="1"/>
    <col min="2302" max="2302" width="4.125" style="2" bestFit="1" customWidth="1"/>
    <col min="2303" max="2303" width="10.375" style="2" customWidth="1"/>
    <col min="2304" max="2304" width="7.875" style="2" bestFit="1" customWidth="1"/>
    <col min="2305" max="2305" width="4.125" style="2" bestFit="1" customWidth="1"/>
    <col min="2306" max="2306" width="9.625" style="2" bestFit="1" customWidth="1"/>
    <col min="2307" max="2307" width="10.625" style="2" bestFit="1" customWidth="1"/>
    <col min="2308" max="2308" width="4.125" style="2" bestFit="1" customWidth="1"/>
    <col min="2309" max="2309" width="10.375" style="2" customWidth="1"/>
    <col min="2310" max="2310" width="7.875" style="2" bestFit="1" customWidth="1"/>
    <col min="2311" max="2311" width="4.125" style="2" bestFit="1" customWidth="1"/>
    <col min="2312" max="2312" width="9.625" style="2" bestFit="1" customWidth="1"/>
    <col min="2313" max="2313" width="10.625" style="2" bestFit="1" customWidth="1"/>
    <col min="2314" max="2314" width="4.125" style="2" bestFit="1" customWidth="1"/>
    <col min="2315" max="2315" width="10.375" style="2" customWidth="1"/>
    <col min="2316" max="2316" width="7.875" style="2" bestFit="1" customWidth="1"/>
    <col min="2317" max="2317" width="5.625" style="2" customWidth="1"/>
    <col min="2318" max="2318" width="9.625" style="2" bestFit="1" customWidth="1"/>
    <col min="2319" max="2319" width="9.25" style="2" customWidth="1"/>
    <col min="2320" max="2320" width="4.875" style="2" customWidth="1"/>
    <col min="2321" max="2321" width="9.625" style="2" bestFit="1" customWidth="1"/>
    <col min="2322" max="2322" width="9.375" style="2" customWidth="1"/>
    <col min="2323" max="2323" width="4.125" style="2" bestFit="1" customWidth="1"/>
    <col min="2324" max="2324" width="10.125" style="2" customWidth="1"/>
    <col min="2325" max="2325" width="8.75" style="2" bestFit="1" customWidth="1"/>
    <col min="2326" max="2326" width="2.875" style="2" bestFit="1" customWidth="1"/>
    <col min="2327" max="2327" width="10.375" style="2" customWidth="1"/>
    <col min="2328" max="2328" width="11.25" style="2" bestFit="1" customWidth="1"/>
    <col min="2329" max="2329" width="13.875" style="2" bestFit="1" customWidth="1"/>
    <col min="2330" max="2330" width="11.25" style="2" bestFit="1" customWidth="1"/>
    <col min="2331" max="2509" width="9.125" style="2"/>
    <col min="2510" max="2510" width="7.25" style="2" customWidth="1"/>
    <col min="2511" max="2511" width="40.625" style="2" customWidth="1"/>
    <col min="2512" max="2512" width="7.625" style="2" bestFit="1" customWidth="1"/>
    <col min="2513" max="2513" width="4.125" style="2" customWidth="1"/>
    <col min="2514" max="2514" width="9.375" style="2" customWidth="1"/>
    <col min="2515" max="2515" width="8.625" style="2" bestFit="1" customWidth="1"/>
    <col min="2516" max="2516" width="3.875" style="2" customWidth="1"/>
    <col min="2517" max="2517" width="10.75" style="2" customWidth="1"/>
    <col min="2518" max="2518" width="8.375" style="2" customWidth="1"/>
    <col min="2519" max="2519" width="4.75" style="2" customWidth="1"/>
    <col min="2520" max="2520" width="9.625" style="2" customWidth="1"/>
    <col min="2521" max="2521" width="8.25" style="2" bestFit="1" customWidth="1"/>
    <col min="2522" max="2522" width="4.625" style="2" customWidth="1"/>
    <col min="2523" max="2523" width="9.625" style="2" customWidth="1"/>
    <col min="2524" max="2524" width="7.375" style="2" bestFit="1" customWidth="1"/>
    <col min="2525" max="2525" width="4.125" style="2" customWidth="1"/>
    <col min="2526" max="2526" width="10.375" style="2" customWidth="1"/>
    <col min="2527" max="2527" width="8.75" style="2" bestFit="1" customWidth="1"/>
    <col min="2528" max="2528" width="8.625" style="2" customWidth="1"/>
    <col min="2529" max="2529" width="9.25" style="2" customWidth="1"/>
    <col min="2530" max="2535" width="8.625" style="2" customWidth="1"/>
    <col min="2536" max="2536" width="7.875" style="2" bestFit="1" customWidth="1"/>
    <col min="2537" max="2537" width="3.75" style="2" customWidth="1"/>
    <col min="2538" max="2538" width="9.625" style="2" bestFit="1" customWidth="1"/>
    <col min="2539" max="2539" width="8.375" style="2" customWidth="1"/>
    <col min="2540" max="2540" width="4" style="2" bestFit="1" customWidth="1"/>
    <col min="2541" max="2541" width="10.375" style="2" customWidth="1"/>
    <col min="2542" max="2542" width="7.875" style="2" bestFit="1" customWidth="1"/>
    <col min="2543" max="2543" width="4.125" style="2" bestFit="1" customWidth="1"/>
    <col min="2544" max="2544" width="9.625" style="2" bestFit="1" customWidth="1"/>
    <col min="2545" max="2545" width="9.875" style="2" customWidth="1"/>
    <col min="2546" max="2546" width="4.125" style="2" bestFit="1" customWidth="1"/>
    <col min="2547" max="2547" width="8.375" style="2" customWidth="1"/>
    <col min="2548" max="2548" width="7.875" style="2" bestFit="1" customWidth="1"/>
    <col min="2549" max="2549" width="4.125" style="2" bestFit="1" customWidth="1"/>
    <col min="2550" max="2550" width="9.375" style="2" bestFit="1" customWidth="1"/>
    <col min="2551" max="2551" width="10.625" style="2" bestFit="1" customWidth="1"/>
    <col min="2552" max="2552" width="4.125" style="2" bestFit="1" customWidth="1"/>
    <col min="2553" max="2553" width="9.625" style="2" bestFit="1" customWidth="1"/>
    <col min="2554" max="2554" width="9" style="2" customWidth="1"/>
    <col min="2555" max="2555" width="4.125" style="2" bestFit="1" customWidth="1"/>
    <col min="2556" max="2556" width="9.625" style="2" bestFit="1" customWidth="1"/>
    <col min="2557" max="2557" width="10.625" style="2" bestFit="1" customWidth="1"/>
    <col min="2558" max="2558" width="4.125" style="2" bestFit="1" customWidth="1"/>
    <col min="2559" max="2559" width="10.375" style="2" customWidth="1"/>
    <col min="2560" max="2560" width="7.875" style="2" bestFit="1" customWidth="1"/>
    <col min="2561" max="2561" width="4.125" style="2" bestFit="1" customWidth="1"/>
    <col min="2562" max="2562" width="9.625" style="2" bestFit="1" customWidth="1"/>
    <col min="2563" max="2563" width="10.625" style="2" bestFit="1" customWidth="1"/>
    <col min="2564" max="2564" width="4.125" style="2" bestFit="1" customWidth="1"/>
    <col min="2565" max="2565" width="10.375" style="2" customWidth="1"/>
    <col min="2566" max="2566" width="7.875" style="2" bestFit="1" customWidth="1"/>
    <col min="2567" max="2567" width="4.125" style="2" bestFit="1" customWidth="1"/>
    <col min="2568" max="2568" width="9.625" style="2" bestFit="1" customWidth="1"/>
    <col min="2569" max="2569" width="10.625" style="2" bestFit="1" customWidth="1"/>
    <col min="2570" max="2570" width="4.125" style="2" bestFit="1" customWidth="1"/>
    <col min="2571" max="2571" width="10.375" style="2" customWidth="1"/>
    <col min="2572" max="2572" width="7.875" style="2" bestFit="1" customWidth="1"/>
    <col min="2573" max="2573" width="5.625" style="2" customWidth="1"/>
    <col min="2574" max="2574" width="9.625" style="2" bestFit="1" customWidth="1"/>
    <col min="2575" max="2575" width="9.25" style="2" customWidth="1"/>
    <col min="2576" max="2576" width="4.875" style="2" customWidth="1"/>
    <col min="2577" max="2577" width="9.625" style="2" bestFit="1" customWidth="1"/>
    <col min="2578" max="2578" width="9.375" style="2" customWidth="1"/>
    <col min="2579" max="2579" width="4.125" style="2" bestFit="1" customWidth="1"/>
    <col min="2580" max="2580" width="10.125" style="2" customWidth="1"/>
    <col min="2581" max="2581" width="8.75" style="2" bestFit="1" customWidth="1"/>
    <col min="2582" max="2582" width="2.875" style="2" bestFit="1" customWidth="1"/>
    <col min="2583" max="2583" width="10.375" style="2" customWidth="1"/>
    <col min="2584" max="2584" width="11.25" style="2" bestFit="1" customWidth="1"/>
    <col min="2585" max="2585" width="13.875" style="2" bestFit="1" customWidth="1"/>
    <col min="2586" max="2586" width="11.25" style="2" bestFit="1" customWidth="1"/>
    <col min="2587" max="2765" width="9.125" style="2"/>
    <col min="2766" max="2766" width="7.25" style="2" customWidth="1"/>
    <col min="2767" max="2767" width="40.625" style="2" customWidth="1"/>
    <col min="2768" max="2768" width="7.625" style="2" bestFit="1" customWidth="1"/>
    <col min="2769" max="2769" width="4.125" style="2" customWidth="1"/>
    <col min="2770" max="2770" width="9.375" style="2" customWidth="1"/>
    <col min="2771" max="2771" width="8.625" style="2" bestFit="1" customWidth="1"/>
    <col min="2772" max="2772" width="3.875" style="2" customWidth="1"/>
    <col min="2773" max="2773" width="10.75" style="2" customWidth="1"/>
    <col min="2774" max="2774" width="8.375" style="2" customWidth="1"/>
    <col min="2775" max="2775" width="4.75" style="2" customWidth="1"/>
    <col min="2776" max="2776" width="9.625" style="2" customWidth="1"/>
    <col min="2777" max="2777" width="8.25" style="2" bestFit="1" customWidth="1"/>
    <col min="2778" max="2778" width="4.625" style="2" customWidth="1"/>
    <col min="2779" max="2779" width="9.625" style="2" customWidth="1"/>
    <col min="2780" max="2780" width="7.375" style="2" bestFit="1" customWidth="1"/>
    <col min="2781" max="2781" width="4.125" style="2" customWidth="1"/>
    <col min="2782" max="2782" width="10.375" style="2" customWidth="1"/>
    <col min="2783" max="2783" width="8.75" style="2" bestFit="1" customWidth="1"/>
    <col min="2784" max="2784" width="8.625" style="2" customWidth="1"/>
    <col min="2785" max="2785" width="9.25" style="2" customWidth="1"/>
    <col min="2786" max="2791" width="8.625" style="2" customWidth="1"/>
    <col min="2792" max="2792" width="7.875" style="2" bestFit="1" customWidth="1"/>
    <col min="2793" max="2793" width="3.75" style="2" customWidth="1"/>
    <col min="2794" max="2794" width="9.625" style="2" bestFit="1" customWidth="1"/>
    <col min="2795" max="2795" width="8.375" style="2" customWidth="1"/>
    <col min="2796" max="2796" width="4" style="2" bestFit="1" customWidth="1"/>
    <col min="2797" max="2797" width="10.375" style="2" customWidth="1"/>
    <col min="2798" max="2798" width="7.875" style="2" bestFit="1" customWidth="1"/>
    <col min="2799" max="2799" width="4.125" style="2" bestFit="1" customWidth="1"/>
    <col min="2800" max="2800" width="9.625" style="2" bestFit="1" customWidth="1"/>
    <col min="2801" max="2801" width="9.875" style="2" customWidth="1"/>
    <col min="2802" max="2802" width="4.125" style="2" bestFit="1" customWidth="1"/>
    <col min="2803" max="2803" width="8.375" style="2" customWidth="1"/>
    <col min="2804" max="2804" width="7.875" style="2" bestFit="1" customWidth="1"/>
    <col min="2805" max="2805" width="4.125" style="2" bestFit="1" customWidth="1"/>
    <col min="2806" max="2806" width="9.375" style="2" bestFit="1" customWidth="1"/>
    <col min="2807" max="2807" width="10.625" style="2" bestFit="1" customWidth="1"/>
    <col min="2808" max="2808" width="4.125" style="2" bestFit="1" customWidth="1"/>
    <col min="2809" max="2809" width="9.625" style="2" bestFit="1" customWidth="1"/>
    <col min="2810" max="2810" width="9" style="2" customWidth="1"/>
    <col min="2811" max="2811" width="4.125" style="2" bestFit="1" customWidth="1"/>
    <col min="2812" max="2812" width="9.625" style="2" bestFit="1" customWidth="1"/>
    <col min="2813" max="2813" width="10.625" style="2" bestFit="1" customWidth="1"/>
    <col min="2814" max="2814" width="4.125" style="2" bestFit="1" customWidth="1"/>
    <col min="2815" max="2815" width="10.375" style="2" customWidth="1"/>
    <col min="2816" max="2816" width="7.875" style="2" bestFit="1" customWidth="1"/>
    <col min="2817" max="2817" width="4.125" style="2" bestFit="1" customWidth="1"/>
    <col min="2818" max="2818" width="9.625" style="2" bestFit="1" customWidth="1"/>
    <col min="2819" max="2819" width="10.625" style="2" bestFit="1" customWidth="1"/>
    <col min="2820" max="2820" width="4.125" style="2" bestFit="1" customWidth="1"/>
    <col min="2821" max="2821" width="10.375" style="2" customWidth="1"/>
    <col min="2822" max="2822" width="7.875" style="2" bestFit="1" customWidth="1"/>
    <col min="2823" max="2823" width="4.125" style="2" bestFit="1" customWidth="1"/>
    <col min="2824" max="2824" width="9.625" style="2" bestFit="1" customWidth="1"/>
    <col min="2825" max="2825" width="10.625" style="2" bestFit="1" customWidth="1"/>
    <col min="2826" max="2826" width="4.125" style="2" bestFit="1" customWidth="1"/>
    <col min="2827" max="2827" width="10.375" style="2" customWidth="1"/>
    <col min="2828" max="2828" width="7.875" style="2" bestFit="1" customWidth="1"/>
    <col min="2829" max="2829" width="5.625" style="2" customWidth="1"/>
    <col min="2830" max="2830" width="9.625" style="2" bestFit="1" customWidth="1"/>
    <col min="2831" max="2831" width="9.25" style="2" customWidth="1"/>
    <col min="2832" max="2832" width="4.875" style="2" customWidth="1"/>
    <col min="2833" max="2833" width="9.625" style="2" bestFit="1" customWidth="1"/>
    <col min="2834" max="2834" width="9.375" style="2" customWidth="1"/>
    <col min="2835" max="2835" width="4.125" style="2" bestFit="1" customWidth="1"/>
    <col min="2836" max="2836" width="10.125" style="2" customWidth="1"/>
    <col min="2837" max="2837" width="8.75" style="2" bestFit="1" customWidth="1"/>
    <col min="2838" max="2838" width="2.875" style="2" bestFit="1" customWidth="1"/>
    <col min="2839" max="2839" width="10.375" style="2" customWidth="1"/>
    <col min="2840" max="2840" width="11.25" style="2" bestFit="1" customWidth="1"/>
    <col min="2841" max="2841" width="13.875" style="2" bestFit="1" customWidth="1"/>
    <col min="2842" max="2842" width="11.25" style="2" bestFit="1" customWidth="1"/>
    <col min="2843" max="3021" width="9.125" style="2"/>
    <col min="3022" max="3022" width="7.25" style="2" customWidth="1"/>
    <col min="3023" max="3023" width="40.625" style="2" customWidth="1"/>
    <col min="3024" max="3024" width="7.625" style="2" bestFit="1" customWidth="1"/>
    <col min="3025" max="3025" width="4.125" style="2" customWidth="1"/>
    <col min="3026" max="3026" width="9.375" style="2" customWidth="1"/>
    <col min="3027" max="3027" width="8.625" style="2" bestFit="1" customWidth="1"/>
    <col min="3028" max="3028" width="3.875" style="2" customWidth="1"/>
    <col min="3029" max="3029" width="10.75" style="2" customWidth="1"/>
    <col min="3030" max="3030" width="8.375" style="2" customWidth="1"/>
    <col min="3031" max="3031" width="4.75" style="2" customWidth="1"/>
    <col min="3032" max="3032" width="9.625" style="2" customWidth="1"/>
    <col min="3033" max="3033" width="8.25" style="2" bestFit="1" customWidth="1"/>
    <col min="3034" max="3034" width="4.625" style="2" customWidth="1"/>
    <col min="3035" max="3035" width="9.625" style="2" customWidth="1"/>
    <col min="3036" max="3036" width="7.375" style="2" bestFit="1" customWidth="1"/>
    <col min="3037" max="3037" width="4.125" style="2" customWidth="1"/>
    <col min="3038" max="3038" width="10.375" style="2" customWidth="1"/>
    <col min="3039" max="3039" width="8.75" style="2" bestFit="1" customWidth="1"/>
    <col min="3040" max="3040" width="8.625" style="2" customWidth="1"/>
    <col min="3041" max="3041" width="9.25" style="2" customWidth="1"/>
    <col min="3042" max="3047" width="8.625" style="2" customWidth="1"/>
    <col min="3048" max="3048" width="7.875" style="2" bestFit="1" customWidth="1"/>
    <col min="3049" max="3049" width="3.75" style="2" customWidth="1"/>
    <col min="3050" max="3050" width="9.625" style="2" bestFit="1" customWidth="1"/>
    <col min="3051" max="3051" width="8.375" style="2" customWidth="1"/>
    <col min="3052" max="3052" width="4" style="2" bestFit="1" customWidth="1"/>
    <col min="3053" max="3053" width="10.375" style="2" customWidth="1"/>
    <col min="3054" max="3054" width="7.875" style="2" bestFit="1" customWidth="1"/>
    <col min="3055" max="3055" width="4.125" style="2" bestFit="1" customWidth="1"/>
    <col min="3056" max="3056" width="9.625" style="2" bestFit="1" customWidth="1"/>
    <col min="3057" max="3057" width="9.875" style="2" customWidth="1"/>
    <col min="3058" max="3058" width="4.125" style="2" bestFit="1" customWidth="1"/>
    <col min="3059" max="3059" width="8.375" style="2" customWidth="1"/>
    <col min="3060" max="3060" width="7.875" style="2" bestFit="1" customWidth="1"/>
    <col min="3061" max="3061" width="4.125" style="2" bestFit="1" customWidth="1"/>
    <col min="3062" max="3062" width="9.375" style="2" bestFit="1" customWidth="1"/>
    <col min="3063" max="3063" width="10.625" style="2" bestFit="1" customWidth="1"/>
    <col min="3064" max="3064" width="4.125" style="2" bestFit="1" customWidth="1"/>
    <col min="3065" max="3065" width="9.625" style="2" bestFit="1" customWidth="1"/>
    <col min="3066" max="3066" width="9" style="2" customWidth="1"/>
    <col min="3067" max="3067" width="4.125" style="2" bestFit="1" customWidth="1"/>
    <col min="3068" max="3068" width="9.625" style="2" bestFit="1" customWidth="1"/>
    <col min="3069" max="3069" width="10.625" style="2" bestFit="1" customWidth="1"/>
    <col min="3070" max="3070" width="4.125" style="2" bestFit="1" customWidth="1"/>
    <col min="3071" max="3071" width="10.375" style="2" customWidth="1"/>
    <col min="3072" max="3072" width="7.875" style="2" bestFit="1" customWidth="1"/>
    <col min="3073" max="3073" width="4.125" style="2" bestFit="1" customWidth="1"/>
    <col min="3074" max="3074" width="9.625" style="2" bestFit="1" customWidth="1"/>
    <col min="3075" max="3075" width="10.625" style="2" bestFit="1" customWidth="1"/>
    <col min="3076" max="3076" width="4.125" style="2" bestFit="1" customWidth="1"/>
    <col min="3077" max="3077" width="10.375" style="2" customWidth="1"/>
    <col min="3078" max="3078" width="7.875" style="2" bestFit="1" customWidth="1"/>
    <col min="3079" max="3079" width="4.125" style="2" bestFit="1" customWidth="1"/>
    <col min="3080" max="3080" width="9.625" style="2" bestFit="1" customWidth="1"/>
    <col min="3081" max="3081" width="10.625" style="2" bestFit="1" customWidth="1"/>
    <col min="3082" max="3082" width="4.125" style="2" bestFit="1" customWidth="1"/>
    <col min="3083" max="3083" width="10.375" style="2" customWidth="1"/>
    <col min="3084" max="3084" width="7.875" style="2" bestFit="1" customWidth="1"/>
    <col min="3085" max="3085" width="5.625" style="2" customWidth="1"/>
    <col min="3086" max="3086" width="9.625" style="2" bestFit="1" customWidth="1"/>
    <col min="3087" max="3087" width="9.25" style="2" customWidth="1"/>
    <col min="3088" max="3088" width="4.875" style="2" customWidth="1"/>
    <col min="3089" max="3089" width="9.625" style="2" bestFit="1" customWidth="1"/>
    <col min="3090" max="3090" width="9.375" style="2" customWidth="1"/>
    <col min="3091" max="3091" width="4.125" style="2" bestFit="1" customWidth="1"/>
    <col min="3092" max="3092" width="10.125" style="2" customWidth="1"/>
    <col min="3093" max="3093" width="8.75" style="2" bestFit="1" customWidth="1"/>
    <col min="3094" max="3094" width="2.875" style="2" bestFit="1" customWidth="1"/>
    <col min="3095" max="3095" width="10.375" style="2" customWidth="1"/>
    <col min="3096" max="3096" width="11.25" style="2" bestFit="1" customWidth="1"/>
    <col min="3097" max="3097" width="13.875" style="2" bestFit="1" customWidth="1"/>
    <col min="3098" max="3098" width="11.25" style="2" bestFit="1" customWidth="1"/>
    <col min="3099" max="3277" width="9.125" style="2"/>
    <col min="3278" max="3278" width="7.25" style="2" customWidth="1"/>
    <col min="3279" max="3279" width="40.625" style="2" customWidth="1"/>
    <col min="3280" max="3280" width="7.625" style="2" bestFit="1" customWidth="1"/>
    <col min="3281" max="3281" width="4.125" style="2" customWidth="1"/>
    <col min="3282" max="3282" width="9.375" style="2" customWidth="1"/>
    <col min="3283" max="3283" width="8.625" style="2" bestFit="1" customWidth="1"/>
    <col min="3284" max="3284" width="3.875" style="2" customWidth="1"/>
    <col min="3285" max="3285" width="10.75" style="2" customWidth="1"/>
    <col min="3286" max="3286" width="8.375" style="2" customWidth="1"/>
    <col min="3287" max="3287" width="4.75" style="2" customWidth="1"/>
    <col min="3288" max="3288" width="9.625" style="2" customWidth="1"/>
    <col min="3289" max="3289" width="8.25" style="2" bestFit="1" customWidth="1"/>
    <col min="3290" max="3290" width="4.625" style="2" customWidth="1"/>
    <col min="3291" max="3291" width="9.625" style="2" customWidth="1"/>
    <col min="3292" max="3292" width="7.375" style="2" bestFit="1" customWidth="1"/>
    <col min="3293" max="3293" width="4.125" style="2" customWidth="1"/>
    <col min="3294" max="3294" width="10.375" style="2" customWidth="1"/>
    <col min="3295" max="3295" width="8.75" style="2" bestFit="1" customWidth="1"/>
    <col min="3296" max="3296" width="8.625" style="2" customWidth="1"/>
    <col min="3297" max="3297" width="9.25" style="2" customWidth="1"/>
    <col min="3298" max="3303" width="8.625" style="2" customWidth="1"/>
    <col min="3304" max="3304" width="7.875" style="2" bestFit="1" customWidth="1"/>
    <col min="3305" max="3305" width="3.75" style="2" customWidth="1"/>
    <col min="3306" max="3306" width="9.625" style="2" bestFit="1" customWidth="1"/>
    <col min="3307" max="3307" width="8.375" style="2" customWidth="1"/>
    <col min="3308" max="3308" width="4" style="2" bestFit="1" customWidth="1"/>
    <col min="3309" max="3309" width="10.375" style="2" customWidth="1"/>
    <col min="3310" max="3310" width="7.875" style="2" bestFit="1" customWidth="1"/>
    <col min="3311" max="3311" width="4.125" style="2" bestFit="1" customWidth="1"/>
    <col min="3312" max="3312" width="9.625" style="2" bestFit="1" customWidth="1"/>
    <col min="3313" max="3313" width="9.875" style="2" customWidth="1"/>
    <col min="3314" max="3314" width="4.125" style="2" bestFit="1" customWidth="1"/>
    <col min="3315" max="3315" width="8.375" style="2" customWidth="1"/>
    <col min="3316" max="3316" width="7.875" style="2" bestFit="1" customWidth="1"/>
    <col min="3317" max="3317" width="4.125" style="2" bestFit="1" customWidth="1"/>
    <col min="3318" max="3318" width="9.375" style="2" bestFit="1" customWidth="1"/>
    <col min="3319" max="3319" width="10.625" style="2" bestFit="1" customWidth="1"/>
    <col min="3320" max="3320" width="4.125" style="2" bestFit="1" customWidth="1"/>
    <col min="3321" max="3321" width="9.625" style="2" bestFit="1" customWidth="1"/>
    <col min="3322" max="3322" width="9" style="2" customWidth="1"/>
    <col min="3323" max="3323" width="4.125" style="2" bestFit="1" customWidth="1"/>
    <col min="3324" max="3324" width="9.625" style="2" bestFit="1" customWidth="1"/>
    <col min="3325" max="3325" width="10.625" style="2" bestFit="1" customWidth="1"/>
    <col min="3326" max="3326" width="4.125" style="2" bestFit="1" customWidth="1"/>
    <col min="3327" max="3327" width="10.375" style="2" customWidth="1"/>
    <col min="3328" max="3328" width="7.875" style="2" bestFit="1" customWidth="1"/>
    <col min="3329" max="3329" width="4.125" style="2" bestFit="1" customWidth="1"/>
    <col min="3330" max="3330" width="9.625" style="2" bestFit="1" customWidth="1"/>
    <col min="3331" max="3331" width="10.625" style="2" bestFit="1" customWidth="1"/>
    <col min="3332" max="3332" width="4.125" style="2" bestFit="1" customWidth="1"/>
    <col min="3333" max="3333" width="10.375" style="2" customWidth="1"/>
    <col min="3334" max="3334" width="7.875" style="2" bestFit="1" customWidth="1"/>
    <col min="3335" max="3335" width="4.125" style="2" bestFit="1" customWidth="1"/>
    <col min="3336" max="3336" width="9.625" style="2" bestFit="1" customWidth="1"/>
    <col min="3337" max="3337" width="10.625" style="2" bestFit="1" customWidth="1"/>
    <col min="3338" max="3338" width="4.125" style="2" bestFit="1" customWidth="1"/>
    <col min="3339" max="3339" width="10.375" style="2" customWidth="1"/>
    <col min="3340" max="3340" width="7.875" style="2" bestFit="1" customWidth="1"/>
    <col min="3341" max="3341" width="5.625" style="2" customWidth="1"/>
    <col min="3342" max="3342" width="9.625" style="2" bestFit="1" customWidth="1"/>
    <col min="3343" max="3343" width="9.25" style="2" customWidth="1"/>
    <col min="3344" max="3344" width="4.875" style="2" customWidth="1"/>
    <col min="3345" max="3345" width="9.625" style="2" bestFit="1" customWidth="1"/>
    <col min="3346" max="3346" width="9.375" style="2" customWidth="1"/>
    <col min="3347" max="3347" width="4.125" style="2" bestFit="1" customWidth="1"/>
    <col min="3348" max="3348" width="10.125" style="2" customWidth="1"/>
    <col min="3349" max="3349" width="8.75" style="2" bestFit="1" customWidth="1"/>
    <col min="3350" max="3350" width="2.875" style="2" bestFit="1" customWidth="1"/>
    <col min="3351" max="3351" width="10.375" style="2" customWidth="1"/>
    <col min="3352" max="3352" width="11.25" style="2" bestFit="1" customWidth="1"/>
    <col min="3353" max="3353" width="13.875" style="2" bestFit="1" customWidth="1"/>
    <col min="3354" max="3354" width="11.25" style="2" bestFit="1" customWidth="1"/>
    <col min="3355" max="3533" width="9.125" style="2"/>
    <col min="3534" max="3534" width="7.25" style="2" customWidth="1"/>
    <col min="3535" max="3535" width="40.625" style="2" customWidth="1"/>
    <col min="3536" max="3536" width="7.625" style="2" bestFit="1" customWidth="1"/>
    <col min="3537" max="3537" width="4.125" style="2" customWidth="1"/>
    <col min="3538" max="3538" width="9.375" style="2" customWidth="1"/>
    <col min="3539" max="3539" width="8.625" style="2" bestFit="1" customWidth="1"/>
    <col min="3540" max="3540" width="3.875" style="2" customWidth="1"/>
    <col min="3541" max="3541" width="10.75" style="2" customWidth="1"/>
    <col min="3542" max="3542" width="8.375" style="2" customWidth="1"/>
    <col min="3543" max="3543" width="4.75" style="2" customWidth="1"/>
    <col min="3544" max="3544" width="9.625" style="2" customWidth="1"/>
    <col min="3545" max="3545" width="8.25" style="2" bestFit="1" customWidth="1"/>
    <col min="3546" max="3546" width="4.625" style="2" customWidth="1"/>
    <col min="3547" max="3547" width="9.625" style="2" customWidth="1"/>
    <col min="3548" max="3548" width="7.375" style="2" bestFit="1" customWidth="1"/>
    <col min="3549" max="3549" width="4.125" style="2" customWidth="1"/>
    <col min="3550" max="3550" width="10.375" style="2" customWidth="1"/>
    <col min="3551" max="3551" width="8.75" style="2" bestFit="1" customWidth="1"/>
    <col min="3552" max="3552" width="8.625" style="2" customWidth="1"/>
    <col min="3553" max="3553" width="9.25" style="2" customWidth="1"/>
    <col min="3554" max="3559" width="8.625" style="2" customWidth="1"/>
    <col min="3560" max="3560" width="7.875" style="2" bestFit="1" customWidth="1"/>
    <col min="3561" max="3561" width="3.75" style="2" customWidth="1"/>
    <col min="3562" max="3562" width="9.625" style="2" bestFit="1" customWidth="1"/>
    <col min="3563" max="3563" width="8.375" style="2" customWidth="1"/>
    <col min="3564" max="3564" width="4" style="2" bestFit="1" customWidth="1"/>
    <col min="3565" max="3565" width="10.375" style="2" customWidth="1"/>
    <col min="3566" max="3566" width="7.875" style="2" bestFit="1" customWidth="1"/>
    <col min="3567" max="3567" width="4.125" style="2" bestFit="1" customWidth="1"/>
    <col min="3568" max="3568" width="9.625" style="2" bestFit="1" customWidth="1"/>
    <col min="3569" max="3569" width="9.875" style="2" customWidth="1"/>
    <col min="3570" max="3570" width="4.125" style="2" bestFit="1" customWidth="1"/>
    <col min="3571" max="3571" width="8.375" style="2" customWidth="1"/>
    <col min="3572" max="3572" width="7.875" style="2" bestFit="1" customWidth="1"/>
    <col min="3573" max="3573" width="4.125" style="2" bestFit="1" customWidth="1"/>
    <col min="3574" max="3574" width="9.375" style="2" bestFit="1" customWidth="1"/>
    <col min="3575" max="3575" width="10.625" style="2" bestFit="1" customWidth="1"/>
    <col min="3576" max="3576" width="4.125" style="2" bestFit="1" customWidth="1"/>
    <col min="3577" max="3577" width="9.625" style="2" bestFit="1" customWidth="1"/>
    <col min="3578" max="3578" width="9" style="2" customWidth="1"/>
    <col min="3579" max="3579" width="4.125" style="2" bestFit="1" customWidth="1"/>
    <col min="3580" max="3580" width="9.625" style="2" bestFit="1" customWidth="1"/>
    <col min="3581" max="3581" width="10.625" style="2" bestFit="1" customWidth="1"/>
    <col min="3582" max="3582" width="4.125" style="2" bestFit="1" customWidth="1"/>
    <col min="3583" max="3583" width="10.375" style="2" customWidth="1"/>
    <col min="3584" max="3584" width="7.875" style="2" bestFit="1" customWidth="1"/>
    <col min="3585" max="3585" width="4.125" style="2" bestFit="1" customWidth="1"/>
    <col min="3586" max="3586" width="9.625" style="2" bestFit="1" customWidth="1"/>
    <col min="3587" max="3587" width="10.625" style="2" bestFit="1" customWidth="1"/>
    <col min="3588" max="3588" width="4.125" style="2" bestFit="1" customWidth="1"/>
    <col min="3589" max="3589" width="10.375" style="2" customWidth="1"/>
    <col min="3590" max="3590" width="7.875" style="2" bestFit="1" customWidth="1"/>
    <col min="3591" max="3591" width="4.125" style="2" bestFit="1" customWidth="1"/>
    <col min="3592" max="3592" width="9.625" style="2" bestFit="1" customWidth="1"/>
    <col min="3593" max="3593" width="10.625" style="2" bestFit="1" customWidth="1"/>
    <col min="3594" max="3594" width="4.125" style="2" bestFit="1" customWidth="1"/>
    <col min="3595" max="3595" width="10.375" style="2" customWidth="1"/>
    <col min="3596" max="3596" width="7.875" style="2" bestFit="1" customWidth="1"/>
    <col min="3597" max="3597" width="5.625" style="2" customWidth="1"/>
    <col min="3598" max="3598" width="9.625" style="2" bestFit="1" customWidth="1"/>
    <col min="3599" max="3599" width="9.25" style="2" customWidth="1"/>
    <col min="3600" max="3600" width="4.875" style="2" customWidth="1"/>
    <col min="3601" max="3601" width="9.625" style="2" bestFit="1" customWidth="1"/>
    <col min="3602" max="3602" width="9.375" style="2" customWidth="1"/>
    <col min="3603" max="3603" width="4.125" style="2" bestFit="1" customWidth="1"/>
    <col min="3604" max="3604" width="10.125" style="2" customWidth="1"/>
    <col min="3605" max="3605" width="8.75" style="2" bestFit="1" customWidth="1"/>
    <col min="3606" max="3606" width="2.875" style="2" bestFit="1" customWidth="1"/>
    <col min="3607" max="3607" width="10.375" style="2" customWidth="1"/>
    <col min="3608" max="3608" width="11.25" style="2" bestFit="1" customWidth="1"/>
    <col min="3609" max="3609" width="13.875" style="2" bestFit="1" customWidth="1"/>
    <col min="3610" max="3610" width="11.25" style="2" bestFit="1" customWidth="1"/>
    <col min="3611" max="3789" width="9.125" style="2"/>
    <col min="3790" max="3790" width="7.25" style="2" customWidth="1"/>
    <col min="3791" max="3791" width="40.625" style="2" customWidth="1"/>
    <col min="3792" max="3792" width="7.625" style="2" bestFit="1" customWidth="1"/>
    <col min="3793" max="3793" width="4.125" style="2" customWidth="1"/>
    <col min="3794" max="3794" width="9.375" style="2" customWidth="1"/>
    <col min="3795" max="3795" width="8.625" style="2" bestFit="1" customWidth="1"/>
    <col min="3796" max="3796" width="3.875" style="2" customWidth="1"/>
    <col min="3797" max="3797" width="10.75" style="2" customWidth="1"/>
    <col min="3798" max="3798" width="8.375" style="2" customWidth="1"/>
    <col min="3799" max="3799" width="4.75" style="2" customWidth="1"/>
    <col min="3800" max="3800" width="9.625" style="2" customWidth="1"/>
    <col min="3801" max="3801" width="8.25" style="2" bestFit="1" customWidth="1"/>
    <col min="3802" max="3802" width="4.625" style="2" customWidth="1"/>
    <col min="3803" max="3803" width="9.625" style="2" customWidth="1"/>
    <col min="3804" max="3804" width="7.375" style="2" bestFit="1" customWidth="1"/>
    <col min="3805" max="3805" width="4.125" style="2" customWidth="1"/>
    <col min="3806" max="3806" width="10.375" style="2" customWidth="1"/>
    <col min="3807" max="3807" width="8.75" style="2" bestFit="1" customWidth="1"/>
    <col min="3808" max="3808" width="8.625" style="2" customWidth="1"/>
    <col min="3809" max="3809" width="9.25" style="2" customWidth="1"/>
    <col min="3810" max="3815" width="8.625" style="2" customWidth="1"/>
    <col min="3816" max="3816" width="7.875" style="2" bestFit="1" customWidth="1"/>
    <col min="3817" max="3817" width="3.75" style="2" customWidth="1"/>
    <col min="3818" max="3818" width="9.625" style="2" bestFit="1" customWidth="1"/>
    <col min="3819" max="3819" width="8.375" style="2" customWidth="1"/>
    <col min="3820" max="3820" width="4" style="2" bestFit="1" customWidth="1"/>
    <col min="3821" max="3821" width="10.375" style="2" customWidth="1"/>
    <col min="3822" max="3822" width="7.875" style="2" bestFit="1" customWidth="1"/>
    <col min="3823" max="3823" width="4.125" style="2" bestFit="1" customWidth="1"/>
    <col min="3824" max="3824" width="9.625" style="2" bestFit="1" customWidth="1"/>
    <col min="3825" max="3825" width="9.875" style="2" customWidth="1"/>
    <col min="3826" max="3826" width="4.125" style="2" bestFit="1" customWidth="1"/>
    <col min="3827" max="3827" width="8.375" style="2" customWidth="1"/>
    <col min="3828" max="3828" width="7.875" style="2" bestFit="1" customWidth="1"/>
    <col min="3829" max="3829" width="4.125" style="2" bestFit="1" customWidth="1"/>
    <col min="3830" max="3830" width="9.375" style="2" bestFit="1" customWidth="1"/>
    <col min="3831" max="3831" width="10.625" style="2" bestFit="1" customWidth="1"/>
    <col min="3832" max="3832" width="4.125" style="2" bestFit="1" customWidth="1"/>
    <col min="3833" max="3833" width="9.625" style="2" bestFit="1" customWidth="1"/>
    <col min="3834" max="3834" width="9" style="2" customWidth="1"/>
    <col min="3835" max="3835" width="4.125" style="2" bestFit="1" customWidth="1"/>
    <col min="3836" max="3836" width="9.625" style="2" bestFit="1" customWidth="1"/>
    <col min="3837" max="3837" width="10.625" style="2" bestFit="1" customWidth="1"/>
    <col min="3838" max="3838" width="4.125" style="2" bestFit="1" customWidth="1"/>
    <col min="3839" max="3839" width="10.375" style="2" customWidth="1"/>
    <col min="3840" max="3840" width="7.875" style="2" bestFit="1" customWidth="1"/>
    <col min="3841" max="3841" width="4.125" style="2" bestFit="1" customWidth="1"/>
    <col min="3842" max="3842" width="9.625" style="2" bestFit="1" customWidth="1"/>
    <col min="3843" max="3843" width="10.625" style="2" bestFit="1" customWidth="1"/>
    <col min="3844" max="3844" width="4.125" style="2" bestFit="1" customWidth="1"/>
    <col min="3845" max="3845" width="10.375" style="2" customWidth="1"/>
    <col min="3846" max="3846" width="7.875" style="2" bestFit="1" customWidth="1"/>
    <col min="3847" max="3847" width="4.125" style="2" bestFit="1" customWidth="1"/>
    <col min="3848" max="3848" width="9.625" style="2" bestFit="1" customWidth="1"/>
    <col min="3849" max="3849" width="10.625" style="2" bestFit="1" customWidth="1"/>
    <col min="3850" max="3850" width="4.125" style="2" bestFit="1" customWidth="1"/>
    <col min="3851" max="3851" width="10.375" style="2" customWidth="1"/>
    <col min="3852" max="3852" width="7.875" style="2" bestFit="1" customWidth="1"/>
    <col min="3853" max="3853" width="5.625" style="2" customWidth="1"/>
    <col min="3854" max="3854" width="9.625" style="2" bestFit="1" customWidth="1"/>
    <col min="3855" max="3855" width="9.25" style="2" customWidth="1"/>
    <col min="3856" max="3856" width="4.875" style="2" customWidth="1"/>
    <col min="3857" max="3857" width="9.625" style="2" bestFit="1" customWidth="1"/>
    <col min="3858" max="3858" width="9.375" style="2" customWidth="1"/>
    <col min="3859" max="3859" width="4.125" style="2" bestFit="1" customWidth="1"/>
    <col min="3860" max="3860" width="10.125" style="2" customWidth="1"/>
    <col min="3861" max="3861" width="8.75" style="2" bestFit="1" customWidth="1"/>
    <col min="3862" max="3862" width="2.875" style="2" bestFit="1" customWidth="1"/>
    <col min="3863" max="3863" width="10.375" style="2" customWidth="1"/>
    <col min="3864" max="3864" width="11.25" style="2" bestFit="1" customWidth="1"/>
    <col min="3865" max="3865" width="13.875" style="2" bestFit="1" customWidth="1"/>
    <col min="3866" max="3866" width="11.25" style="2" bestFit="1" customWidth="1"/>
    <col min="3867" max="4045" width="9.125" style="2"/>
    <col min="4046" max="4046" width="7.25" style="2" customWidth="1"/>
    <col min="4047" max="4047" width="40.625" style="2" customWidth="1"/>
    <col min="4048" max="4048" width="7.625" style="2" bestFit="1" customWidth="1"/>
    <col min="4049" max="4049" width="4.125" style="2" customWidth="1"/>
    <col min="4050" max="4050" width="9.375" style="2" customWidth="1"/>
    <col min="4051" max="4051" width="8.625" style="2" bestFit="1" customWidth="1"/>
    <col min="4052" max="4052" width="3.875" style="2" customWidth="1"/>
    <col min="4053" max="4053" width="10.75" style="2" customWidth="1"/>
    <col min="4054" max="4054" width="8.375" style="2" customWidth="1"/>
    <col min="4055" max="4055" width="4.75" style="2" customWidth="1"/>
    <col min="4056" max="4056" width="9.625" style="2" customWidth="1"/>
    <col min="4057" max="4057" width="8.25" style="2" bestFit="1" customWidth="1"/>
    <col min="4058" max="4058" width="4.625" style="2" customWidth="1"/>
    <col min="4059" max="4059" width="9.625" style="2" customWidth="1"/>
    <col min="4060" max="4060" width="7.375" style="2" bestFit="1" customWidth="1"/>
    <col min="4061" max="4061" width="4.125" style="2" customWidth="1"/>
    <col min="4062" max="4062" width="10.375" style="2" customWidth="1"/>
    <col min="4063" max="4063" width="8.75" style="2" bestFit="1" customWidth="1"/>
    <col min="4064" max="4064" width="8.625" style="2" customWidth="1"/>
    <col min="4065" max="4065" width="9.25" style="2" customWidth="1"/>
    <col min="4066" max="4071" width="8.625" style="2" customWidth="1"/>
    <col min="4072" max="4072" width="7.875" style="2" bestFit="1" customWidth="1"/>
    <col min="4073" max="4073" width="3.75" style="2" customWidth="1"/>
    <col min="4074" max="4074" width="9.625" style="2" bestFit="1" customWidth="1"/>
    <col min="4075" max="4075" width="8.375" style="2" customWidth="1"/>
    <col min="4076" max="4076" width="4" style="2" bestFit="1" customWidth="1"/>
    <col min="4077" max="4077" width="10.375" style="2" customWidth="1"/>
    <col min="4078" max="4078" width="7.875" style="2" bestFit="1" customWidth="1"/>
    <col min="4079" max="4079" width="4.125" style="2" bestFit="1" customWidth="1"/>
    <col min="4080" max="4080" width="9.625" style="2" bestFit="1" customWidth="1"/>
    <col min="4081" max="4081" width="9.875" style="2" customWidth="1"/>
    <col min="4082" max="4082" width="4.125" style="2" bestFit="1" customWidth="1"/>
    <col min="4083" max="4083" width="8.375" style="2" customWidth="1"/>
    <col min="4084" max="4084" width="7.875" style="2" bestFit="1" customWidth="1"/>
    <col min="4085" max="4085" width="4.125" style="2" bestFit="1" customWidth="1"/>
    <col min="4086" max="4086" width="9.375" style="2" bestFit="1" customWidth="1"/>
    <col min="4087" max="4087" width="10.625" style="2" bestFit="1" customWidth="1"/>
    <col min="4088" max="4088" width="4.125" style="2" bestFit="1" customWidth="1"/>
    <col min="4089" max="4089" width="9.625" style="2" bestFit="1" customWidth="1"/>
    <col min="4090" max="4090" width="9" style="2" customWidth="1"/>
    <col min="4091" max="4091" width="4.125" style="2" bestFit="1" customWidth="1"/>
    <col min="4092" max="4092" width="9.625" style="2" bestFit="1" customWidth="1"/>
    <col min="4093" max="4093" width="10.625" style="2" bestFit="1" customWidth="1"/>
    <col min="4094" max="4094" width="4.125" style="2" bestFit="1" customWidth="1"/>
    <col min="4095" max="4095" width="10.375" style="2" customWidth="1"/>
    <col min="4096" max="4096" width="7.875" style="2" bestFit="1" customWidth="1"/>
    <col min="4097" max="4097" width="4.125" style="2" bestFit="1" customWidth="1"/>
    <col min="4098" max="4098" width="9.625" style="2" bestFit="1" customWidth="1"/>
    <col min="4099" max="4099" width="10.625" style="2" bestFit="1" customWidth="1"/>
    <col min="4100" max="4100" width="4.125" style="2" bestFit="1" customWidth="1"/>
    <col min="4101" max="4101" width="10.375" style="2" customWidth="1"/>
    <col min="4102" max="4102" width="7.875" style="2" bestFit="1" customWidth="1"/>
    <col min="4103" max="4103" width="4.125" style="2" bestFit="1" customWidth="1"/>
    <col min="4104" max="4104" width="9.625" style="2" bestFit="1" customWidth="1"/>
    <col min="4105" max="4105" width="10.625" style="2" bestFit="1" customWidth="1"/>
    <col min="4106" max="4106" width="4.125" style="2" bestFit="1" customWidth="1"/>
    <col min="4107" max="4107" width="10.375" style="2" customWidth="1"/>
    <col min="4108" max="4108" width="7.875" style="2" bestFit="1" customWidth="1"/>
    <col min="4109" max="4109" width="5.625" style="2" customWidth="1"/>
    <col min="4110" max="4110" width="9.625" style="2" bestFit="1" customWidth="1"/>
    <col min="4111" max="4111" width="9.25" style="2" customWidth="1"/>
    <col min="4112" max="4112" width="4.875" style="2" customWidth="1"/>
    <col min="4113" max="4113" width="9.625" style="2" bestFit="1" customWidth="1"/>
    <col min="4114" max="4114" width="9.375" style="2" customWidth="1"/>
    <col min="4115" max="4115" width="4.125" style="2" bestFit="1" customWidth="1"/>
    <col min="4116" max="4116" width="10.125" style="2" customWidth="1"/>
    <col min="4117" max="4117" width="8.75" style="2" bestFit="1" customWidth="1"/>
    <col min="4118" max="4118" width="2.875" style="2" bestFit="1" customWidth="1"/>
    <col min="4119" max="4119" width="10.375" style="2" customWidth="1"/>
    <col min="4120" max="4120" width="11.25" style="2" bestFit="1" customWidth="1"/>
    <col min="4121" max="4121" width="13.875" style="2" bestFit="1" customWidth="1"/>
    <col min="4122" max="4122" width="11.25" style="2" bestFit="1" customWidth="1"/>
    <col min="4123" max="4301" width="9.125" style="2"/>
    <col min="4302" max="4302" width="7.25" style="2" customWidth="1"/>
    <col min="4303" max="4303" width="40.625" style="2" customWidth="1"/>
    <col min="4304" max="4304" width="7.625" style="2" bestFit="1" customWidth="1"/>
    <col min="4305" max="4305" width="4.125" style="2" customWidth="1"/>
    <col min="4306" max="4306" width="9.375" style="2" customWidth="1"/>
    <col min="4307" max="4307" width="8.625" style="2" bestFit="1" customWidth="1"/>
    <col min="4308" max="4308" width="3.875" style="2" customWidth="1"/>
    <col min="4309" max="4309" width="10.75" style="2" customWidth="1"/>
    <col min="4310" max="4310" width="8.375" style="2" customWidth="1"/>
    <col min="4311" max="4311" width="4.75" style="2" customWidth="1"/>
    <col min="4312" max="4312" width="9.625" style="2" customWidth="1"/>
    <col min="4313" max="4313" width="8.25" style="2" bestFit="1" customWidth="1"/>
    <col min="4314" max="4314" width="4.625" style="2" customWidth="1"/>
    <col min="4315" max="4315" width="9.625" style="2" customWidth="1"/>
    <col min="4316" max="4316" width="7.375" style="2" bestFit="1" customWidth="1"/>
    <col min="4317" max="4317" width="4.125" style="2" customWidth="1"/>
    <col min="4318" max="4318" width="10.375" style="2" customWidth="1"/>
    <col min="4319" max="4319" width="8.75" style="2" bestFit="1" customWidth="1"/>
    <col min="4320" max="4320" width="8.625" style="2" customWidth="1"/>
    <col min="4321" max="4321" width="9.25" style="2" customWidth="1"/>
    <col min="4322" max="4327" width="8.625" style="2" customWidth="1"/>
    <col min="4328" max="4328" width="7.875" style="2" bestFit="1" customWidth="1"/>
    <col min="4329" max="4329" width="3.75" style="2" customWidth="1"/>
    <col min="4330" max="4330" width="9.625" style="2" bestFit="1" customWidth="1"/>
    <col min="4331" max="4331" width="8.375" style="2" customWidth="1"/>
    <col min="4332" max="4332" width="4" style="2" bestFit="1" customWidth="1"/>
    <col min="4333" max="4333" width="10.375" style="2" customWidth="1"/>
    <col min="4334" max="4334" width="7.875" style="2" bestFit="1" customWidth="1"/>
    <col min="4335" max="4335" width="4.125" style="2" bestFit="1" customWidth="1"/>
    <col min="4336" max="4336" width="9.625" style="2" bestFit="1" customWidth="1"/>
    <col min="4337" max="4337" width="9.875" style="2" customWidth="1"/>
    <col min="4338" max="4338" width="4.125" style="2" bestFit="1" customWidth="1"/>
    <col min="4339" max="4339" width="8.375" style="2" customWidth="1"/>
    <col min="4340" max="4340" width="7.875" style="2" bestFit="1" customWidth="1"/>
    <col min="4341" max="4341" width="4.125" style="2" bestFit="1" customWidth="1"/>
    <col min="4342" max="4342" width="9.375" style="2" bestFit="1" customWidth="1"/>
    <col min="4343" max="4343" width="10.625" style="2" bestFit="1" customWidth="1"/>
    <col min="4344" max="4344" width="4.125" style="2" bestFit="1" customWidth="1"/>
    <col min="4345" max="4345" width="9.625" style="2" bestFit="1" customWidth="1"/>
    <col min="4346" max="4346" width="9" style="2" customWidth="1"/>
    <col min="4347" max="4347" width="4.125" style="2" bestFit="1" customWidth="1"/>
    <col min="4348" max="4348" width="9.625" style="2" bestFit="1" customWidth="1"/>
    <col min="4349" max="4349" width="10.625" style="2" bestFit="1" customWidth="1"/>
    <col min="4350" max="4350" width="4.125" style="2" bestFit="1" customWidth="1"/>
    <col min="4351" max="4351" width="10.375" style="2" customWidth="1"/>
    <col min="4352" max="4352" width="7.875" style="2" bestFit="1" customWidth="1"/>
    <col min="4353" max="4353" width="4.125" style="2" bestFit="1" customWidth="1"/>
    <col min="4354" max="4354" width="9.625" style="2" bestFit="1" customWidth="1"/>
    <col min="4355" max="4355" width="10.625" style="2" bestFit="1" customWidth="1"/>
    <col min="4356" max="4356" width="4.125" style="2" bestFit="1" customWidth="1"/>
    <col min="4357" max="4357" width="10.375" style="2" customWidth="1"/>
    <col min="4358" max="4358" width="7.875" style="2" bestFit="1" customWidth="1"/>
    <col min="4359" max="4359" width="4.125" style="2" bestFit="1" customWidth="1"/>
    <col min="4360" max="4360" width="9.625" style="2" bestFit="1" customWidth="1"/>
    <col min="4361" max="4361" width="10.625" style="2" bestFit="1" customWidth="1"/>
    <col min="4362" max="4362" width="4.125" style="2" bestFit="1" customWidth="1"/>
    <col min="4363" max="4363" width="10.375" style="2" customWidth="1"/>
    <col min="4364" max="4364" width="7.875" style="2" bestFit="1" customWidth="1"/>
    <col min="4365" max="4365" width="5.625" style="2" customWidth="1"/>
    <col min="4366" max="4366" width="9.625" style="2" bestFit="1" customWidth="1"/>
    <col min="4367" max="4367" width="9.25" style="2" customWidth="1"/>
    <col min="4368" max="4368" width="4.875" style="2" customWidth="1"/>
    <col min="4369" max="4369" width="9.625" style="2" bestFit="1" customWidth="1"/>
    <col min="4370" max="4370" width="9.375" style="2" customWidth="1"/>
    <col min="4371" max="4371" width="4.125" style="2" bestFit="1" customWidth="1"/>
    <col min="4372" max="4372" width="10.125" style="2" customWidth="1"/>
    <col min="4373" max="4373" width="8.75" style="2" bestFit="1" customWidth="1"/>
    <col min="4374" max="4374" width="2.875" style="2" bestFit="1" customWidth="1"/>
    <col min="4375" max="4375" width="10.375" style="2" customWidth="1"/>
    <col min="4376" max="4376" width="11.25" style="2" bestFit="1" customWidth="1"/>
    <col min="4377" max="4377" width="13.875" style="2" bestFit="1" customWidth="1"/>
    <col min="4378" max="4378" width="11.25" style="2" bestFit="1" customWidth="1"/>
    <col min="4379" max="4557" width="9.125" style="2"/>
    <col min="4558" max="4558" width="7.25" style="2" customWidth="1"/>
    <col min="4559" max="4559" width="40.625" style="2" customWidth="1"/>
    <col min="4560" max="4560" width="7.625" style="2" bestFit="1" customWidth="1"/>
    <col min="4561" max="4561" width="4.125" style="2" customWidth="1"/>
    <col min="4562" max="4562" width="9.375" style="2" customWidth="1"/>
    <col min="4563" max="4563" width="8.625" style="2" bestFit="1" customWidth="1"/>
    <col min="4564" max="4564" width="3.875" style="2" customWidth="1"/>
    <col min="4565" max="4565" width="10.75" style="2" customWidth="1"/>
    <col min="4566" max="4566" width="8.375" style="2" customWidth="1"/>
    <col min="4567" max="4567" width="4.75" style="2" customWidth="1"/>
    <col min="4568" max="4568" width="9.625" style="2" customWidth="1"/>
    <col min="4569" max="4569" width="8.25" style="2" bestFit="1" customWidth="1"/>
    <col min="4570" max="4570" width="4.625" style="2" customWidth="1"/>
    <col min="4571" max="4571" width="9.625" style="2" customWidth="1"/>
    <col min="4572" max="4572" width="7.375" style="2" bestFit="1" customWidth="1"/>
    <col min="4573" max="4573" width="4.125" style="2" customWidth="1"/>
    <col min="4574" max="4574" width="10.375" style="2" customWidth="1"/>
    <col min="4575" max="4575" width="8.75" style="2" bestFit="1" customWidth="1"/>
    <col min="4576" max="4576" width="8.625" style="2" customWidth="1"/>
    <col min="4577" max="4577" width="9.25" style="2" customWidth="1"/>
    <col min="4578" max="4583" width="8.625" style="2" customWidth="1"/>
    <col min="4584" max="4584" width="7.875" style="2" bestFit="1" customWidth="1"/>
    <col min="4585" max="4585" width="3.75" style="2" customWidth="1"/>
    <col min="4586" max="4586" width="9.625" style="2" bestFit="1" customWidth="1"/>
    <col min="4587" max="4587" width="8.375" style="2" customWidth="1"/>
    <col min="4588" max="4588" width="4" style="2" bestFit="1" customWidth="1"/>
    <col min="4589" max="4589" width="10.375" style="2" customWidth="1"/>
    <col min="4590" max="4590" width="7.875" style="2" bestFit="1" customWidth="1"/>
    <col min="4591" max="4591" width="4.125" style="2" bestFit="1" customWidth="1"/>
    <col min="4592" max="4592" width="9.625" style="2" bestFit="1" customWidth="1"/>
    <col min="4593" max="4593" width="9.875" style="2" customWidth="1"/>
    <col min="4594" max="4594" width="4.125" style="2" bestFit="1" customWidth="1"/>
    <col min="4595" max="4595" width="8.375" style="2" customWidth="1"/>
    <col min="4596" max="4596" width="7.875" style="2" bestFit="1" customWidth="1"/>
    <col min="4597" max="4597" width="4.125" style="2" bestFit="1" customWidth="1"/>
    <col min="4598" max="4598" width="9.375" style="2" bestFit="1" customWidth="1"/>
    <col min="4599" max="4599" width="10.625" style="2" bestFit="1" customWidth="1"/>
    <col min="4600" max="4600" width="4.125" style="2" bestFit="1" customWidth="1"/>
    <col min="4601" max="4601" width="9.625" style="2" bestFit="1" customWidth="1"/>
    <col min="4602" max="4602" width="9" style="2" customWidth="1"/>
    <col min="4603" max="4603" width="4.125" style="2" bestFit="1" customWidth="1"/>
    <col min="4604" max="4604" width="9.625" style="2" bestFit="1" customWidth="1"/>
    <col min="4605" max="4605" width="10.625" style="2" bestFit="1" customWidth="1"/>
    <col min="4606" max="4606" width="4.125" style="2" bestFit="1" customWidth="1"/>
    <col min="4607" max="4607" width="10.375" style="2" customWidth="1"/>
    <col min="4608" max="4608" width="7.875" style="2" bestFit="1" customWidth="1"/>
    <col min="4609" max="4609" width="4.125" style="2" bestFit="1" customWidth="1"/>
    <col min="4610" max="4610" width="9.625" style="2" bestFit="1" customWidth="1"/>
    <col min="4611" max="4611" width="10.625" style="2" bestFit="1" customWidth="1"/>
    <col min="4612" max="4612" width="4.125" style="2" bestFit="1" customWidth="1"/>
    <col min="4613" max="4613" width="10.375" style="2" customWidth="1"/>
    <col min="4614" max="4614" width="7.875" style="2" bestFit="1" customWidth="1"/>
    <col min="4615" max="4615" width="4.125" style="2" bestFit="1" customWidth="1"/>
    <col min="4616" max="4616" width="9.625" style="2" bestFit="1" customWidth="1"/>
    <col min="4617" max="4617" width="10.625" style="2" bestFit="1" customWidth="1"/>
    <col min="4618" max="4618" width="4.125" style="2" bestFit="1" customWidth="1"/>
    <col min="4619" max="4619" width="10.375" style="2" customWidth="1"/>
    <col min="4620" max="4620" width="7.875" style="2" bestFit="1" customWidth="1"/>
    <col min="4621" max="4621" width="5.625" style="2" customWidth="1"/>
    <col min="4622" max="4622" width="9.625" style="2" bestFit="1" customWidth="1"/>
    <col min="4623" max="4623" width="9.25" style="2" customWidth="1"/>
    <col min="4624" max="4624" width="4.875" style="2" customWidth="1"/>
    <col min="4625" max="4625" width="9.625" style="2" bestFit="1" customWidth="1"/>
    <col min="4626" max="4626" width="9.375" style="2" customWidth="1"/>
    <col min="4627" max="4627" width="4.125" style="2" bestFit="1" customWidth="1"/>
    <col min="4628" max="4628" width="10.125" style="2" customWidth="1"/>
    <col min="4629" max="4629" width="8.75" style="2" bestFit="1" customWidth="1"/>
    <col min="4630" max="4630" width="2.875" style="2" bestFit="1" customWidth="1"/>
    <col min="4631" max="4631" width="10.375" style="2" customWidth="1"/>
    <col min="4632" max="4632" width="11.25" style="2" bestFit="1" customWidth="1"/>
    <col min="4633" max="4633" width="13.875" style="2" bestFit="1" customWidth="1"/>
    <col min="4634" max="4634" width="11.25" style="2" bestFit="1" customWidth="1"/>
    <col min="4635" max="4813" width="9.125" style="2"/>
    <col min="4814" max="4814" width="7.25" style="2" customWidth="1"/>
    <col min="4815" max="4815" width="40.625" style="2" customWidth="1"/>
    <col min="4816" max="4816" width="7.625" style="2" bestFit="1" customWidth="1"/>
    <col min="4817" max="4817" width="4.125" style="2" customWidth="1"/>
    <col min="4818" max="4818" width="9.375" style="2" customWidth="1"/>
    <col min="4819" max="4819" width="8.625" style="2" bestFit="1" customWidth="1"/>
    <col min="4820" max="4820" width="3.875" style="2" customWidth="1"/>
    <col min="4821" max="4821" width="10.75" style="2" customWidth="1"/>
    <col min="4822" max="4822" width="8.375" style="2" customWidth="1"/>
    <col min="4823" max="4823" width="4.75" style="2" customWidth="1"/>
    <col min="4824" max="4824" width="9.625" style="2" customWidth="1"/>
    <col min="4825" max="4825" width="8.25" style="2" bestFit="1" customWidth="1"/>
    <col min="4826" max="4826" width="4.625" style="2" customWidth="1"/>
    <col min="4827" max="4827" width="9.625" style="2" customWidth="1"/>
    <col min="4828" max="4828" width="7.375" style="2" bestFit="1" customWidth="1"/>
    <col min="4829" max="4829" width="4.125" style="2" customWidth="1"/>
    <col min="4830" max="4830" width="10.375" style="2" customWidth="1"/>
    <col min="4831" max="4831" width="8.75" style="2" bestFit="1" customWidth="1"/>
    <col min="4832" max="4832" width="8.625" style="2" customWidth="1"/>
    <col min="4833" max="4833" width="9.25" style="2" customWidth="1"/>
    <col min="4834" max="4839" width="8.625" style="2" customWidth="1"/>
    <col min="4840" max="4840" width="7.875" style="2" bestFit="1" customWidth="1"/>
    <col min="4841" max="4841" width="3.75" style="2" customWidth="1"/>
    <col min="4842" max="4842" width="9.625" style="2" bestFit="1" customWidth="1"/>
    <col min="4843" max="4843" width="8.375" style="2" customWidth="1"/>
    <col min="4844" max="4844" width="4" style="2" bestFit="1" customWidth="1"/>
    <col min="4845" max="4845" width="10.375" style="2" customWidth="1"/>
    <col min="4846" max="4846" width="7.875" style="2" bestFit="1" customWidth="1"/>
    <col min="4847" max="4847" width="4.125" style="2" bestFit="1" customWidth="1"/>
    <col min="4848" max="4848" width="9.625" style="2" bestFit="1" customWidth="1"/>
    <col min="4849" max="4849" width="9.875" style="2" customWidth="1"/>
    <col min="4850" max="4850" width="4.125" style="2" bestFit="1" customWidth="1"/>
    <col min="4851" max="4851" width="8.375" style="2" customWidth="1"/>
    <col min="4852" max="4852" width="7.875" style="2" bestFit="1" customWidth="1"/>
    <col min="4853" max="4853" width="4.125" style="2" bestFit="1" customWidth="1"/>
    <col min="4854" max="4854" width="9.375" style="2" bestFit="1" customWidth="1"/>
    <col min="4855" max="4855" width="10.625" style="2" bestFit="1" customWidth="1"/>
    <col min="4856" max="4856" width="4.125" style="2" bestFit="1" customWidth="1"/>
    <col min="4857" max="4857" width="9.625" style="2" bestFit="1" customWidth="1"/>
    <col min="4858" max="4858" width="9" style="2" customWidth="1"/>
    <col min="4859" max="4859" width="4.125" style="2" bestFit="1" customWidth="1"/>
    <col min="4860" max="4860" width="9.625" style="2" bestFit="1" customWidth="1"/>
    <col min="4861" max="4861" width="10.625" style="2" bestFit="1" customWidth="1"/>
    <col min="4862" max="4862" width="4.125" style="2" bestFit="1" customWidth="1"/>
    <col min="4863" max="4863" width="10.375" style="2" customWidth="1"/>
    <col min="4864" max="4864" width="7.875" style="2" bestFit="1" customWidth="1"/>
    <col min="4865" max="4865" width="4.125" style="2" bestFit="1" customWidth="1"/>
    <col min="4866" max="4866" width="9.625" style="2" bestFit="1" customWidth="1"/>
    <col min="4867" max="4867" width="10.625" style="2" bestFit="1" customWidth="1"/>
    <col min="4868" max="4868" width="4.125" style="2" bestFit="1" customWidth="1"/>
    <col min="4869" max="4869" width="10.375" style="2" customWidth="1"/>
    <col min="4870" max="4870" width="7.875" style="2" bestFit="1" customWidth="1"/>
    <col min="4871" max="4871" width="4.125" style="2" bestFit="1" customWidth="1"/>
    <col min="4872" max="4872" width="9.625" style="2" bestFit="1" customWidth="1"/>
    <col min="4873" max="4873" width="10.625" style="2" bestFit="1" customWidth="1"/>
    <col min="4874" max="4874" width="4.125" style="2" bestFit="1" customWidth="1"/>
    <col min="4875" max="4875" width="10.375" style="2" customWidth="1"/>
    <col min="4876" max="4876" width="7.875" style="2" bestFit="1" customWidth="1"/>
    <col min="4877" max="4877" width="5.625" style="2" customWidth="1"/>
    <col min="4878" max="4878" width="9.625" style="2" bestFit="1" customWidth="1"/>
    <col min="4879" max="4879" width="9.25" style="2" customWidth="1"/>
    <col min="4880" max="4880" width="4.875" style="2" customWidth="1"/>
    <col min="4881" max="4881" width="9.625" style="2" bestFit="1" customWidth="1"/>
    <col min="4882" max="4882" width="9.375" style="2" customWidth="1"/>
    <col min="4883" max="4883" width="4.125" style="2" bestFit="1" customWidth="1"/>
    <col min="4884" max="4884" width="10.125" style="2" customWidth="1"/>
    <col min="4885" max="4885" width="8.75" style="2" bestFit="1" customWidth="1"/>
    <col min="4886" max="4886" width="2.875" style="2" bestFit="1" customWidth="1"/>
    <col min="4887" max="4887" width="10.375" style="2" customWidth="1"/>
    <col min="4888" max="4888" width="11.25" style="2" bestFit="1" customWidth="1"/>
    <col min="4889" max="4889" width="13.875" style="2" bestFit="1" customWidth="1"/>
    <col min="4890" max="4890" width="11.25" style="2" bestFit="1" customWidth="1"/>
    <col min="4891" max="5069" width="9.125" style="2"/>
    <col min="5070" max="5070" width="7.25" style="2" customWidth="1"/>
    <col min="5071" max="5071" width="40.625" style="2" customWidth="1"/>
    <col min="5072" max="5072" width="7.625" style="2" bestFit="1" customWidth="1"/>
    <col min="5073" max="5073" width="4.125" style="2" customWidth="1"/>
    <col min="5074" max="5074" width="9.375" style="2" customWidth="1"/>
    <col min="5075" max="5075" width="8.625" style="2" bestFit="1" customWidth="1"/>
    <col min="5076" max="5076" width="3.875" style="2" customWidth="1"/>
    <col min="5077" max="5077" width="10.75" style="2" customWidth="1"/>
    <col min="5078" max="5078" width="8.375" style="2" customWidth="1"/>
    <col min="5079" max="5079" width="4.75" style="2" customWidth="1"/>
    <col min="5080" max="5080" width="9.625" style="2" customWidth="1"/>
    <col min="5081" max="5081" width="8.25" style="2" bestFit="1" customWidth="1"/>
    <col min="5082" max="5082" width="4.625" style="2" customWidth="1"/>
    <col min="5083" max="5083" width="9.625" style="2" customWidth="1"/>
    <col min="5084" max="5084" width="7.375" style="2" bestFit="1" customWidth="1"/>
    <col min="5085" max="5085" width="4.125" style="2" customWidth="1"/>
    <col min="5086" max="5086" width="10.375" style="2" customWidth="1"/>
    <col min="5087" max="5087" width="8.75" style="2" bestFit="1" customWidth="1"/>
    <col min="5088" max="5088" width="8.625" style="2" customWidth="1"/>
    <col min="5089" max="5089" width="9.25" style="2" customWidth="1"/>
    <col min="5090" max="5095" width="8.625" style="2" customWidth="1"/>
    <col min="5096" max="5096" width="7.875" style="2" bestFit="1" customWidth="1"/>
    <col min="5097" max="5097" width="3.75" style="2" customWidth="1"/>
    <col min="5098" max="5098" width="9.625" style="2" bestFit="1" customWidth="1"/>
    <col min="5099" max="5099" width="8.375" style="2" customWidth="1"/>
    <col min="5100" max="5100" width="4" style="2" bestFit="1" customWidth="1"/>
    <col min="5101" max="5101" width="10.375" style="2" customWidth="1"/>
    <col min="5102" max="5102" width="7.875" style="2" bestFit="1" customWidth="1"/>
    <col min="5103" max="5103" width="4.125" style="2" bestFit="1" customWidth="1"/>
    <col min="5104" max="5104" width="9.625" style="2" bestFit="1" customWidth="1"/>
    <col min="5105" max="5105" width="9.875" style="2" customWidth="1"/>
    <col min="5106" max="5106" width="4.125" style="2" bestFit="1" customWidth="1"/>
    <col min="5107" max="5107" width="8.375" style="2" customWidth="1"/>
    <col min="5108" max="5108" width="7.875" style="2" bestFit="1" customWidth="1"/>
    <col min="5109" max="5109" width="4.125" style="2" bestFit="1" customWidth="1"/>
    <col min="5110" max="5110" width="9.375" style="2" bestFit="1" customWidth="1"/>
    <col min="5111" max="5111" width="10.625" style="2" bestFit="1" customWidth="1"/>
    <col min="5112" max="5112" width="4.125" style="2" bestFit="1" customWidth="1"/>
    <col min="5113" max="5113" width="9.625" style="2" bestFit="1" customWidth="1"/>
    <col min="5114" max="5114" width="9" style="2" customWidth="1"/>
    <col min="5115" max="5115" width="4.125" style="2" bestFit="1" customWidth="1"/>
    <col min="5116" max="5116" width="9.625" style="2" bestFit="1" customWidth="1"/>
    <col min="5117" max="5117" width="10.625" style="2" bestFit="1" customWidth="1"/>
    <col min="5118" max="5118" width="4.125" style="2" bestFit="1" customWidth="1"/>
    <col min="5119" max="5119" width="10.375" style="2" customWidth="1"/>
    <col min="5120" max="5120" width="7.875" style="2" bestFit="1" customWidth="1"/>
    <col min="5121" max="5121" width="4.125" style="2" bestFit="1" customWidth="1"/>
    <col min="5122" max="5122" width="9.625" style="2" bestFit="1" customWidth="1"/>
    <col min="5123" max="5123" width="10.625" style="2" bestFit="1" customWidth="1"/>
    <col min="5124" max="5124" width="4.125" style="2" bestFit="1" customWidth="1"/>
    <col min="5125" max="5125" width="10.375" style="2" customWidth="1"/>
    <col min="5126" max="5126" width="7.875" style="2" bestFit="1" customWidth="1"/>
    <col min="5127" max="5127" width="4.125" style="2" bestFit="1" customWidth="1"/>
    <col min="5128" max="5128" width="9.625" style="2" bestFit="1" customWidth="1"/>
    <col min="5129" max="5129" width="10.625" style="2" bestFit="1" customWidth="1"/>
    <col min="5130" max="5130" width="4.125" style="2" bestFit="1" customWidth="1"/>
    <col min="5131" max="5131" width="10.375" style="2" customWidth="1"/>
    <col min="5132" max="5132" width="7.875" style="2" bestFit="1" customWidth="1"/>
    <col min="5133" max="5133" width="5.625" style="2" customWidth="1"/>
    <col min="5134" max="5134" width="9.625" style="2" bestFit="1" customWidth="1"/>
    <col min="5135" max="5135" width="9.25" style="2" customWidth="1"/>
    <col min="5136" max="5136" width="4.875" style="2" customWidth="1"/>
    <col min="5137" max="5137" width="9.625" style="2" bestFit="1" customWidth="1"/>
    <col min="5138" max="5138" width="9.375" style="2" customWidth="1"/>
    <col min="5139" max="5139" width="4.125" style="2" bestFit="1" customWidth="1"/>
    <col min="5140" max="5140" width="10.125" style="2" customWidth="1"/>
    <col min="5141" max="5141" width="8.75" style="2" bestFit="1" customWidth="1"/>
    <col min="5142" max="5142" width="2.875" style="2" bestFit="1" customWidth="1"/>
    <col min="5143" max="5143" width="10.375" style="2" customWidth="1"/>
    <col min="5144" max="5144" width="11.25" style="2" bestFit="1" customWidth="1"/>
    <col min="5145" max="5145" width="13.875" style="2" bestFit="1" customWidth="1"/>
    <col min="5146" max="5146" width="11.25" style="2" bestFit="1" customWidth="1"/>
    <col min="5147" max="5325" width="9.125" style="2"/>
    <col min="5326" max="5326" width="7.25" style="2" customWidth="1"/>
    <col min="5327" max="5327" width="40.625" style="2" customWidth="1"/>
    <col min="5328" max="5328" width="7.625" style="2" bestFit="1" customWidth="1"/>
    <col min="5329" max="5329" width="4.125" style="2" customWidth="1"/>
    <col min="5330" max="5330" width="9.375" style="2" customWidth="1"/>
    <col min="5331" max="5331" width="8.625" style="2" bestFit="1" customWidth="1"/>
    <col min="5332" max="5332" width="3.875" style="2" customWidth="1"/>
    <col min="5333" max="5333" width="10.75" style="2" customWidth="1"/>
    <col min="5334" max="5334" width="8.375" style="2" customWidth="1"/>
    <col min="5335" max="5335" width="4.75" style="2" customWidth="1"/>
    <col min="5336" max="5336" width="9.625" style="2" customWidth="1"/>
    <col min="5337" max="5337" width="8.25" style="2" bestFit="1" customWidth="1"/>
    <col min="5338" max="5338" width="4.625" style="2" customWidth="1"/>
    <col min="5339" max="5339" width="9.625" style="2" customWidth="1"/>
    <col min="5340" max="5340" width="7.375" style="2" bestFit="1" customWidth="1"/>
    <col min="5341" max="5341" width="4.125" style="2" customWidth="1"/>
    <col min="5342" max="5342" width="10.375" style="2" customWidth="1"/>
    <col min="5343" max="5343" width="8.75" style="2" bestFit="1" customWidth="1"/>
    <col min="5344" max="5344" width="8.625" style="2" customWidth="1"/>
    <col min="5345" max="5345" width="9.25" style="2" customWidth="1"/>
    <col min="5346" max="5351" width="8.625" style="2" customWidth="1"/>
    <col min="5352" max="5352" width="7.875" style="2" bestFit="1" customWidth="1"/>
    <col min="5353" max="5353" width="3.75" style="2" customWidth="1"/>
    <col min="5354" max="5354" width="9.625" style="2" bestFit="1" customWidth="1"/>
    <col min="5355" max="5355" width="8.375" style="2" customWidth="1"/>
    <col min="5356" max="5356" width="4" style="2" bestFit="1" customWidth="1"/>
    <col min="5357" max="5357" width="10.375" style="2" customWidth="1"/>
    <col min="5358" max="5358" width="7.875" style="2" bestFit="1" customWidth="1"/>
    <col min="5359" max="5359" width="4.125" style="2" bestFit="1" customWidth="1"/>
    <col min="5360" max="5360" width="9.625" style="2" bestFit="1" customWidth="1"/>
    <col min="5361" max="5361" width="9.875" style="2" customWidth="1"/>
    <col min="5362" max="5362" width="4.125" style="2" bestFit="1" customWidth="1"/>
    <col min="5363" max="5363" width="8.375" style="2" customWidth="1"/>
    <col min="5364" max="5364" width="7.875" style="2" bestFit="1" customWidth="1"/>
    <col min="5365" max="5365" width="4.125" style="2" bestFit="1" customWidth="1"/>
    <col min="5366" max="5366" width="9.375" style="2" bestFit="1" customWidth="1"/>
    <col min="5367" max="5367" width="10.625" style="2" bestFit="1" customWidth="1"/>
    <col min="5368" max="5368" width="4.125" style="2" bestFit="1" customWidth="1"/>
    <col min="5369" max="5369" width="9.625" style="2" bestFit="1" customWidth="1"/>
    <col min="5370" max="5370" width="9" style="2" customWidth="1"/>
    <col min="5371" max="5371" width="4.125" style="2" bestFit="1" customWidth="1"/>
    <col min="5372" max="5372" width="9.625" style="2" bestFit="1" customWidth="1"/>
    <col min="5373" max="5373" width="10.625" style="2" bestFit="1" customWidth="1"/>
    <col min="5374" max="5374" width="4.125" style="2" bestFit="1" customWidth="1"/>
    <col min="5375" max="5375" width="10.375" style="2" customWidth="1"/>
    <col min="5376" max="5376" width="7.875" style="2" bestFit="1" customWidth="1"/>
    <col min="5377" max="5377" width="4.125" style="2" bestFit="1" customWidth="1"/>
    <col min="5378" max="5378" width="9.625" style="2" bestFit="1" customWidth="1"/>
    <col min="5379" max="5379" width="10.625" style="2" bestFit="1" customWidth="1"/>
    <col min="5380" max="5380" width="4.125" style="2" bestFit="1" customWidth="1"/>
    <col min="5381" max="5381" width="10.375" style="2" customWidth="1"/>
    <col min="5382" max="5382" width="7.875" style="2" bestFit="1" customWidth="1"/>
    <col min="5383" max="5383" width="4.125" style="2" bestFit="1" customWidth="1"/>
    <col min="5384" max="5384" width="9.625" style="2" bestFit="1" customWidth="1"/>
    <col min="5385" max="5385" width="10.625" style="2" bestFit="1" customWidth="1"/>
    <col min="5386" max="5386" width="4.125" style="2" bestFit="1" customWidth="1"/>
    <col min="5387" max="5387" width="10.375" style="2" customWidth="1"/>
    <col min="5388" max="5388" width="7.875" style="2" bestFit="1" customWidth="1"/>
    <col min="5389" max="5389" width="5.625" style="2" customWidth="1"/>
    <col min="5390" max="5390" width="9.625" style="2" bestFit="1" customWidth="1"/>
    <col min="5391" max="5391" width="9.25" style="2" customWidth="1"/>
    <col min="5392" max="5392" width="4.875" style="2" customWidth="1"/>
    <col min="5393" max="5393" width="9.625" style="2" bestFit="1" customWidth="1"/>
    <col min="5394" max="5394" width="9.375" style="2" customWidth="1"/>
    <col min="5395" max="5395" width="4.125" style="2" bestFit="1" customWidth="1"/>
    <col min="5396" max="5396" width="10.125" style="2" customWidth="1"/>
    <col min="5397" max="5397" width="8.75" style="2" bestFit="1" customWidth="1"/>
    <col min="5398" max="5398" width="2.875" style="2" bestFit="1" customWidth="1"/>
    <col min="5399" max="5399" width="10.375" style="2" customWidth="1"/>
    <col min="5400" max="5400" width="11.25" style="2" bestFit="1" customWidth="1"/>
    <col min="5401" max="5401" width="13.875" style="2" bestFit="1" customWidth="1"/>
    <col min="5402" max="5402" width="11.25" style="2" bestFit="1" customWidth="1"/>
    <col min="5403" max="5581" width="9.125" style="2"/>
    <col min="5582" max="5582" width="7.25" style="2" customWidth="1"/>
    <col min="5583" max="5583" width="40.625" style="2" customWidth="1"/>
    <col min="5584" max="5584" width="7.625" style="2" bestFit="1" customWidth="1"/>
    <col min="5585" max="5585" width="4.125" style="2" customWidth="1"/>
    <col min="5586" max="5586" width="9.375" style="2" customWidth="1"/>
    <col min="5587" max="5587" width="8.625" style="2" bestFit="1" customWidth="1"/>
    <col min="5588" max="5588" width="3.875" style="2" customWidth="1"/>
    <col min="5589" max="5589" width="10.75" style="2" customWidth="1"/>
    <col min="5590" max="5590" width="8.375" style="2" customWidth="1"/>
    <col min="5591" max="5591" width="4.75" style="2" customWidth="1"/>
    <col min="5592" max="5592" width="9.625" style="2" customWidth="1"/>
    <col min="5593" max="5593" width="8.25" style="2" bestFit="1" customWidth="1"/>
    <col min="5594" max="5594" width="4.625" style="2" customWidth="1"/>
    <col min="5595" max="5595" width="9.625" style="2" customWidth="1"/>
    <col min="5596" max="5596" width="7.375" style="2" bestFit="1" customWidth="1"/>
    <col min="5597" max="5597" width="4.125" style="2" customWidth="1"/>
    <col min="5598" max="5598" width="10.375" style="2" customWidth="1"/>
    <col min="5599" max="5599" width="8.75" style="2" bestFit="1" customWidth="1"/>
    <col min="5600" max="5600" width="8.625" style="2" customWidth="1"/>
    <col min="5601" max="5601" width="9.25" style="2" customWidth="1"/>
    <col min="5602" max="5607" width="8.625" style="2" customWidth="1"/>
    <col min="5608" max="5608" width="7.875" style="2" bestFit="1" customWidth="1"/>
    <col min="5609" max="5609" width="3.75" style="2" customWidth="1"/>
    <col min="5610" max="5610" width="9.625" style="2" bestFit="1" customWidth="1"/>
    <col min="5611" max="5611" width="8.375" style="2" customWidth="1"/>
    <col min="5612" max="5612" width="4" style="2" bestFit="1" customWidth="1"/>
    <col min="5613" max="5613" width="10.375" style="2" customWidth="1"/>
    <col min="5614" max="5614" width="7.875" style="2" bestFit="1" customWidth="1"/>
    <col min="5615" max="5615" width="4.125" style="2" bestFit="1" customWidth="1"/>
    <col min="5616" max="5616" width="9.625" style="2" bestFit="1" customWidth="1"/>
    <col min="5617" max="5617" width="9.875" style="2" customWidth="1"/>
    <col min="5618" max="5618" width="4.125" style="2" bestFit="1" customWidth="1"/>
    <col min="5619" max="5619" width="8.375" style="2" customWidth="1"/>
    <col min="5620" max="5620" width="7.875" style="2" bestFit="1" customWidth="1"/>
    <col min="5621" max="5621" width="4.125" style="2" bestFit="1" customWidth="1"/>
    <col min="5622" max="5622" width="9.375" style="2" bestFit="1" customWidth="1"/>
    <col min="5623" max="5623" width="10.625" style="2" bestFit="1" customWidth="1"/>
    <col min="5624" max="5624" width="4.125" style="2" bestFit="1" customWidth="1"/>
    <col min="5625" max="5625" width="9.625" style="2" bestFit="1" customWidth="1"/>
    <col min="5626" max="5626" width="9" style="2" customWidth="1"/>
    <col min="5627" max="5627" width="4.125" style="2" bestFit="1" customWidth="1"/>
    <col min="5628" max="5628" width="9.625" style="2" bestFit="1" customWidth="1"/>
    <col min="5629" max="5629" width="10.625" style="2" bestFit="1" customWidth="1"/>
    <col min="5630" max="5630" width="4.125" style="2" bestFit="1" customWidth="1"/>
    <col min="5631" max="5631" width="10.375" style="2" customWidth="1"/>
    <col min="5632" max="5632" width="7.875" style="2" bestFit="1" customWidth="1"/>
    <col min="5633" max="5633" width="4.125" style="2" bestFit="1" customWidth="1"/>
    <col min="5634" max="5634" width="9.625" style="2" bestFit="1" customWidth="1"/>
    <col min="5635" max="5635" width="10.625" style="2" bestFit="1" customWidth="1"/>
    <col min="5636" max="5636" width="4.125" style="2" bestFit="1" customWidth="1"/>
    <col min="5637" max="5637" width="10.375" style="2" customWidth="1"/>
    <col min="5638" max="5638" width="7.875" style="2" bestFit="1" customWidth="1"/>
    <col min="5639" max="5639" width="4.125" style="2" bestFit="1" customWidth="1"/>
    <col min="5640" max="5640" width="9.625" style="2" bestFit="1" customWidth="1"/>
    <col min="5641" max="5641" width="10.625" style="2" bestFit="1" customWidth="1"/>
    <col min="5642" max="5642" width="4.125" style="2" bestFit="1" customWidth="1"/>
    <col min="5643" max="5643" width="10.375" style="2" customWidth="1"/>
    <col min="5644" max="5644" width="7.875" style="2" bestFit="1" customWidth="1"/>
    <col min="5645" max="5645" width="5.625" style="2" customWidth="1"/>
    <col min="5646" max="5646" width="9.625" style="2" bestFit="1" customWidth="1"/>
    <col min="5647" max="5647" width="9.25" style="2" customWidth="1"/>
    <col min="5648" max="5648" width="4.875" style="2" customWidth="1"/>
    <col min="5649" max="5649" width="9.625" style="2" bestFit="1" customWidth="1"/>
    <col min="5650" max="5650" width="9.375" style="2" customWidth="1"/>
    <col min="5651" max="5651" width="4.125" style="2" bestFit="1" customWidth="1"/>
    <col min="5652" max="5652" width="10.125" style="2" customWidth="1"/>
    <col min="5653" max="5653" width="8.75" style="2" bestFit="1" customWidth="1"/>
    <col min="5654" max="5654" width="2.875" style="2" bestFit="1" customWidth="1"/>
    <col min="5655" max="5655" width="10.375" style="2" customWidth="1"/>
    <col min="5656" max="5656" width="11.25" style="2" bestFit="1" customWidth="1"/>
    <col min="5657" max="5657" width="13.875" style="2" bestFit="1" customWidth="1"/>
    <col min="5658" max="5658" width="11.25" style="2" bestFit="1" customWidth="1"/>
    <col min="5659" max="5837" width="9.125" style="2"/>
    <col min="5838" max="5838" width="7.25" style="2" customWidth="1"/>
    <col min="5839" max="5839" width="40.625" style="2" customWidth="1"/>
    <col min="5840" max="5840" width="7.625" style="2" bestFit="1" customWidth="1"/>
    <col min="5841" max="5841" width="4.125" style="2" customWidth="1"/>
    <col min="5842" max="5842" width="9.375" style="2" customWidth="1"/>
    <col min="5843" max="5843" width="8.625" style="2" bestFit="1" customWidth="1"/>
    <col min="5844" max="5844" width="3.875" style="2" customWidth="1"/>
    <col min="5845" max="5845" width="10.75" style="2" customWidth="1"/>
    <col min="5846" max="5846" width="8.375" style="2" customWidth="1"/>
    <col min="5847" max="5847" width="4.75" style="2" customWidth="1"/>
    <col min="5848" max="5848" width="9.625" style="2" customWidth="1"/>
    <col min="5849" max="5849" width="8.25" style="2" bestFit="1" customWidth="1"/>
    <col min="5850" max="5850" width="4.625" style="2" customWidth="1"/>
    <col min="5851" max="5851" width="9.625" style="2" customWidth="1"/>
    <col min="5852" max="5852" width="7.375" style="2" bestFit="1" customWidth="1"/>
    <col min="5853" max="5853" width="4.125" style="2" customWidth="1"/>
    <col min="5854" max="5854" width="10.375" style="2" customWidth="1"/>
    <col min="5855" max="5855" width="8.75" style="2" bestFit="1" customWidth="1"/>
    <col min="5856" max="5856" width="8.625" style="2" customWidth="1"/>
    <col min="5857" max="5857" width="9.25" style="2" customWidth="1"/>
    <col min="5858" max="5863" width="8.625" style="2" customWidth="1"/>
    <col min="5864" max="5864" width="7.875" style="2" bestFit="1" customWidth="1"/>
    <col min="5865" max="5865" width="3.75" style="2" customWidth="1"/>
    <col min="5866" max="5866" width="9.625" style="2" bestFit="1" customWidth="1"/>
    <col min="5867" max="5867" width="8.375" style="2" customWidth="1"/>
    <col min="5868" max="5868" width="4" style="2" bestFit="1" customWidth="1"/>
    <col min="5869" max="5869" width="10.375" style="2" customWidth="1"/>
    <col min="5870" max="5870" width="7.875" style="2" bestFit="1" customWidth="1"/>
    <col min="5871" max="5871" width="4.125" style="2" bestFit="1" customWidth="1"/>
    <col min="5872" max="5872" width="9.625" style="2" bestFit="1" customWidth="1"/>
    <col min="5873" max="5873" width="9.875" style="2" customWidth="1"/>
    <col min="5874" max="5874" width="4.125" style="2" bestFit="1" customWidth="1"/>
    <col min="5875" max="5875" width="8.375" style="2" customWidth="1"/>
    <col min="5876" max="5876" width="7.875" style="2" bestFit="1" customWidth="1"/>
    <col min="5877" max="5877" width="4.125" style="2" bestFit="1" customWidth="1"/>
    <col min="5878" max="5878" width="9.375" style="2" bestFit="1" customWidth="1"/>
    <col min="5879" max="5879" width="10.625" style="2" bestFit="1" customWidth="1"/>
    <col min="5880" max="5880" width="4.125" style="2" bestFit="1" customWidth="1"/>
    <col min="5881" max="5881" width="9.625" style="2" bestFit="1" customWidth="1"/>
    <col min="5882" max="5882" width="9" style="2" customWidth="1"/>
    <col min="5883" max="5883" width="4.125" style="2" bestFit="1" customWidth="1"/>
    <col min="5884" max="5884" width="9.625" style="2" bestFit="1" customWidth="1"/>
    <col min="5885" max="5885" width="10.625" style="2" bestFit="1" customWidth="1"/>
    <col min="5886" max="5886" width="4.125" style="2" bestFit="1" customWidth="1"/>
    <col min="5887" max="5887" width="10.375" style="2" customWidth="1"/>
    <col min="5888" max="5888" width="7.875" style="2" bestFit="1" customWidth="1"/>
    <col min="5889" max="5889" width="4.125" style="2" bestFit="1" customWidth="1"/>
    <col min="5890" max="5890" width="9.625" style="2" bestFit="1" customWidth="1"/>
    <col min="5891" max="5891" width="10.625" style="2" bestFit="1" customWidth="1"/>
    <col min="5892" max="5892" width="4.125" style="2" bestFit="1" customWidth="1"/>
    <col min="5893" max="5893" width="10.375" style="2" customWidth="1"/>
    <col min="5894" max="5894" width="7.875" style="2" bestFit="1" customWidth="1"/>
    <col min="5895" max="5895" width="4.125" style="2" bestFit="1" customWidth="1"/>
    <col min="5896" max="5896" width="9.625" style="2" bestFit="1" customWidth="1"/>
    <col min="5897" max="5897" width="10.625" style="2" bestFit="1" customWidth="1"/>
    <col min="5898" max="5898" width="4.125" style="2" bestFit="1" customWidth="1"/>
    <col min="5899" max="5899" width="10.375" style="2" customWidth="1"/>
    <col min="5900" max="5900" width="7.875" style="2" bestFit="1" customWidth="1"/>
    <col min="5901" max="5901" width="5.625" style="2" customWidth="1"/>
    <col min="5902" max="5902" width="9.625" style="2" bestFit="1" customWidth="1"/>
    <col min="5903" max="5903" width="9.25" style="2" customWidth="1"/>
    <col min="5904" max="5904" width="4.875" style="2" customWidth="1"/>
    <col min="5905" max="5905" width="9.625" style="2" bestFit="1" customWidth="1"/>
    <col min="5906" max="5906" width="9.375" style="2" customWidth="1"/>
    <col min="5907" max="5907" width="4.125" style="2" bestFit="1" customWidth="1"/>
    <col min="5908" max="5908" width="10.125" style="2" customWidth="1"/>
    <col min="5909" max="5909" width="8.75" style="2" bestFit="1" customWidth="1"/>
    <col min="5910" max="5910" width="2.875" style="2" bestFit="1" customWidth="1"/>
    <col min="5911" max="5911" width="10.375" style="2" customWidth="1"/>
    <col min="5912" max="5912" width="11.25" style="2" bestFit="1" customWidth="1"/>
    <col min="5913" max="5913" width="13.875" style="2" bestFit="1" customWidth="1"/>
    <col min="5914" max="5914" width="11.25" style="2" bestFit="1" customWidth="1"/>
    <col min="5915" max="6093" width="9.125" style="2"/>
    <col min="6094" max="6094" width="7.25" style="2" customWidth="1"/>
    <col min="6095" max="6095" width="40.625" style="2" customWidth="1"/>
    <col min="6096" max="6096" width="7.625" style="2" bestFit="1" customWidth="1"/>
    <col min="6097" max="6097" width="4.125" style="2" customWidth="1"/>
    <col min="6098" max="6098" width="9.375" style="2" customWidth="1"/>
    <col min="6099" max="6099" width="8.625" style="2" bestFit="1" customWidth="1"/>
    <col min="6100" max="6100" width="3.875" style="2" customWidth="1"/>
    <col min="6101" max="6101" width="10.75" style="2" customWidth="1"/>
    <col min="6102" max="6102" width="8.375" style="2" customWidth="1"/>
    <col min="6103" max="6103" width="4.75" style="2" customWidth="1"/>
    <col min="6104" max="6104" width="9.625" style="2" customWidth="1"/>
    <col min="6105" max="6105" width="8.25" style="2" bestFit="1" customWidth="1"/>
    <col min="6106" max="6106" width="4.625" style="2" customWidth="1"/>
    <col min="6107" max="6107" width="9.625" style="2" customWidth="1"/>
    <col min="6108" max="6108" width="7.375" style="2" bestFit="1" customWidth="1"/>
    <col min="6109" max="6109" width="4.125" style="2" customWidth="1"/>
    <col min="6110" max="6110" width="10.375" style="2" customWidth="1"/>
    <col min="6111" max="6111" width="8.75" style="2" bestFit="1" customWidth="1"/>
    <col min="6112" max="6112" width="8.625" style="2" customWidth="1"/>
    <col min="6113" max="6113" width="9.25" style="2" customWidth="1"/>
    <col min="6114" max="6119" width="8.625" style="2" customWidth="1"/>
    <col min="6120" max="6120" width="7.875" style="2" bestFit="1" customWidth="1"/>
    <col min="6121" max="6121" width="3.75" style="2" customWidth="1"/>
    <col min="6122" max="6122" width="9.625" style="2" bestFit="1" customWidth="1"/>
    <col min="6123" max="6123" width="8.375" style="2" customWidth="1"/>
    <col min="6124" max="6124" width="4" style="2" bestFit="1" customWidth="1"/>
    <col min="6125" max="6125" width="10.375" style="2" customWidth="1"/>
    <col min="6126" max="6126" width="7.875" style="2" bestFit="1" customWidth="1"/>
    <col min="6127" max="6127" width="4.125" style="2" bestFit="1" customWidth="1"/>
    <col min="6128" max="6128" width="9.625" style="2" bestFit="1" customWidth="1"/>
    <col min="6129" max="6129" width="9.875" style="2" customWidth="1"/>
    <col min="6130" max="6130" width="4.125" style="2" bestFit="1" customWidth="1"/>
    <col min="6131" max="6131" width="8.375" style="2" customWidth="1"/>
    <col min="6132" max="6132" width="7.875" style="2" bestFit="1" customWidth="1"/>
    <col min="6133" max="6133" width="4.125" style="2" bestFit="1" customWidth="1"/>
    <col min="6134" max="6134" width="9.375" style="2" bestFit="1" customWidth="1"/>
    <col min="6135" max="6135" width="10.625" style="2" bestFit="1" customWidth="1"/>
    <col min="6136" max="6136" width="4.125" style="2" bestFit="1" customWidth="1"/>
    <col min="6137" max="6137" width="9.625" style="2" bestFit="1" customWidth="1"/>
    <col min="6138" max="6138" width="9" style="2" customWidth="1"/>
    <col min="6139" max="6139" width="4.125" style="2" bestFit="1" customWidth="1"/>
    <col min="6140" max="6140" width="9.625" style="2" bestFit="1" customWidth="1"/>
    <col min="6141" max="6141" width="10.625" style="2" bestFit="1" customWidth="1"/>
    <col min="6142" max="6142" width="4.125" style="2" bestFit="1" customWidth="1"/>
    <col min="6143" max="6143" width="10.375" style="2" customWidth="1"/>
    <col min="6144" max="6144" width="7.875" style="2" bestFit="1" customWidth="1"/>
    <col min="6145" max="6145" width="4.125" style="2" bestFit="1" customWidth="1"/>
    <col min="6146" max="6146" width="9.625" style="2" bestFit="1" customWidth="1"/>
    <col min="6147" max="6147" width="10.625" style="2" bestFit="1" customWidth="1"/>
    <col min="6148" max="6148" width="4.125" style="2" bestFit="1" customWidth="1"/>
    <col min="6149" max="6149" width="10.375" style="2" customWidth="1"/>
    <col min="6150" max="6150" width="7.875" style="2" bestFit="1" customWidth="1"/>
    <col min="6151" max="6151" width="4.125" style="2" bestFit="1" customWidth="1"/>
    <col min="6152" max="6152" width="9.625" style="2" bestFit="1" customWidth="1"/>
    <col min="6153" max="6153" width="10.625" style="2" bestFit="1" customWidth="1"/>
    <col min="6154" max="6154" width="4.125" style="2" bestFit="1" customWidth="1"/>
    <col min="6155" max="6155" width="10.375" style="2" customWidth="1"/>
    <col min="6156" max="6156" width="7.875" style="2" bestFit="1" customWidth="1"/>
    <col min="6157" max="6157" width="5.625" style="2" customWidth="1"/>
    <col min="6158" max="6158" width="9.625" style="2" bestFit="1" customWidth="1"/>
    <col min="6159" max="6159" width="9.25" style="2" customWidth="1"/>
    <col min="6160" max="6160" width="4.875" style="2" customWidth="1"/>
    <col min="6161" max="6161" width="9.625" style="2" bestFit="1" customWidth="1"/>
    <col min="6162" max="6162" width="9.375" style="2" customWidth="1"/>
    <col min="6163" max="6163" width="4.125" style="2" bestFit="1" customWidth="1"/>
    <col min="6164" max="6164" width="10.125" style="2" customWidth="1"/>
    <col min="6165" max="6165" width="8.75" style="2" bestFit="1" customWidth="1"/>
    <col min="6166" max="6166" width="2.875" style="2" bestFit="1" customWidth="1"/>
    <col min="6167" max="6167" width="10.375" style="2" customWidth="1"/>
    <col min="6168" max="6168" width="11.25" style="2" bestFit="1" customWidth="1"/>
    <col min="6169" max="6169" width="13.875" style="2" bestFit="1" customWidth="1"/>
    <col min="6170" max="6170" width="11.25" style="2" bestFit="1" customWidth="1"/>
    <col min="6171" max="6349" width="9.125" style="2"/>
    <col min="6350" max="6350" width="7.25" style="2" customWidth="1"/>
    <col min="6351" max="6351" width="40.625" style="2" customWidth="1"/>
    <col min="6352" max="6352" width="7.625" style="2" bestFit="1" customWidth="1"/>
    <col min="6353" max="6353" width="4.125" style="2" customWidth="1"/>
    <col min="6354" max="6354" width="9.375" style="2" customWidth="1"/>
    <col min="6355" max="6355" width="8.625" style="2" bestFit="1" customWidth="1"/>
    <col min="6356" max="6356" width="3.875" style="2" customWidth="1"/>
    <col min="6357" max="6357" width="10.75" style="2" customWidth="1"/>
    <col min="6358" max="6358" width="8.375" style="2" customWidth="1"/>
    <col min="6359" max="6359" width="4.75" style="2" customWidth="1"/>
    <col min="6360" max="6360" width="9.625" style="2" customWidth="1"/>
    <col min="6361" max="6361" width="8.25" style="2" bestFit="1" customWidth="1"/>
    <col min="6362" max="6362" width="4.625" style="2" customWidth="1"/>
    <col min="6363" max="6363" width="9.625" style="2" customWidth="1"/>
    <col min="6364" max="6364" width="7.375" style="2" bestFit="1" customWidth="1"/>
    <col min="6365" max="6365" width="4.125" style="2" customWidth="1"/>
    <col min="6366" max="6366" width="10.375" style="2" customWidth="1"/>
    <col min="6367" max="6367" width="8.75" style="2" bestFit="1" customWidth="1"/>
    <col min="6368" max="6368" width="8.625" style="2" customWidth="1"/>
    <col min="6369" max="6369" width="9.25" style="2" customWidth="1"/>
    <col min="6370" max="6375" width="8.625" style="2" customWidth="1"/>
    <col min="6376" max="6376" width="7.875" style="2" bestFit="1" customWidth="1"/>
    <col min="6377" max="6377" width="3.75" style="2" customWidth="1"/>
    <col min="6378" max="6378" width="9.625" style="2" bestFit="1" customWidth="1"/>
    <col min="6379" max="6379" width="8.375" style="2" customWidth="1"/>
    <col min="6380" max="6380" width="4" style="2" bestFit="1" customWidth="1"/>
    <col min="6381" max="6381" width="10.375" style="2" customWidth="1"/>
    <col min="6382" max="6382" width="7.875" style="2" bestFit="1" customWidth="1"/>
    <col min="6383" max="6383" width="4.125" style="2" bestFit="1" customWidth="1"/>
    <col min="6384" max="6384" width="9.625" style="2" bestFit="1" customWidth="1"/>
    <col min="6385" max="6385" width="9.875" style="2" customWidth="1"/>
    <col min="6386" max="6386" width="4.125" style="2" bestFit="1" customWidth="1"/>
    <col min="6387" max="6387" width="8.375" style="2" customWidth="1"/>
    <col min="6388" max="6388" width="7.875" style="2" bestFit="1" customWidth="1"/>
    <col min="6389" max="6389" width="4.125" style="2" bestFit="1" customWidth="1"/>
    <col min="6390" max="6390" width="9.375" style="2" bestFit="1" customWidth="1"/>
    <col min="6391" max="6391" width="10.625" style="2" bestFit="1" customWidth="1"/>
    <col min="6392" max="6392" width="4.125" style="2" bestFit="1" customWidth="1"/>
    <col min="6393" max="6393" width="9.625" style="2" bestFit="1" customWidth="1"/>
    <col min="6394" max="6394" width="9" style="2" customWidth="1"/>
    <col min="6395" max="6395" width="4.125" style="2" bestFit="1" customWidth="1"/>
    <col min="6396" max="6396" width="9.625" style="2" bestFit="1" customWidth="1"/>
    <col min="6397" max="6397" width="10.625" style="2" bestFit="1" customWidth="1"/>
    <col min="6398" max="6398" width="4.125" style="2" bestFit="1" customWidth="1"/>
    <col min="6399" max="6399" width="10.375" style="2" customWidth="1"/>
    <col min="6400" max="6400" width="7.875" style="2" bestFit="1" customWidth="1"/>
    <col min="6401" max="6401" width="4.125" style="2" bestFit="1" customWidth="1"/>
    <col min="6402" max="6402" width="9.625" style="2" bestFit="1" customWidth="1"/>
    <col min="6403" max="6403" width="10.625" style="2" bestFit="1" customWidth="1"/>
    <col min="6404" max="6404" width="4.125" style="2" bestFit="1" customWidth="1"/>
    <col min="6405" max="6405" width="10.375" style="2" customWidth="1"/>
    <col min="6406" max="6406" width="7.875" style="2" bestFit="1" customWidth="1"/>
    <col min="6407" max="6407" width="4.125" style="2" bestFit="1" customWidth="1"/>
    <col min="6408" max="6408" width="9.625" style="2" bestFit="1" customWidth="1"/>
    <col min="6409" max="6409" width="10.625" style="2" bestFit="1" customWidth="1"/>
    <col min="6410" max="6410" width="4.125" style="2" bestFit="1" customWidth="1"/>
    <col min="6411" max="6411" width="10.375" style="2" customWidth="1"/>
    <col min="6412" max="6412" width="7.875" style="2" bestFit="1" customWidth="1"/>
    <col min="6413" max="6413" width="5.625" style="2" customWidth="1"/>
    <col min="6414" max="6414" width="9.625" style="2" bestFit="1" customWidth="1"/>
    <col min="6415" max="6415" width="9.25" style="2" customWidth="1"/>
    <col min="6416" max="6416" width="4.875" style="2" customWidth="1"/>
    <col min="6417" max="6417" width="9.625" style="2" bestFit="1" customWidth="1"/>
    <col min="6418" max="6418" width="9.375" style="2" customWidth="1"/>
    <col min="6419" max="6419" width="4.125" style="2" bestFit="1" customWidth="1"/>
    <col min="6420" max="6420" width="10.125" style="2" customWidth="1"/>
    <col min="6421" max="6421" width="8.75" style="2" bestFit="1" customWidth="1"/>
    <col min="6422" max="6422" width="2.875" style="2" bestFit="1" customWidth="1"/>
    <col min="6423" max="6423" width="10.375" style="2" customWidth="1"/>
    <col min="6424" max="6424" width="11.25" style="2" bestFit="1" customWidth="1"/>
    <col min="6425" max="6425" width="13.875" style="2" bestFit="1" customWidth="1"/>
    <col min="6426" max="6426" width="11.25" style="2" bestFit="1" customWidth="1"/>
    <col min="6427" max="6605" width="9.125" style="2"/>
    <col min="6606" max="6606" width="7.25" style="2" customWidth="1"/>
    <col min="6607" max="6607" width="40.625" style="2" customWidth="1"/>
    <col min="6608" max="6608" width="7.625" style="2" bestFit="1" customWidth="1"/>
    <col min="6609" max="6609" width="4.125" style="2" customWidth="1"/>
    <col min="6610" max="6610" width="9.375" style="2" customWidth="1"/>
    <col min="6611" max="6611" width="8.625" style="2" bestFit="1" customWidth="1"/>
    <col min="6612" max="6612" width="3.875" style="2" customWidth="1"/>
    <col min="6613" max="6613" width="10.75" style="2" customWidth="1"/>
    <col min="6614" max="6614" width="8.375" style="2" customWidth="1"/>
    <col min="6615" max="6615" width="4.75" style="2" customWidth="1"/>
    <col min="6616" max="6616" width="9.625" style="2" customWidth="1"/>
    <col min="6617" max="6617" width="8.25" style="2" bestFit="1" customWidth="1"/>
    <col min="6618" max="6618" width="4.625" style="2" customWidth="1"/>
    <col min="6619" max="6619" width="9.625" style="2" customWidth="1"/>
    <col min="6620" max="6620" width="7.375" style="2" bestFit="1" customWidth="1"/>
    <col min="6621" max="6621" width="4.125" style="2" customWidth="1"/>
    <col min="6622" max="6622" width="10.375" style="2" customWidth="1"/>
    <col min="6623" max="6623" width="8.75" style="2" bestFit="1" customWidth="1"/>
    <col min="6624" max="6624" width="8.625" style="2" customWidth="1"/>
    <col min="6625" max="6625" width="9.25" style="2" customWidth="1"/>
    <col min="6626" max="6631" width="8.625" style="2" customWidth="1"/>
    <col min="6632" max="6632" width="7.875" style="2" bestFit="1" customWidth="1"/>
    <col min="6633" max="6633" width="3.75" style="2" customWidth="1"/>
    <col min="6634" max="6634" width="9.625" style="2" bestFit="1" customWidth="1"/>
    <col min="6635" max="6635" width="8.375" style="2" customWidth="1"/>
    <col min="6636" max="6636" width="4" style="2" bestFit="1" customWidth="1"/>
    <col min="6637" max="6637" width="10.375" style="2" customWidth="1"/>
    <col min="6638" max="6638" width="7.875" style="2" bestFit="1" customWidth="1"/>
    <col min="6639" max="6639" width="4.125" style="2" bestFit="1" customWidth="1"/>
    <col min="6640" max="6640" width="9.625" style="2" bestFit="1" customWidth="1"/>
    <col min="6641" max="6641" width="9.875" style="2" customWidth="1"/>
    <col min="6642" max="6642" width="4.125" style="2" bestFit="1" customWidth="1"/>
    <col min="6643" max="6643" width="8.375" style="2" customWidth="1"/>
    <col min="6644" max="6644" width="7.875" style="2" bestFit="1" customWidth="1"/>
    <col min="6645" max="6645" width="4.125" style="2" bestFit="1" customWidth="1"/>
    <col min="6646" max="6646" width="9.375" style="2" bestFit="1" customWidth="1"/>
    <col min="6647" max="6647" width="10.625" style="2" bestFit="1" customWidth="1"/>
    <col min="6648" max="6648" width="4.125" style="2" bestFit="1" customWidth="1"/>
    <col min="6649" max="6649" width="9.625" style="2" bestFit="1" customWidth="1"/>
    <col min="6650" max="6650" width="9" style="2" customWidth="1"/>
    <col min="6651" max="6651" width="4.125" style="2" bestFit="1" customWidth="1"/>
    <col min="6652" max="6652" width="9.625" style="2" bestFit="1" customWidth="1"/>
    <col min="6653" max="6653" width="10.625" style="2" bestFit="1" customWidth="1"/>
    <col min="6654" max="6654" width="4.125" style="2" bestFit="1" customWidth="1"/>
    <col min="6655" max="6655" width="10.375" style="2" customWidth="1"/>
    <col min="6656" max="6656" width="7.875" style="2" bestFit="1" customWidth="1"/>
    <col min="6657" max="6657" width="4.125" style="2" bestFit="1" customWidth="1"/>
    <col min="6658" max="6658" width="9.625" style="2" bestFit="1" customWidth="1"/>
    <col min="6659" max="6659" width="10.625" style="2" bestFit="1" customWidth="1"/>
    <col min="6660" max="6660" width="4.125" style="2" bestFit="1" customWidth="1"/>
    <col min="6661" max="6661" width="10.375" style="2" customWidth="1"/>
    <col min="6662" max="6662" width="7.875" style="2" bestFit="1" customWidth="1"/>
    <col min="6663" max="6663" width="4.125" style="2" bestFit="1" customWidth="1"/>
    <col min="6664" max="6664" width="9.625" style="2" bestFit="1" customWidth="1"/>
    <col min="6665" max="6665" width="10.625" style="2" bestFit="1" customWidth="1"/>
    <col min="6666" max="6666" width="4.125" style="2" bestFit="1" customWidth="1"/>
    <col min="6667" max="6667" width="10.375" style="2" customWidth="1"/>
    <col min="6668" max="6668" width="7.875" style="2" bestFit="1" customWidth="1"/>
    <col min="6669" max="6669" width="5.625" style="2" customWidth="1"/>
    <col min="6670" max="6670" width="9.625" style="2" bestFit="1" customWidth="1"/>
    <col min="6671" max="6671" width="9.25" style="2" customWidth="1"/>
    <col min="6672" max="6672" width="4.875" style="2" customWidth="1"/>
    <col min="6673" max="6673" width="9.625" style="2" bestFit="1" customWidth="1"/>
    <col min="6674" max="6674" width="9.375" style="2" customWidth="1"/>
    <col min="6675" max="6675" width="4.125" style="2" bestFit="1" customWidth="1"/>
    <col min="6676" max="6676" width="10.125" style="2" customWidth="1"/>
    <col min="6677" max="6677" width="8.75" style="2" bestFit="1" customWidth="1"/>
    <col min="6678" max="6678" width="2.875" style="2" bestFit="1" customWidth="1"/>
    <col min="6679" max="6679" width="10.375" style="2" customWidth="1"/>
    <col min="6680" max="6680" width="11.25" style="2" bestFit="1" customWidth="1"/>
    <col min="6681" max="6681" width="13.875" style="2" bestFit="1" customWidth="1"/>
    <col min="6682" max="6682" width="11.25" style="2" bestFit="1" customWidth="1"/>
    <col min="6683" max="6861" width="9.125" style="2"/>
    <col min="6862" max="6862" width="7.25" style="2" customWidth="1"/>
    <col min="6863" max="6863" width="40.625" style="2" customWidth="1"/>
    <col min="6864" max="6864" width="7.625" style="2" bestFit="1" customWidth="1"/>
    <col min="6865" max="6865" width="4.125" style="2" customWidth="1"/>
    <col min="6866" max="6866" width="9.375" style="2" customWidth="1"/>
    <col min="6867" max="6867" width="8.625" style="2" bestFit="1" customWidth="1"/>
    <col min="6868" max="6868" width="3.875" style="2" customWidth="1"/>
    <col min="6869" max="6869" width="10.75" style="2" customWidth="1"/>
    <col min="6870" max="6870" width="8.375" style="2" customWidth="1"/>
    <col min="6871" max="6871" width="4.75" style="2" customWidth="1"/>
    <col min="6872" max="6872" width="9.625" style="2" customWidth="1"/>
    <col min="6873" max="6873" width="8.25" style="2" bestFit="1" customWidth="1"/>
    <col min="6874" max="6874" width="4.625" style="2" customWidth="1"/>
    <col min="6875" max="6875" width="9.625" style="2" customWidth="1"/>
    <col min="6876" max="6876" width="7.375" style="2" bestFit="1" customWidth="1"/>
    <col min="6877" max="6877" width="4.125" style="2" customWidth="1"/>
    <col min="6878" max="6878" width="10.375" style="2" customWidth="1"/>
    <col min="6879" max="6879" width="8.75" style="2" bestFit="1" customWidth="1"/>
    <col min="6880" max="6880" width="8.625" style="2" customWidth="1"/>
    <col min="6881" max="6881" width="9.25" style="2" customWidth="1"/>
    <col min="6882" max="6887" width="8.625" style="2" customWidth="1"/>
    <col min="6888" max="6888" width="7.875" style="2" bestFit="1" customWidth="1"/>
    <col min="6889" max="6889" width="3.75" style="2" customWidth="1"/>
    <col min="6890" max="6890" width="9.625" style="2" bestFit="1" customWidth="1"/>
    <col min="6891" max="6891" width="8.375" style="2" customWidth="1"/>
    <col min="6892" max="6892" width="4" style="2" bestFit="1" customWidth="1"/>
    <col min="6893" max="6893" width="10.375" style="2" customWidth="1"/>
    <col min="6894" max="6894" width="7.875" style="2" bestFit="1" customWidth="1"/>
    <col min="6895" max="6895" width="4.125" style="2" bestFit="1" customWidth="1"/>
    <col min="6896" max="6896" width="9.625" style="2" bestFit="1" customWidth="1"/>
    <col min="6897" max="6897" width="9.875" style="2" customWidth="1"/>
    <col min="6898" max="6898" width="4.125" style="2" bestFit="1" customWidth="1"/>
    <col min="6899" max="6899" width="8.375" style="2" customWidth="1"/>
    <col min="6900" max="6900" width="7.875" style="2" bestFit="1" customWidth="1"/>
    <col min="6901" max="6901" width="4.125" style="2" bestFit="1" customWidth="1"/>
    <col min="6902" max="6902" width="9.375" style="2" bestFit="1" customWidth="1"/>
    <col min="6903" max="6903" width="10.625" style="2" bestFit="1" customWidth="1"/>
    <col min="6904" max="6904" width="4.125" style="2" bestFit="1" customWidth="1"/>
    <col min="6905" max="6905" width="9.625" style="2" bestFit="1" customWidth="1"/>
    <col min="6906" max="6906" width="9" style="2" customWidth="1"/>
    <col min="6907" max="6907" width="4.125" style="2" bestFit="1" customWidth="1"/>
    <col min="6908" max="6908" width="9.625" style="2" bestFit="1" customWidth="1"/>
    <col min="6909" max="6909" width="10.625" style="2" bestFit="1" customWidth="1"/>
    <col min="6910" max="6910" width="4.125" style="2" bestFit="1" customWidth="1"/>
    <col min="6911" max="6911" width="10.375" style="2" customWidth="1"/>
    <col min="6912" max="6912" width="7.875" style="2" bestFit="1" customWidth="1"/>
    <col min="6913" max="6913" width="4.125" style="2" bestFit="1" customWidth="1"/>
    <col min="6914" max="6914" width="9.625" style="2" bestFit="1" customWidth="1"/>
    <col min="6915" max="6915" width="10.625" style="2" bestFit="1" customWidth="1"/>
    <col min="6916" max="6916" width="4.125" style="2" bestFit="1" customWidth="1"/>
    <col min="6917" max="6917" width="10.375" style="2" customWidth="1"/>
    <col min="6918" max="6918" width="7.875" style="2" bestFit="1" customWidth="1"/>
    <col min="6919" max="6919" width="4.125" style="2" bestFit="1" customWidth="1"/>
    <col min="6920" max="6920" width="9.625" style="2" bestFit="1" customWidth="1"/>
    <col min="6921" max="6921" width="10.625" style="2" bestFit="1" customWidth="1"/>
    <col min="6922" max="6922" width="4.125" style="2" bestFit="1" customWidth="1"/>
    <col min="6923" max="6923" width="10.375" style="2" customWidth="1"/>
    <col min="6924" max="6924" width="7.875" style="2" bestFit="1" customWidth="1"/>
    <col min="6925" max="6925" width="5.625" style="2" customWidth="1"/>
    <col min="6926" max="6926" width="9.625" style="2" bestFit="1" customWidth="1"/>
    <col min="6927" max="6927" width="9.25" style="2" customWidth="1"/>
    <col min="6928" max="6928" width="4.875" style="2" customWidth="1"/>
    <col min="6929" max="6929" width="9.625" style="2" bestFit="1" customWidth="1"/>
    <col min="6930" max="6930" width="9.375" style="2" customWidth="1"/>
    <col min="6931" max="6931" width="4.125" style="2" bestFit="1" customWidth="1"/>
    <col min="6932" max="6932" width="10.125" style="2" customWidth="1"/>
    <col min="6933" max="6933" width="8.75" style="2" bestFit="1" customWidth="1"/>
    <col min="6934" max="6934" width="2.875" style="2" bestFit="1" customWidth="1"/>
    <col min="6935" max="6935" width="10.375" style="2" customWidth="1"/>
    <col min="6936" max="6936" width="11.25" style="2" bestFit="1" customWidth="1"/>
    <col min="6937" max="6937" width="13.875" style="2" bestFit="1" customWidth="1"/>
    <col min="6938" max="6938" width="11.25" style="2" bestFit="1" customWidth="1"/>
    <col min="6939" max="7117" width="9.125" style="2"/>
    <col min="7118" max="7118" width="7.25" style="2" customWidth="1"/>
    <col min="7119" max="7119" width="40.625" style="2" customWidth="1"/>
    <col min="7120" max="7120" width="7.625" style="2" bestFit="1" customWidth="1"/>
    <col min="7121" max="7121" width="4.125" style="2" customWidth="1"/>
    <col min="7122" max="7122" width="9.375" style="2" customWidth="1"/>
    <col min="7123" max="7123" width="8.625" style="2" bestFit="1" customWidth="1"/>
    <col min="7124" max="7124" width="3.875" style="2" customWidth="1"/>
    <col min="7125" max="7125" width="10.75" style="2" customWidth="1"/>
    <col min="7126" max="7126" width="8.375" style="2" customWidth="1"/>
    <col min="7127" max="7127" width="4.75" style="2" customWidth="1"/>
    <col min="7128" max="7128" width="9.625" style="2" customWidth="1"/>
    <col min="7129" max="7129" width="8.25" style="2" bestFit="1" customWidth="1"/>
    <col min="7130" max="7130" width="4.625" style="2" customWidth="1"/>
    <col min="7131" max="7131" width="9.625" style="2" customWidth="1"/>
    <col min="7132" max="7132" width="7.375" style="2" bestFit="1" customWidth="1"/>
    <col min="7133" max="7133" width="4.125" style="2" customWidth="1"/>
    <col min="7134" max="7134" width="10.375" style="2" customWidth="1"/>
    <col min="7135" max="7135" width="8.75" style="2" bestFit="1" customWidth="1"/>
    <col min="7136" max="7136" width="8.625" style="2" customWidth="1"/>
    <col min="7137" max="7137" width="9.25" style="2" customWidth="1"/>
    <col min="7138" max="7143" width="8.625" style="2" customWidth="1"/>
    <col min="7144" max="7144" width="7.875" style="2" bestFit="1" customWidth="1"/>
    <col min="7145" max="7145" width="3.75" style="2" customWidth="1"/>
    <col min="7146" max="7146" width="9.625" style="2" bestFit="1" customWidth="1"/>
    <col min="7147" max="7147" width="8.375" style="2" customWidth="1"/>
    <col min="7148" max="7148" width="4" style="2" bestFit="1" customWidth="1"/>
    <col min="7149" max="7149" width="10.375" style="2" customWidth="1"/>
    <col min="7150" max="7150" width="7.875" style="2" bestFit="1" customWidth="1"/>
    <col min="7151" max="7151" width="4.125" style="2" bestFit="1" customWidth="1"/>
    <col min="7152" max="7152" width="9.625" style="2" bestFit="1" customWidth="1"/>
    <col min="7153" max="7153" width="9.875" style="2" customWidth="1"/>
    <col min="7154" max="7154" width="4.125" style="2" bestFit="1" customWidth="1"/>
    <col min="7155" max="7155" width="8.375" style="2" customWidth="1"/>
    <col min="7156" max="7156" width="7.875" style="2" bestFit="1" customWidth="1"/>
    <col min="7157" max="7157" width="4.125" style="2" bestFit="1" customWidth="1"/>
    <col min="7158" max="7158" width="9.375" style="2" bestFit="1" customWidth="1"/>
    <col min="7159" max="7159" width="10.625" style="2" bestFit="1" customWidth="1"/>
    <col min="7160" max="7160" width="4.125" style="2" bestFit="1" customWidth="1"/>
    <col min="7161" max="7161" width="9.625" style="2" bestFit="1" customWidth="1"/>
    <col min="7162" max="7162" width="9" style="2" customWidth="1"/>
    <col min="7163" max="7163" width="4.125" style="2" bestFit="1" customWidth="1"/>
    <col min="7164" max="7164" width="9.625" style="2" bestFit="1" customWidth="1"/>
    <col min="7165" max="7165" width="10.625" style="2" bestFit="1" customWidth="1"/>
    <col min="7166" max="7166" width="4.125" style="2" bestFit="1" customWidth="1"/>
    <col min="7167" max="7167" width="10.375" style="2" customWidth="1"/>
    <col min="7168" max="7168" width="7.875" style="2" bestFit="1" customWidth="1"/>
    <col min="7169" max="7169" width="4.125" style="2" bestFit="1" customWidth="1"/>
    <col min="7170" max="7170" width="9.625" style="2" bestFit="1" customWidth="1"/>
    <col min="7171" max="7171" width="10.625" style="2" bestFit="1" customWidth="1"/>
    <col min="7172" max="7172" width="4.125" style="2" bestFit="1" customWidth="1"/>
    <col min="7173" max="7173" width="10.375" style="2" customWidth="1"/>
    <col min="7174" max="7174" width="7.875" style="2" bestFit="1" customWidth="1"/>
    <col min="7175" max="7175" width="4.125" style="2" bestFit="1" customWidth="1"/>
    <col min="7176" max="7176" width="9.625" style="2" bestFit="1" customWidth="1"/>
    <col min="7177" max="7177" width="10.625" style="2" bestFit="1" customWidth="1"/>
    <col min="7178" max="7178" width="4.125" style="2" bestFit="1" customWidth="1"/>
    <col min="7179" max="7179" width="10.375" style="2" customWidth="1"/>
    <col min="7180" max="7180" width="7.875" style="2" bestFit="1" customWidth="1"/>
    <col min="7181" max="7181" width="5.625" style="2" customWidth="1"/>
    <col min="7182" max="7182" width="9.625" style="2" bestFit="1" customWidth="1"/>
    <col min="7183" max="7183" width="9.25" style="2" customWidth="1"/>
    <col min="7184" max="7184" width="4.875" style="2" customWidth="1"/>
    <col min="7185" max="7185" width="9.625" style="2" bestFit="1" customWidth="1"/>
    <col min="7186" max="7186" width="9.375" style="2" customWidth="1"/>
    <col min="7187" max="7187" width="4.125" style="2" bestFit="1" customWidth="1"/>
    <col min="7188" max="7188" width="10.125" style="2" customWidth="1"/>
    <col min="7189" max="7189" width="8.75" style="2" bestFit="1" customWidth="1"/>
    <col min="7190" max="7190" width="2.875" style="2" bestFit="1" customWidth="1"/>
    <col min="7191" max="7191" width="10.375" style="2" customWidth="1"/>
    <col min="7192" max="7192" width="11.25" style="2" bestFit="1" customWidth="1"/>
    <col min="7193" max="7193" width="13.875" style="2" bestFit="1" customWidth="1"/>
    <col min="7194" max="7194" width="11.25" style="2" bestFit="1" customWidth="1"/>
    <col min="7195" max="7373" width="9.125" style="2"/>
    <col min="7374" max="7374" width="7.25" style="2" customWidth="1"/>
    <col min="7375" max="7375" width="40.625" style="2" customWidth="1"/>
    <col min="7376" max="7376" width="7.625" style="2" bestFit="1" customWidth="1"/>
    <col min="7377" max="7377" width="4.125" style="2" customWidth="1"/>
    <col min="7378" max="7378" width="9.375" style="2" customWidth="1"/>
    <col min="7379" max="7379" width="8.625" style="2" bestFit="1" customWidth="1"/>
    <col min="7380" max="7380" width="3.875" style="2" customWidth="1"/>
    <col min="7381" max="7381" width="10.75" style="2" customWidth="1"/>
    <col min="7382" max="7382" width="8.375" style="2" customWidth="1"/>
    <col min="7383" max="7383" width="4.75" style="2" customWidth="1"/>
    <col min="7384" max="7384" width="9.625" style="2" customWidth="1"/>
    <col min="7385" max="7385" width="8.25" style="2" bestFit="1" customWidth="1"/>
    <col min="7386" max="7386" width="4.625" style="2" customWidth="1"/>
    <col min="7387" max="7387" width="9.625" style="2" customWidth="1"/>
    <col min="7388" max="7388" width="7.375" style="2" bestFit="1" customWidth="1"/>
    <col min="7389" max="7389" width="4.125" style="2" customWidth="1"/>
    <col min="7390" max="7390" width="10.375" style="2" customWidth="1"/>
    <col min="7391" max="7391" width="8.75" style="2" bestFit="1" customWidth="1"/>
    <col min="7392" max="7392" width="8.625" style="2" customWidth="1"/>
    <col min="7393" max="7393" width="9.25" style="2" customWidth="1"/>
    <col min="7394" max="7399" width="8.625" style="2" customWidth="1"/>
    <col min="7400" max="7400" width="7.875" style="2" bestFit="1" customWidth="1"/>
    <col min="7401" max="7401" width="3.75" style="2" customWidth="1"/>
    <col min="7402" max="7402" width="9.625" style="2" bestFit="1" customWidth="1"/>
    <col min="7403" max="7403" width="8.375" style="2" customWidth="1"/>
    <col min="7404" max="7404" width="4" style="2" bestFit="1" customWidth="1"/>
    <col min="7405" max="7405" width="10.375" style="2" customWidth="1"/>
    <col min="7406" max="7406" width="7.875" style="2" bestFit="1" customWidth="1"/>
    <col min="7407" max="7407" width="4.125" style="2" bestFit="1" customWidth="1"/>
    <col min="7408" max="7408" width="9.625" style="2" bestFit="1" customWidth="1"/>
    <col min="7409" max="7409" width="9.875" style="2" customWidth="1"/>
    <col min="7410" max="7410" width="4.125" style="2" bestFit="1" customWidth="1"/>
    <col min="7411" max="7411" width="8.375" style="2" customWidth="1"/>
    <col min="7412" max="7412" width="7.875" style="2" bestFit="1" customWidth="1"/>
    <col min="7413" max="7413" width="4.125" style="2" bestFit="1" customWidth="1"/>
    <col min="7414" max="7414" width="9.375" style="2" bestFit="1" customWidth="1"/>
    <col min="7415" max="7415" width="10.625" style="2" bestFit="1" customWidth="1"/>
    <col min="7416" max="7416" width="4.125" style="2" bestFit="1" customWidth="1"/>
    <col min="7417" max="7417" width="9.625" style="2" bestFit="1" customWidth="1"/>
    <col min="7418" max="7418" width="9" style="2" customWidth="1"/>
    <col min="7419" max="7419" width="4.125" style="2" bestFit="1" customWidth="1"/>
    <col min="7420" max="7420" width="9.625" style="2" bestFit="1" customWidth="1"/>
    <col min="7421" max="7421" width="10.625" style="2" bestFit="1" customWidth="1"/>
    <col min="7422" max="7422" width="4.125" style="2" bestFit="1" customWidth="1"/>
    <col min="7423" max="7423" width="10.375" style="2" customWidth="1"/>
    <col min="7424" max="7424" width="7.875" style="2" bestFit="1" customWidth="1"/>
    <col min="7425" max="7425" width="4.125" style="2" bestFit="1" customWidth="1"/>
    <col min="7426" max="7426" width="9.625" style="2" bestFit="1" customWidth="1"/>
    <col min="7427" max="7427" width="10.625" style="2" bestFit="1" customWidth="1"/>
    <col min="7428" max="7428" width="4.125" style="2" bestFit="1" customWidth="1"/>
    <col min="7429" max="7429" width="10.375" style="2" customWidth="1"/>
    <col min="7430" max="7430" width="7.875" style="2" bestFit="1" customWidth="1"/>
    <col min="7431" max="7431" width="4.125" style="2" bestFit="1" customWidth="1"/>
    <col min="7432" max="7432" width="9.625" style="2" bestFit="1" customWidth="1"/>
    <col min="7433" max="7433" width="10.625" style="2" bestFit="1" customWidth="1"/>
    <col min="7434" max="7434" width="4.125" style="2" bestFit="1" customWidth="1"/>
    <col min="7435" max="7435" width="10.375" style="2" customWidth="1"/>
    <col min="7436" max="7436" width="7.875" style="2" bestFit="1" customWidth="1"/>
    <col min="7437" max="7437" width="5.625" style="2" customWidth="1"/>
    <col min="7438" max="7438" width="9.625" style="2" bestFit="1" customWidth="1"/>
    <col min="7439" max="7439" width="9.25" style="2" customWidth="1"/>
    <col min="7440" max="7440" width="4.875" style="2" customWidth="1"/>
    <col min="7441" max="7441" width="9.625" style="2" bestFit="1" customWidth="1"/>
    <col min="7442" max="7442" width="9.375" style="2" customWidth="1"/>
    <col min="7443" max="7443" width="4.125" style="2" bestFit="1" customWidth="1"/>
    <col min="7444" max="7444" width="10.125" style="2" customWidth="1"/>
    <col min="7445" max="7445" width="8.75" style="2" bestFit="1" customWidth="1"/>
    <col min="7446" max="7446" width="2.875" style="2" bestFit="1" customWidth="1"/>
    <col min="7447" max="7447" width="10.375" style="2" customWidth="1"/>
    <col min="7448" max="7448" width="11.25" style="2" bestFit="1" customWidth="1"/>
    <col min="7449" max="7449" width="13.875" style="2" bestFit="1" customWidth="1"/>
    <col min="7450" max="7450" width="11.25" style="2" bestFit="1" customWidth="1"/>
    <col min="7451" max="7629" width="9.125" style="2"/>
    <col min="7630" max="7630" width="7.25" style="2" customWidth="1"/>
    <col min="7631" max="7631" width="40.625" style="2" customWidth="1"/>
    <col min="7632" max="7632" width="7.625" style="2" bestFit="1" customWidth="1"/>
    <col min="7633" max="7633" width="4.125" style="2" customWidth="1"/>
    <col min="7634" max="7634" width="9.375" style="2" customWidth="1"/>
    <col min="7635" max="7635" width="8.625" style="2" bestFit="1" customWidth="1"/>
    <col min="7636" max="7636" width="3.875" style="2" customWidth="1"/>
    <col min="7637" max="7637" width="10.75" style="2" customWidth="1"/>
    <col min="7638" max="7638" width="8.375" style="2" customWidth="1"/>
    <col min="7639" max="7639" width="4.75" style="2" customWidth="1"/>
    <col min="7640" max="7640" width="9.625" style="2" customWidth="1"/>
    <col min="7641" max="7641" width="8.25" style="2" bestFit="1" customWidth="1"/>
    <col min="7642" max="7642" width="4.625" style="2" customWidth="1"/>
    <col min="7643" max="7643" width="9.625" style="2" customWidth="1"/>
    <col min="7644" max="7644" width="7.375" style="2" bestFit="1" customWidth="1"/>
    <col min="7645" max="7645" width="4.125" style="2" customWidth="1"/>
    <col min="7646" max="7646" width="10.375" style="2" customWidth="1"/>
    <col min="7647" max="7647" width="8.75" style="2" bestFit="1" customWidth="1"/>
    <col min="7648" max="7648" width="8.625" style="2" customWidth="1"/>
    <col min="7649" max="7649" width="9.25" style="2" customWidth="1"/>
    <col min="7650" max="7655" width="8.625" style="2" customWidth="1"/>
    <col min="7656" max="7656" width="7.875" style="2" bestFit="1" customWidth="1"/>
    <col min="7657" max="7657" width="3.75" style="2" customWidth="1"/>
    <col min="7658" max="7658" width="9.625" style="2" bestFit="1" customWidth="1"/>
    <col min="7659" max="7659" width="8.375" style="2" customWidth="1"/>
    <col min="7660" max="7660" width="4" style="2" bestFit="1" customWidth="1"/>
    <col min="7661" max="7661" width="10.375" style="2" customWidth="1"/>
    <col min="7662" max="7662" width="7.875" style="2" bestFit="1" customWidth="1"/>
    <col min="7663" max="7663" width="4.125" style="2" bestFit="1" customWidth="1"/>
    <col min="7664" max="7664" width="9.625" style="2" bestFit="1" customWidth="1"/>
    <col min="7665" max="7665" width="9.875" style="2" customWidth="1"/>
    <col min="7666" max="7666" width="4.125" style="2" bestFit="1" customWidth="1"/>
    <col min="7667" max="7667" width="8.375" style="2" customWidth="1"/>
    <col min="7668" max="7668" width="7.875" style="2" bestFit="1" customWidth="1"/>
    <col min="7669" max="7669" width="4.125" style="2" bestFit="1" customWidth="1"/>
    <col min="7670" max="7670" width="9.375" style="2" bestFit="1" customWidth="1"/>
    <col min="7671" max="7671" width="10.625" style="2" bestFit="1" customWidth="1"/>
    <col min="7672" max="7672" width="4.125" style="2" bestFit="1" customWidth="1"/>
    <col min="7673" max="7673" width="9.625" style="2" bestFit="1" customWidth="1"/>
    <col min="7674" max="7674" width="9" style="2" customWidth="1"/>
    <col min="7675" max="7675" width="4.125" style="2" bestFit="1" customWidth="1"/>
    <col min="7676" max="7676" width="9.625" style="2" bestFit="1" customWidth="1"/>
    <col min="7677" max="7677" width="10.625" style="2" bestFit="1" customWidth="1"/>
    <col min="7678" max="7678" width="4.125" style="2" bestFit="1" customWidth="1"/>
    <col min="7679" max="7679" width="10.375" style="2" customWidth="1"/>
    <col min="7680" max="7680" width="7.875" style="2" bestFit="1" customWidth="1"/>
    <col min="7681" max="7681" width="4.125" style="2" bestFit="1" customWidth="1"/>
    <col min="7682" max="7682" width="9.625" style="2" bestFit="1" customWidth="1"/>
    <col min="7683" max="7683" width="10.625" style="2" bestFit="1" customWidth="1"/>
    <col min="7684" max="7684" width="4.125" style="2" bestFit="1" customWidth="1"/>
    <col min="7685" max="7685" width="10.375" style="2" customWidth="1"/>
    <col min="7686" max="7686" width="7.875" style="2" bestFit="1" customWidth="1"/>
    <col min="7687" max="7687" width="4.125" style="2" bestFit="1" customWidth="1"/>
    <col min="7688" max="7688" width="9.625" style="2" bestFit="1" customWidth="1"/>
    <col min="7689" max="7689" width="10.625" style="2" bestFit="1" customWidth="1"/>
    <col min="7690" max="7690" width="4.125" style="2" bestFit="1" customWidth="1"/>
    <col min="7691" max="7691" width="10.375" style="2" customWidth="1"/>
    <col min="7692" max="7692" width="7.875" style="2" bestFit="1" customWidth="1"/>
    <col min="7693" max="7693" width="5.625" style="2" customWidth="1"/>
    <col min="7694" max="7694" width="9.625" style="2" bestFit="1" customWidth="1"/>
    <col min="7695" max="7695" width="9.25" style="2" customWidth="1"/>
    <col min="7696" max="7696" width="4.875" style="2" customWidth="1"/>
    <col min="7697" max="7697" width="9.625" style="2" bestFit="1" customWidth="1"/>
    <col min="7698" max="7698" width="9.375" style="2" customWidth="1"/>
    <col min="7699" max="7699" width="4.125" style="2" bestFit="1" customWidth="1"/>
    <col min="7700" max="7700" width="10.125" style="2" customWidth="1"/>
    <col min="7701" max="7701" width="8.75" style="2" bestFit="1" customWidth="1"/>
    <col min="7702" max="7702" width="2.875" style="2" bestFit="1" customWidth="1"/>
    <col min="7703" max="7703" width="10.375" style="2" customWidth="1"/>
    <col min="7704" max="7704" width="11.25" style="2" bestFit="1" customWidth="1"/>
    <col min="7705" max="7705" width="13.875" style="2" bestFit="1" customWidth="1"/>
    <col min="7706" max="7706" width="11.25" style="2" bestFit="1" customWidth="1"/>
    <col min="7707" max="7885" width="9.125" style="2"/>
    <col min="7886" max="7886" width="7.25" style="2" customWidth="1"/>
    <col min="7887" max="7887" width="40.625" style="2" customWidth="1"/>
    <col min="7888" max="7888" width="7.625" style="2" bestFit="1" customWidth="1"/>
    <col min="7889" max="7889" width="4.125" style="2" customWidth="1"/>
    <col min="7890" max="7890" width="9.375" style="2" customWidth="1"/>
    <col min="7891" max="7891" width="8.625" style="2" bestFit="1" customWidth="1"/>
    <col min="7892" max="7892" width="3.875" style="2" customWidth="1"/>
    <col min="7893" max="7893" width="10.75" style="2" customWidth="1"/>
    <col min="7894" max="7894" width="8.375" style="2" customWidth="1"/>
    <col min="7895" max="7895" width="4.75" style="2" customWidth="1"/>
    <col min="7896" max="7896" width="9.625" style="2" customWidth="1"/>
    <col min="7897" max="7897" width="8.25" style="2" bestFit="1" customWidth="1"/>
    <col min="7898" max="7898" width="4.625" style="2" customWidth="1"/>
    <col min="7899" max="7899" width="9.625" style="2" customWidth="1"/>
    <col min="7900" max="7900" width="7.375" style="2" bestFit="1" customWidth="1"/>
    <col min="7901" max="7901" width="4.125" style="2" customWidth="1"/>
    <col min="7902" max="7902" width="10.375" style="2" customWidth="1"/>
    <col min="7903" max="7903" width="8.75" style="2" bestFit="1" customWidth="1"/>
    <col min="7904" max="7904" width="8.625" style="2" customWidth="1"/>
    <col min="7905" max="7905" width="9.25" style="2" customWidth="1"/>
    <col min="7906" max="7911" width="8.625" style="2" customWidth="1"/>
    <col min="7912" max="7912" width="7.875" style="2" bestFit="1" customWidth="1"/>
    <col min="7913" max="7913" width="3.75" style="2" customWidth="1"/>
    <col min="7914" max="7914" width="9.625" style="2" bestFit="1" customWidth="1"/>
    <col min="7915" max="7915" width="8.375" style="2" customWidth="1"/>
    <col min="7916" max="7916" width="4" style="2" bestFit="1" customWidth="1"/>
    <col min="7917" max="7917" width="10.375" style="2" customWidth="1"/>
    <col min="7918" max="7918" width="7.875" style="2" bestFit="1" customWidth="1"/>
    <col min="7919" max="7919" width="4.125" style="2" bestFit="1" customWidth="1"/>
    <col min="7920" max="7920" width="9.625" style="2" bestFit="1" customWidth="1"/>
    <col min="7921" max="7921" width="9.875" style="2" customWidth="1"/>
    <col min="7922" max="7922" width="4.125" style="2" bestFit="1" customWidth="1"/>
    <col min="7923" max="7923" width="8.375" style="2" customWidth="1"/>
    <col min="7924" max="7924" width="7.875" style="2" bestFit="1" customWidth="1"/>
    <col min="7925" max="7925" width="4.125" style="2" bestFit="1" customWidth="1"/>
    <col min="7926" max="7926" width="9.375" style="2" bestFit="1" customWidth="1"/>
    <col min="7927" max="7927" width="10.625" style="2" bestFit="1" customWidth="1"/>
    <col min="7928" max="7928" width="4.125" style="2" bestFit="1" customWidth="1"/>
    <col min="7929" max="7929" width="9.625" style="2" bestFit="1" customWidth="1"/>
    <col min="7930" max="7930" width="9" style="2" customWidth="1"/>
    <col min="7931" max="7931" width="4.125" style="2" bestFit="1" customWidth="1"/>
    <col min="7932" max="7932" width="9.625" style="2" bestFit="1" customWidth="1"/>
    <col min="7933" max="7933" width="10.625" style="2" bestFit="1" customWidth="1"/>
    <col min="7934" max="7934" width="4.125" style="2" bestFit="1" customWidth="1"/>
    <col min="7935" max="7935" width="10.375" style="2" customWidth="1"/>
    <col min="7936" max="7936" width="7.875" style="2" bestFit="1" customWidth="1"/>
    <col min="7937" max="7937" width="4.125" style="2" bestFit="1" customWidth="1"/>
    <col min="7938" max="7938" width="9.625" style="2" bestFit="1" customWidth="1"/>
    <col min="7939" max="7939" width="10.625" style="2" bestFit="1" customWidth="1"/>
    <col min="7940" max="7940" width="4.125" style="2" bestFit="1" customWidth="1"/>
    <col min="7941" max="7941" width="10.375" style="2" customWidth="1"/>
    <col min="7942" max="7942" width="7.875" style="2" bestFit="1" customWidth="1"/>
    <col min="7943" max="7943" width="4.125" style="2" bestFit="1" customWidth="1"/>
    <col min="7944" max="7944" width="9.625" style="2" bestFit="1" customWidth="1"/>
    <col min="7945" max="7945" width="10.625" style="2" bestFit="1" customWidth="1"/>
    <col min="7946" max="7946" width="4.125" style="2" bestFit="1" customWidth="1"/>
    <col min="7947" max="7947" width="10.375" style="2" customWidth="1"/>
    <col min="7948" max="7948" width="7.875" style="2" bestFit="1" customWidth="1"/>
    <col min="7949" max="7949" width="5.625" style="2" customWidth="1"/>
    <col min="7950" max="7950" width="9.625" style="2" bestFit="1" customWidth="1"/>
    <col min="7951" max="7951" width="9.25" style="2" customWidth="1"/>
    <col min="7952" max="7952" width="4.875" style="2" customWidth="1"/>
    <col min="7953" max="7953" width="9.625" style="2" bestFit="1" customWidth="1"/>
    <col min="7954" max="7954" width="9.375" style="2" customWidth="1"/>
    <col min="7955" max="7955" width="4.125" style="2" bestFit="1" customWidth="1"/>
    <col min="7956" max="7956" width="10.125" style="2" customWidth="1"/>
    <col min="7957" max="7957" width="8.75" style="2" bestFit="1" customWidth="1"/>
    <col min="7958" max="7958" width="2.875" style="2" bestFit="1" customWidth="1"/>
    <col min="7959" max="7959" width="10.375" style="2" customWidth="1"/>
    <col min="7960" max="7960" width="11.25" style="2" bestFit="1" customWidth="1"/>
    <col min="7961" max="7961" width="13.875" style="2" bestFit="1" customWidth="1"/>
    <col min="7962" max="7962" width="11.25" style="2" bestFit="1" customWidth="1"/>
    <col min="7963" max="8141" width="9.125" style="2"/>
    <col min="8142" max="8142" width="7.25" style="2" customWidth="1"/>
    <col min="8143" max="8143" width="40.625" style="2" customWidth="1"/>
    <col min="8144" max="8144" width="7.625" style="2" bestFit="1" customWidth="1"/>
    <col min="8145" max="8145" width="4.125" style="2" customWidth="1"/>
    <col min="8146" max="8146" width="9.375" style="2" customWidth="1"/>
    <col min="8147" max="8147" width="8.625" style="2" bestFit="1" customWidth="1"/>
    <col min="8148" max="8148" width="3.875" style="2" customWidth="1"/>
    <col min="8149" max="8149" width="10.75" style="2" customWidth="1"/>
    <col min="8150" max="8150" width="8.375" style="2" customWidth="1"/>
    <col min="8151" max="8151" width="4.75" style="2" customWidth="1"/>
    <col min="8152" max="8152" width="9.625" style="2" customWidth="1"/>
    <col min="8153" max="8153" width="8.25" style="2" bestFit="1" customWidth="1"/>
    <col min="8154" max="8154" width="4.625" style="2" customWidth="1"/>
    <col min="8155" max="8155" width="9.625" style="2" customWidth="1"/>
    <col min="8156" max="8156" width="7.375" style="2" bestFit="1" customWidth="1"/>
    <col min="8157" max="8157" width="4.125" style="2" customWidth="1"/>
    <col min="8158" max="8158" width="10.375" style="2" customWidth="1"/>
    <col min="8159" max="8159" width="8.75" style="2" bestFit="1" customWidth="1"/>
    <col min="8160" max="8160" width="8.625" style="2" customWidth="1"/>
    <col min="8161" max="8161" width="9.25" style="2" customWidth="1"/>
    <col min="8162" max="8167" width="8.625" style="2" customWidth="1"/>
    <col min="8168" max="8168" width="7.875" style="2" bestFit="1" customWidth="1"/>
    <col min="8169" max="8169" width="3.75" style="2" customWidth="1"/>
    <col min="8170" max="8170" width="9.625" style="2" bestFit="1" customWidth="1"/>
    <col min="8171" max="8171" width="8.375" style="2" customWidth="1"/>
    <col min="8172" max="8172" width="4" style="2" bestFit="1" customWidth="1"/>
    <col min="8173" max="8173" width="10.375" style="2" customWidth="1"/>
    <col min="8174" max="8174" width="7.875" style="2" bestFit="1" customWidth="1"/>
    <col min="8175" max="8175" width="4.125" style="2" bestFit="1" customWidth="1"/>
    <col min="8176" max="8176" width="9.625" style="2" bestFit="1" customWidth="1"/>
    <col min="8177" max="8177" width="9.875" style="2" customWidth="1"/>
    <col min="8178" max="8178" width="4.125" style="2" bestFit="1" customWidth="1"/>
    <col min="8179" max="8179" width="8.375" style="2" customWidth="1"/>
    <col min="8180" max="8180" width="7.875" style="2" bestFit="1" customWidth="1"/>
    <col min="8181" max="8181" width="4.125" style="2" bestFit="1" customWidth="1"/>
    <col min="8182" max="8182" width="9.375" style="2" bestFit="1" customWidth="1"/>
    <col min="8183" max="8183" width="10.625" style="2" bestFit="1" customWidth="1"/>
    <col min="8184" max="8184" width="4.125" style="2" bestFit="1" customWidth="1"/>
    <col min="8185" max="8185" width="9.625" style="2" bestFit="1" customWidth="1"/>
    <col min="8186" max="8186" width="9" style="2" customWidth="1"/>
    <col min="8187" max="8187" width="4.125" style="2" bestFit="1" customWidth="1"/>
    <col min="8188" max="8188" width="9.625" style="2" bestFit="1" customWidth="1"/>
    <col min="8189" max="8189" width="10.625" style="2" bestFit="1" customWidth="1"/>
    <col min="8190" max="8190" width="4.125" style="2" bestFit="1" customWidth="1"/>
    <col min="8191" max="8191" width="10.375" style="2" customWidth="1"/>
    <col min="8192" max="8192" width="7.875" style="2" bestFit="1" customWidth="1"/>
    <col min="8193" max="8193" width="4.125" style="2" bestFit="1" customWidth="1"/>
    <col min="8194" max="8194" width="9.625" style="2" bestFit="1" customWidth="1"/>
    <col min="8195" max="8195" width="10.625" style="2" bestFit="1" customWidth="1"/>
    <col min="8196" max="8196" width="4.125" style="2" bestFit="1" customWidth="1"/>
    <col min="8197" max="8197" width="10.375" style="2" customWidth="1"/>
    <col min="8198" max="8198" width="7.875" style="2" bestFit="1" customWidth="1"/>
    <col min="8199" max="8199" width="4.125" style="2" bestFit="1" customWidth="1"/>
    <col min="8200" max="8200" width="9.625" style="2" bestFit="1" customWidth="1"/>
    <col min="8201" max="8201" width="10.625" style="2" bestFit="1" customWidth="1"/>
    <col min="8202" max="8202" width="4.125" style="2" bestFit="1" customWidth="1"/>
    <col min="8203" max="8203" width="10.375" style="2" customWidth="1"/>
    <col min="8204" max="8204" width="7.875" style="2" bestFit="1" customWidth="1"/>
    <col min="8205" max="8205" width="5.625" style="2" customWidth="1"/>
    <col min="8206" max="8206" width="9.625" style="2" bestFit="1" customWidth="1"/>
    <col min="8207" max="8207" width="9.25" style="2" customWidth="1"/>
    <col min="8208" max="8208" width="4.875" style="2" customWidth="1"/>
    <col min="8209" max="8209" width="9.625" style="2" bestFit="1" customWidth="1"/>
    <col min="8210" max="8210" width="9.375" style="2" customWidth="1"/>
    <col min="8211" max="8211" width="4.125" style="2" bestFit="1" customWidth="1"/>
    <col min="8212" max="8212" width="10.125" style="2" customWidth="1"/>
    <col min="8213" max="8213" width="8.75" style="2" bestFit="1" customWidth="1"/>
    <col min="8214" max="8214" width="2.875" style="2" bestFit="1" customWidth="1"/>
    <col min="8215" max="8215" width="10.375" style="2" customWidth="1"/>
    <col min="8216" max="8216" width="11.25" style="2" bestFit="1" customWidth="1"/>
    <col min="8217" max="8217" width="13.875" style="2" bestFit="1" customWidth="1"/>
    <col min="8218" max="8218" width="11.25" style="2" bestFit="1" customWidth="1"/>
    <col min="8219" max="8397" width="9.125" style="2"/>
    <col min="8398" max="8398" width="7.25" style="2" customWidth="1"/>
    <col min="8399" max="8399" width="40.625" style="2" customWidth="1"/>
    <col min="8400" max="8400" width="7.625" style="2" bestFit="1" customWidth="1"/>
    <col min="8401" max="8401" width="4.125" style="2" customWidth="1"/>
    <col min="8402" max="8402" width="9.375" style="2" customWidth="1"/>
    <col min="8403" max="8403" width="8.625" style="2" bestFit="1" customWidth="1"/>
    <col min="8404" max="8404" width="3.875" style="2" customWidth="1"/>
    <col min="8405" max="8405" width="10.75" style="2" customWidth="1"/>
    <col min="8406" max="8406" width="8.375" style="2" customWidth="1"/>
    <col min="8407" max="8407" width="4.75" style="2" customWidth="1"/>
    <col min="8408" max="8408" width="9.625" style="2" customWidth="1"/>
    <col min="8409" max="8409" width="8.25" style="2" bestFit="1" customWidth="1"/>
    <col min="8410" max="8410" width="4.625" style="2" customWidth="1"/>
    <col min="8411" max="8411" width="9.625" style="2" customWidth="1"/>
    <col min="8412" max="8412" width="7.375" style="2" bestFit="1" customWidth="1"/>
    <col min="8413" max="8413" width="4.125" style="2" customWidth="1"/>
    <col min="8414" max="8414" width="10.375" style="2" customWidth="1"/>
    <col min="8415" max="8415" width="8.75" style="2" bestFit="1" customWidth="1"/>
    <col min="8416" max="8416" width="8.625" style="2" customWidth="1"/>
    <col min="8417" max="8417" width="9.25" style="2" customWidth="1"/>
    <col min="8418" max="8423" width="8.625" style="2" customWidth="1"/>
    <col min="8424" max="8424" width="7.875" style="2" bestFit="1" customWidth="1"/>
    <col min="8425" max="8425" width="3.75" style="2" customWidth="1"/>
    <col min="8426" max="8426" width="9.625" style="2" bestFit="1" customWidth="1"/>
    <col min="8427" max="8427" width="8.375" style="2" customWidth="1"/>
    <col min="8428" max="8428" width="4" style="2" bestFit="1" customWidth="1"/>
    <col min="8429" max="8429" width="10.375" style="2" customWidth="1"/>
    <col min="8430" max="8430" width="7.875" style="2" bestFit="1" customWidth="1"/>
    <col min="8431" max="8431" width="4.125" style="2" bestFit="1" customWidth="1"/>
    <col min="8432" max="8432" width="9.625" style="2" bestFit="1" customWidth="1"/>
    <col min="8433" max="8433" width="9.875" style="2" customWidth="1"/>
    <col min="8434" max="8434" width="4.125" style="2" bestFit="1" customWidth="1"/>
    <col min="8435" max="8435" width="8.375" style="2" customWidth="1"/>
    <col min="8436" max="8436" width="7.875" style="2" bestFit="1" customWidth="1"/>
    <col min="8437" max="8437" width="4.125" style="2" bestFit="1" customWidth="1"/>
    <col min="8438" max="8438" width="9.375" style="2" bestFit="1" customWidth="1"/>
    <col min="8439" max="8439" width="10.625" style="2" bestFit="1" customWidth="1"/>
    <col min="8440" max="8440" width="4.125" style="2" bestFit="1" customWidth="1"/>
    <col min="8441" max="8441" width="9.625" style="2" bestFit="1" customWidth="1"/>
    <col min="8442" max="8442" width="9" style="2" customWidth="1"/>
    <col min="8443" max="8443" width="4.125" style="2" bestFit="1" customWidth="1"/>
    <col min="8444" max="8444" width="9.625" style="2" bestFit="1" customWidth="1"/>
    <col min="8445" max="8445" width="10.625" style="2" bestFit="1" customWidth="1"/>
    <col min="8446" max="8446" width="4.125" style="2" bestFit="1" customWidth="1"/>
    <col min="8447" max="8447" width="10.375" style="2" customWidth="1"/>
    <col min="8448" max="8448" width="7.875" style="2" bestFit="1" customWidth="1"/>
    <col min="8449" max="8449" width="4.125" style="2" bestFit="1" customWidth="1"/>
    <col min="8450" max="8450" width="9.625" style="2" bestFit="1" customWidth="1"/>
    <col min="8451" max="8451" width="10.625" style="2" bestFit="1" customWidth="1"/>
    <col min="8452" max="8452" width="4.125" style="2" bestFit="1" customWidth="1"/>
    <col min="8453" max="8453" width="10.375" style="2" customWidth="1"/>
    <col min="8454" max="8454" width="7.875" style="2" bestFit="1" customWidth="1"/>
    <col min="8455" max="8455" width="4.125" style="2" bestFit="1" customWidth="1"/>
    <col min="8456" max="8456" width="9.625" style="2" bestFit="1" customWidth="1"/>
    <col min="8457" max="8457" width="10.625" style="2" bestFit="1" customWidth="1"/>
    <col min="8458" max="8458" width="4.125" style="2" bestFit="1" customWidth="1"/>
    <col min="8459" max="8459" width="10.375" style="2" customWidth="1"/>
    <col min="8460" max="8460" width="7.875" style="2" bestFit="1" customWidth="1"/>
    <col min="8461" max="8461" width="5.625" style="2" customWidth="1"/>
    <col min="8462" max="8462" width="9.625" style="2" bestFit="1" customWidth="1"/>
    <col min="8463" max="8463" width="9.25" style="2" customWidth="1"/>
    <col min="8464" max="8464" width="4.875" style="2" customWidth="1"/>
    <col min="8465" max="8465" width="9.625" style="2" bestFit="1" customWidth="1"/>
    <col min="8466" max="8466" width="9.375" style="2" customWidth="1"/>
    <col min="8467" max="8467" width="4.125" style="2" bestFit="1" customWidth="1"/>
    <col min="8468" max="8468" width="10.125" style="2" customWidth="1"/>
    <col min="8469" max="8469" width="8.75" style="2" bestFit="1" customWidth="1"/>
    <col min="8470" max="8470" width="2.875" style="2" bestFit="1" customWidth="1"/>
    <col min="8471" max="8471" width="10.375" style="2" customWidth="1"/>
    <col min="8472" max="8472" width="11.25" style="2" bestFit="1" customWidth="1"/>
    <col min="8473" max="8473" width="13.875" style="2" bestFit="1" customWidth="1"/>
    <col min="8474" max="8474" width="11.25" style="2" bestFit="1" customWidth="1"/>
    <col min="8475" max="8653" width="9.125" style="2"/>
    <col min="8654" max="8654" width="7.25" style="2" customWidth="1"/>
    <col min="8655" max="8655" width="40.625" style="2" customWidth="1"/>
    <col min="8656" max="8656" width="7.625" style="2" bestFit="1" customWidth="1"/>
    <col min="8657" max="8657" width="4.125" style="2" customWidth="1"/>
    <col min="8658" max="8658" width="9.375" style="2" customWidth="1"/>
    <col min="8659" max="8659" width="8.625" style="2" bestFit="1" customWidth="1"/>
    <col min="8660" max="8660" width="3.875" style="2" customWidth="1"/>
    <col min="8661" max="8661" width="10.75" style="2" customWidth="1"/>
    <col min="8662" max="8662" width="8.375" style="2" customWidth="1"/>
    <col min="8663" max="8663" width="4.75" style="2" customWidth="1"/>
    <col min="8664" max="8664" width="9.625" style="2" customWidth="1"/>
    <col min="8665" max="8665" width="8.25" style="2" bestFit="1" customWidth="1"/>
    <col min="8666" max="8666" width="4.625" style="2" customWidth="1"/>
    <col min="8667" max="8667" width="9.625" style="2" customWidth="1"/>
    <col min="8668" max="8668" width="7.375" style="2" bestFit="1" customWidth="1"/>
    <col min="8669" max="8669" width="4.125" style="2" customWidth="1"/>
    <col min="8670" max="8670" width="10.375" style="2" customWidth="1"/>
    <col min="8671" max="8671" width="8.75" style="2" bestFit="1" customWidth="1"/>
    <col min="8672" max="8672" width="8.625" style="2" customWidth="1"/>
    <col min="8673" max="8673" width="9.25" style="2" customWidth="1"/>
    <col min="8674" max="8679" width="8.625" style="2" customWidth="1"/>
    <col min="8680" max="8680" width="7.875" style="2" bestFit="1" customWidth="1"/>
    <col min="8681" max="8681" width="3.75" style="2" customWidth="1"/>
    <col min="8682" max="8682" width="9.625" style="2" bestFit="1" customWidth="1"/>
    <col min="8683" max="8683" width="8.375" style="2" customWidth="1"/>
    <col min="8684" max="8684" width="4" style="2" bestFit="1" customWidth="1"/>
    <col min="8685" max="8685" width="10.375" style="2" customWidth="1"/>
    <col min="8686" max="8686" width="7.875" style="2" bestFit="1" customWidth="1"/>
    <col min="8687" max="8687" width="4.125" style="2" bestFit="1" customWidth="1"/>
    <col min="8688" max="8688" width="9.625" style="2" bestFit="1" customWidth="1"/>
    <col min="8689" max="8689" width="9.875" style="2" customWidth="1"/>
    <col min="8690" max="8690" width="4.125" style="2" bestFit="1" customWidth="1"/>
    <col min="8691" max="8691" width="8.375" style="2" customWidth="1"/>
    <col min="8692" max="8692" width="7.875" style="2" bestFit="1" customWidth="1"/>
    <col min="8693" max="8693" width="4.125" style="2" bestFit="1" customWidth="1"/>
    <col min="8694" max="8694" width="9.375" style="2" bestFit="1" customWidth="1"/>
    <col min="8695" max="8695" width="10.625" style="2" bestFit="1" customWidth="1"/>
    <col min="8696" max="8696" width="4.125" style="2" bestFit="1" customWidth="1"/>
    <col min="8697" max="8697" width="9.625" style="2" bestFit="1" customWidth="1"/>
    <col min="8698" max="8698" width="9" style="2" customWidth="1"/>
    <col min="8699" max="8699" width="4.125" style="2" bestFit="1" customWidth="1"/>
    <col min="8700" max="8700" width="9.625" style="2" bestFit="1" customWidth="1"/>
    <col min="8701" max="8701" width="10.625" style="2" bestFit="1" customWidth="1"/>
    <col min="8702" max="8702" width="4.125" style="2" bestFit="1" customWidth="1"/>
    <col min="8703" max="8703" width="10.375" style="2" customWidth="1"/>
    <col min="8704" max="8704" width="7.875" style="2" bestFit="1" customWidth="1"/>
    <col min="8705" max="8705" width="4.125" style="2" bestFit="1" customWidth="1"/>
    <col min="8706" max="8706" width="9.625" style="2" bestFit="1" customWidth="1"/>
    <col min="8707" max="8707" width="10.625" style="2" bestFit="1" customWidth="1"/>
    <col min="8708" max="8708" width="4.125" style="2" bestFit="1" customWidth="1"/>
    <col min="8709" max="8709" width="10.375" style="2" customWidth="1"/>
    <col min="8710" max="8710" width="7.875" style="2" bestFit="1" customWidth="1"/>
    <col min="8711" max="8711" width="4.125" style="2" bestFit="1" customWidth="1"/>
    <col min="8712" max="8712" width="9.625" style="2" bestFit="1" customWidth="1"/>
    <col min="8713" max="8713" width="10.625" style="2" bestFit="1" customWidth="1"/>
    <col min="8714" max="8714" width="4.125" style="2" bestFit="1" customWidth="1"/>
    <col min="8715" max="8715" width="10.375" style="2" customWidth="1"/>
    <col min="8716" max="8716" width="7.875" style="2" bestFit="1" customWidth="1"/>
    <col min="8717" max="8717" width="5.625" style="2" customWidth="1"/>
    <col min="8718" max="8718" width="9.625" style="2" bestFit="1" customWidth="1"/>
    <col min="8719" max="8719" width="9.25" style="2" customWidth="1"/>
    <col min="8720" max="8720" width="4.875" style="2" customWidth="1"/>
    <col min="8721" max="8721" width="9.625" style="2" bestFit="1" customWidth="1"/>
    <col min="8722" max="8722" width="9.375" style="2" customWidth="1"/>
    <col min="8723" max="8723" width="4.125" style="2" bestFit="1" customWidth="1"/>
    <col min="8724" max="8724" width="10.125" style="2" customWidth="1"/>
    <col min="8725" max="8725" width="8.75" style="2" bestFit="1" customWidth="1"/>
    <col min="8726" max="8726" width="2.875" style="2" bestFit="1" customWidth="1"/>
    <col min="8727" max="8727" width="10.375" style="2" customWidth="1"/>
    <col min="8728" max="8728" width="11.25" style="2" bestFit="1" customWidth="1"/>
    <col min="8729" max="8729" width="13.875" style="2" bestFit="1" customWidth="1"/>
    <col min="8730" max="8730" width="11.25" style="2" bestFit="1" customWidth="1"/>
    <col min="8731" max="8909" width="9.125" style="2"/>
    <col min="8910" max="8910" width="7.25" style="2" customWidth="1"/>
    <col min="8911" max="8911" width="40.625" style="2" customWidth="1"/>
    <col min="8912" max="8912" width="7.625" style="2" bestFit="1" customWidth="1"/>
    <col min="8913" max="8913" width="4.125" style="2" customWidth="1"/>
    <col min="8914" max="8914" width="9.375" style="2" customWidth="1"/>
    <col min="8915" max="8915" width="8.625" style="2" bestFit="1" customWidth="1"/>
    <col min="8916" max="8916" width="3.875" style="2" customWidth="1"/>
    <col min="8917" max="8917" width="10.75" style="2" customWidth="1"/>
    <col min="8918" max="8918" width="8.375" style="2" customWidth="1"/>
    <col min="8919" max="8919" width="4.75" style="2" customWidth="1"/>
    <col min="8920" max="8920" width="9.625" style="2" customWidth="1"/>
    <col min="8921" max="8921" width="8.25" style="2" bestFit="1" customWidth="1"/>
    <col min="8922" max="8922" width="4.625" style="2" customWidth="1"/>
    <col min="8923" max="8923" width="9.625" style="2" customWidth="1"/>
    <col min="8924" max="8924" width="7.375" style="2" bestFit="1" customWidth="1"/>
    <col min="8925" max="8925" width="4.125" style="2" customWidth="1"/>
    <col min="8926" max="8926" width="10.375" style="2" customWidth="1"/>
    <col min="8927" max="8927" width="8.75" style="2" bestFit="1" customWidth="1"/>
    <col min="8928" max="8928" width="8.625" style="2" customWidth="1"/>
    <col min="8929" max="8929" width="9.25" style="2" customWidth="1"/>
    <col min="8930" max="8935" width="8.625" style="2" customWidth="1"/>
    <col min="8936" max="8936" width="7.875" style="2" bestFit="1" customWidth="1"/>
    <col min="8937" max="8937" width="3.75" style="2" customWidth="1"/>
    <col min="8938" max="8938" width="9.625" style="2" bestFit="1" customWidth="1"/>
    <col min="8939" max="8939" width="8.375" style="2" customWidth="1"/>
    <col min="8940" max="8940" width="4" style="2" bestFit="1" customWidth="1"/>
    <col min="8941" max="8941" width="10.375" style="2" customWidth="1"/>
    <col min="8942" max="8942" width="7.875" style="2" bestFit="1" customWidth="1"/>
    <col min="8943" max="8943" width="4.125" style="2" bestFit="1" customWidth="1"/>
    <col min="8944" max="8944" width="9.625" style="2" bestFit="1" customWidth="1"/>
    <col min="8945" max="8945" width="9.875" style="2" customWidth="1"/>
    <col min="8946" max="8946" width="4.125" style="2" bestFit="1" customWidth="1"/>
    <col min="8947" max="8947" width="8.375" style="2" customWidth="1"/>
    <col min="8948" max="8948" width="7.875" style="2" bestFit="1" customWidth="1"/>
    <col min="8949" max="8949" width="4.125" style="2" bestFit="1" customWidth="1"/>
    <col min="8950" max="8950" width="9.375" style="2" bestFit="1" customWidth="1"/>
    <col min="8951" max="8951" width="10.625" style="2" bestFit="1" customWidth="1"/>
    <col min="8952" max="8952" width="4.125" style="2" bestFit="1" customWidth="1"/>
    <col min="8953" max="8953" width="9.625" style="2" bestFit="1" customWidth="1"/>
    <col min="8954" max="8954" width="9" style="2" customWidth="1"/>
    <col min="8955" max="8955" width="4.125" style="2" bestFit="1" customWidth="1"/>
    <col min="8956" max="8956" width="9.625" style="2" bestFit="1" customWidth="1"/>
    <col min="8957" max="8957" width="10.625" style="2" bestFit="1" customWidth="1"/>
    <col min="8958" max="8958" width="4.125" style="2" bestFit="1" customWidth="1"/>
    <col min="8959" max="8959" width="10.375" style="2" customWidth="1"/>
    <col min="8960" max="8960" width="7.875" style="2" bestFit="1" customWidth="1"/>
    <col min="8961" max="8961" width="4.125" style="2" bestFit="1" customWidth="1"/>
    <col min="8962" max="8962" width="9.625" style="2" bestFit="1" customWidth="1"/>
    <col min="8963" max="8963" width="10.625" style="2" bestFit="1" customWidth="1"/>
    <col min="8964" max="8964" width="4.125" style="2" bestFit="1" customWidth="1"/>
    <col min="8965" max="8965" width="10.375" style="2" customWidth="1"/>
    <col min="8966" max="8966" width="7.875" style="2" bestFit="1" customWidth="1"/>
    <col min="8967" max="8967" width="4.125" style="2" bestFit="1" customWidth="1"/>
    <col min="8968" max="8968" width="9.625" style="2" bestFit="1" customWidth="1"/>
    <col min="8969" max="8969" width="10.625" style="2" bestFit="1" customWidth="1"/>
    <col min="8970" max="8970" width="4.125" style="2" bestFit="1" customWidth="1"/>
    <col min="8971" max="8971" width="10.375" style="2" customWidth="1"/>
    <col min="8972" max="8972" width="7.875" style="2" bestFit="1" customWidth="1"/>
    <col min="8973" max="8973" width="5.625" style="2" customWidth="1"/>
    <col min="8974" max="8974" width="9.625" style="2" bestFit="1" customWidth="1"/>
    <col min="8975" max="8975" width="9.25" style="2" customWidth="1"/>
    <col min="8976" max="8976" width="4.875" style="2" customWidth="1"/>
    <col min="8977" max="8977" width="9.625" style="2" bestFit="1" customWidth="1"/>
    <col min="8978" max="8978" width="9.375" style="2" customWidth="1"/>
    <col min="8979" max="8979" width="4.125" style="2" bestFit="1" customWidth="1"/>
    <col min="8980" max="8980" width="10.125" style="2" customWidth="1"/>
    <col min="8981" max="8981" width="8.75" style="2" bestFit="1" customWidth="1"/>
    <col min="8982" max="8982" width="2.875" style="2" bestFit="1" customWidth="1"/>
    <col min="8983" max="8983" width="10.375" style="2" customWidth="1"/>
    <col min="8984" max="8984" width="11.25" style="2" bestFit="1" customWidth="1"/>
    <col min="8985" max="8985" width="13.875" style="2" bestFit="1" customWidth="1"/>
    <col min="8986" max="8986" width="11.25" style="2" bestFit="1" customWidth="1"/>
    <col min="8987" max="9165" width="9.125" style="2"/>
    <col min="9166" max="9166" width="7.25" style="2" customWidth="1"/>
    <col min="9167" max="9167" width="40.625" style="2" customWidth="1"/>
    <col min="9168" max="9168" width="7.625" style="2" bestFit="1" customWidth="1"/>
    <col min="9169" max="9169" width="4.125" style="2" customWidth="1"/>
    <col min="9170" max="9170" width="9.375" style="2" customWidth="1"/>
    <col min="9171" max="9171" width="8.625" style="2" bestFit="1" customWidth="1"/>
    <col min="9172" max="9172" width="3.875" style="2" customWidth="1"/>
    <col min="9173" max="9173" width="10.75" style="2" customWidth="1"/>
    <col min="9174" max="9174" width="8.375" style="2" customWidth="1"/>
    <col min="9175" max="9175" width="4.75" style="2" customWidth="1"/>
    <col min="9176" max="9176" width="9.625" style="2" customWidth="1"/>
    <col min="9177" max="9177" width="8.25" style="2" bestFit="1" customWidth="1"/>
    <col min="9178" max="9178" width="4.625" style="2" customWidth="1"/>
    <col min="9179" max="9179" width="9.625" style="2" customWidth="1"/>
    <col min="9180" max="9180" width="7.375" style="2" bestFit="1" customWidth="1"/>
    <col min="9181" max="9181" width="4.125" style="2" customWidth="1"/>
    <col min="9182" max="9182" width="10.375" style="2" customWidth="1"/>
    <col min="9183" max="9183" width="8.75" style="2" bestFit="1" customWidth="1"/>
    <col min="9184" max="9184" width="8.625" style="2" customWidth="1"/>
    <col min="9185" max="9185" width="9.25" style="2" customWidth="1"/>
    <col min="9186" max="9191" width="8.625" style="2" customWidth="1"/>
    <col min="9192" max="9192" width="7.875" style="2" bestFit="1" customWidth="1"/>
    <col min="9193" max="9193" width="3.75" style="2" customWidth="1"/>
    <col min="9194" max="9194" width="9.625" style="2" bestFit="1" customWidth="1"/>
    <col min="9195" max="9195" width="8.375" style="2" customWidth="1"/>
    <col min="9196" max="9196" width="4" style="2" bestFit="1" customWidth="1"/>
    <col min="9197" max="9197" width="10.375" style="2" customWidth="1"/>
    <col min="9198" max="9198" width="7.875" style="2" bestFit="1" customWidth="1"/>
    <col min="9199" max="9199" width="4.125" style="2" bestFit="1" customWidth="1"/>
    <col min="9200" max="9200" width="9.625" style="2" bestFit="1" customWidth="1"/>
    <col min="9201" max="9201" width="9.875" style="2" customWidth="1"/>
    <col min="9202" max="9202" width="4.125" style="2" bestFit="1" customWidth="1"/>
    <col min="9203" max="9203" width="8.375" style="2" customWidth="1"/>
    <col min="9204" max="9204" width="7.875" style="2" bestFit="1" customWidth="1"/>
    <col min="9205" max="9205" width="4.125" style="2" bestFit="1" customWidth="1"/>
    <col min="9206" max="9206" width="9.375" style="2" bestFit="1" customWidth="1"/>
    <col min="9207" max="9207" width="10.625" style="2" bestFit="1" customWidth="1"/>
    <col min="9208" max="9208" width="4.125" style="2" bestFit="1" customWidth="1"/>
    <col min="9209" max="9209" width="9.625" style="2" bestFit="1" customWidth="1"/>
    <col min="9210" max="9210" width="9" style="2" customWidth="1"/>
    <col min="9211" max="9211" width="4.125" style="2" bestFit="1" customWidth="1"/>
    <col min="9212" max="9212" width="9.625" style="2" bestFit="1" customWidth="1"/>
    <col min="9213" max="9213" width="10.625" style="2" bestFit="1" customWidth="1"/>
    <col min="9214" max="9214" width="4.125" style="2" bestFit="1" customWidth="1"/>
    <col min="9215" max="9215" width="10.375" style="2" customWidth="1"/>
    <col min="9216" max="9216" width="7.875" style="2" bestFit="1" customWidth="1"/>
    <col min="9217" max="9217" width="4.125" style="2" bestFit="1" customWidth="1"/>
    <col min="9218" max="9218" width="9.625" style="2" bestFit="1" customWidth="1"/>
    <col min="9219" max="9219" width="10.625" style="2" bestFit="1" customWidth="1"/>
    <col min="9220" max="9220" width="4.125" style="2" bestFit="1" customWidth="1"/>
    <col min="9221" max="9221" width="10.375" style="2" customWidth="1"/>
    <col min="9222" max="9222" width="7.875" style="2" bestFit="1" customWidth="1"/>
    <col min="9223" max="9223" width="4.125" style="2" bestFit="1" customWidth="1"/>
    <col min="9224" max="9224" width="9.625" style="2" bestFit="1" customWidth="1"/>
    <col min="9225" max="9225" width="10.625" style="2" bestFit="1" customWidth="1"/>
    <col min="9226" max="9226" width="4.125" style="2" bestFit="1" customWidth="1"/>
    <col min="9227" max="9227" width="10.375" style="2" customWidth="1"/>
    <col min="9228" max="9228" width="7.875" style="2" bestFit="1" customWidth="1"/>
    <col min="9229" max="9229" width="5.625" style="2" customWidth="1"/>
    <col min="9230" max="9230" width="9.625" style="2" bestFit="1" customWidth="1"/>
    <col min="9231" max="9231" width="9.25" style="2" customWidth="1"/>
    <col min="9232" max="9232" width="4.875" style="2" customWidth="1"/>
    <col min="9233" max="9233" width="9.625" style="2" bestFit="1" customWidth="1"/>
    <col min="9234" max="9234" width="9.375" style="2" customWidth="1"/>
    <col min="9235" max="9235" width="4.125" style="2" bestFit="1" customWidth="1"/>
    <col min="9236" max="9236" width="10.125" style="2" customWidth="1"/>
    <col min="9237" max="9237" width="8.75" style="2" bestFit="1" customWidth="1"/>
    <col min="9238" max="9238" width="2.875" style="2" bestFit="1" customWidth="1"/>
    <col min="9239" max="9239" width="10.375" style="2" customWidth="1"/>
    <col min="9240" max="9240" width="11.25" style="2" bestFit="1" customWidth="1"/>
    <col min="9241" max="9241" width="13.875" style="2" bestFit="1" customWidth="1"/>
    <col min="9242" max="9242" width="11.25" style="2" bestFit="1" customWidth="1"/>
    <col min="9243" max="9421" width="9.125" style="2"/>
    <col min="9422" max="9422" width="7.25" style="2" customWidth="1"/>
    <col min="9423" max="9423" width="40.625" style="2" customWidth="1"/>
    <col min="9424" max="9424" width="7.625" style="2" bestFit="1" customWidth="1"/>
    <col min="9425" max="9425" width="4.125" style="2" customWidth="1"/>
    <col min="9426" max="9426" width="9.375" style="2" customWidth="1"/>
    <col min="9427" max="9427" width="8.625" style="2" bestFit="1" customWidth="1"/>
    <col min="9428" max="9428" width="3.875" style="2" customWidth="1"/>
    <col min="9429" max="9429" width="10.75" style="2" customWidth="1"/>
    <col min="9430" max="9430" width="8.375" style="2" customWidth="1"/>
    <col min="9431" max="9431" width="4.75" style="2" customWidth="1"/>
    <col min="9432" max="9432" width="9.625" style="2" customWidth="1"/>
    <col min="9433" max="9433" width="8.25" style="2" bestFit="1" customWidth="1"/>
    <col min="9434" max="9434" width="4.625" style="2" customWidth="1"/>
    <col min="9435" max="9435" width="9.625" style="2" customWidth="1"/>
    <col min="9436" max="9436" width="7.375" style="2" bestFit="1" customWidth="1"/>
    <col min="9437" max="9437" width="4.125" style="2" customWidth="1"/>
    <col min="9438" max="9438" width="10.375" style="2" customWidth="1"/>
    <col min="9439" max="9439" width="8.75" style="2" bestFit="1" customWidth="1"/>
    <col min="9440" max="9440" width="8.625" style="2" customWidth="1"/>
    <col min="9441" max="9441" width="9.25" style="2" customWidth="1"/>
    <col min="9442" max="9447" width="8.625" style="2" customWidth="1"/>
    <col min="9448" max="9448" width="7.875" style="2" bestFit="1" customWidth="1"/>
    <col min="9449" max="9449" width="3.75" style="2" customWidth="1"/>
    <col min="9450" max="9450" width="9.625" style="2" bestFit="1" customWidth="1"/>
    <col min="9451" max="9451" width="8.375" style="2" customWidth="1"/>
    <col min="9452" max="9452" width="4" style="2" bestFit="1" customWidth="1"/>
    <col min="9453" max="9453" width="10.375" style="2" customWidth="1"/>
    <col min="9454" max="9454" width="7.875" style="2" bestFit="1" customWidth="1"/>
    <col min="9455" max="9455" width="4.125" style="2" bestFit="1" customWidth="1"/>
    <col min="9456" max="9456" width="9.625" style="2" bestFit="1" customWidth="1"/>
    <col min="9457" max="9457" width="9.875" style="2" customWidth="1"/>
    <col min="9458" max="9458" width="4.125" style="2" bestFit="1" customWidth="1"/>
    <col min="9459" max="9459" width="8.375" style="2" customWidth="1"/>
    <col min="9460" max="9460" width="7.875" style="2" bestFit="1" customWidth="1"/>
    <col min="9461" max="9461" width="4.125" style="2" bestFit="1" customWidth="1"/>
    <col min="9462" max="9462" width="9.375" style="2" bestFit="1" customWidth="1"/>
    <col min="9463" max="9463" width="10.625" style="2" bestFit="1" customWidth="1"/>
    <col min="9464" max="9464" width="4.125" style="2" bestFit="1" customWidth="1"/>
    <col min="9465" max="9465" width="9.625" style="2" bestFit="1" customWidth="1"/>
    <col min="9466" max="9466" width="9" style="2" customWidth="1"/>
    <col min="9467" max="9467" width="4.125" style="2" bestFit="1" customWidth="1"/>
    <col min="9468" max="9468" width="9.625" style="2" bestFit="1" customWidth="1"/>
    <col min="9469" max="9469" width="10.625" style="2" bestFit="1" customWidth="1"/>
    <col min="9470" max="9470" width="4.125" style="2" bestFit="1" customWidth="1"/>
    <col min="9471" max="9471" width="10.375" style="2" customWidth="1"/>
    <col min="9472" max="9472" width="7.875" style="2" bestFit="1" customWidth="1"/>
    <col min="9473" max="9473" width="4.125" style="2" bestFit="1" customWidth="1"/>
    <col min="9474" max="9474" width="9.625" style="2" bestFit="1" customWidth="1"/>
    <col min="9475" max="9475" width="10.625" style="2" bestFit="1" customWidth="1"/>
    <col min="9476" max="9476" width="4.125" style="2" bestFit="1" customWidth="1"/>
    <col min="9477" max="9477" width="10.375" style="2" customWidth="1"/>
    <col min="9478" max="9478" width="7.875" style="2" bestFit="1" customWidth="1"/>
    <col min="9479" max="9479" width="4.125" style="2" bestFit="1" customWidth="1"/>
    <col min="9480" max="9480" width="9.625" style="2" bestFit="1" customWidth="1"/>
    <col min="9481" max="9481" width="10.625" style="2" bestFit="1" customWidth="1"/>
    <col min="9482" max="9482" width="4.125" style="2" bestFit="1" customWidth="1"/>
    <col min="9483" max="9483" width="10.375" style="2" customWidth="1"/>
    <col min="9484" max="9484" width="7.875" style="2" bestFit="1" customWidth="1"/>
    <col min="9485" max="9485" width="5.625" style="2" customWidth="1"/>
    <col min="9486" max="9486" width="9.625" style="2" bestFit="1" customWidth="1"/>
    <col min="9487" max="9487" width="9.25" style="2" customWidth="1"/>
    <col min="9488" max="9488" width="4.875" style="2" customWidth="1"/>
    <col min="9489" max="9489" width="9.625" style="2" bestFit="1" customWidth="1"/>
    <col min="9490" max="9490" width="9.375" style="2" customWidth="1"/>
    <col min="9491" max="9491" width="4.125" style="2" bestFit="1" customWidth="1"/>
    <col min="9492" max="9492" width="10.125" style="2" customWidth="1"/>
    <col min="9493" max="9493" width="8.75" style="2" bestFit="1" customWidth="1"/>
    <col min="9494" max="9494" width="2.875" style="2" bestFit="1" customWidth="1"/>
    <col min="9495" max="9495" width="10.375" style="2" customWidth="1"/>
    <col min="9496" max="9496" width="11.25" style="2" bestFit="1" customWidth="1"/>
    <col min="9497" max="9497" width="13.875" style="2" bestFit="1" customWidth="1"/>
    <col min="9498" max="9498" width="11.25" style="2" bestFit="1" customWidth="1"/>
    <col min="9499" max="9677" width="9.125" style="2"/>
    <col min="9678" max="9678" width="7.25" style="2" customWidth="1"/>
    <col min="9679" max="9679" width="40.625" style="2" customWidth="1"/>
    <col min="9680" max="9680" width="7.625" style="2" bestFit="1" customWidth="1"/>
    <col min="9681" max="9681" width="4.125" style="2" customWidth="1"/>
    <col min="9682" max="9682" width="9.375" style="2" customWidth="1"/>
    <col min="9683" max="9683" width="8.625" style="2" bestFit="1" customWidth="1"/>
    <col min="9684" max="9684" width="3.875" style="2" customWidth="1"/>
    <col min="9685" max="9685" width="10.75" style="2" customWidth="1"/>
    <col min="9686" max="9686" width="8.375" style="2" customWidth="1"/>
    <col min="9687" max="9687" width="4.75" style="2" customWidth="1"/>
    <col min="9688" max="9688" width="9.625" style="2" customWidth="1"/>
    <col min="9689" max="9689" width="8.25" style="2" bestFit="1" customWidth="1"/>
    <col min="9690" max="9690" width="4.625" style="2" customWidth="1"/>
    <col min="9691" max="9691" width="9.625" style="2" customWidth="1"/>
    <col min="9692" max="9692" width="7.375" style="2" bestFit="1" customWidth="1"/>
    <col min="9693" max="9693" width="4.125" style="2" customWidth="1"/>
    <col min="9694" max="9694" width="10.375" style="2" customWidth="1"/>
    <col min="9695" max="9695" width="8.75" style="2" bestFit="1" customWidth="1"/>
    <col min="9696" max="9696" width="8.625" style="2" customWidth="1"/>
    <col min="9697" max="9697" width="9.25" style="2" customWidth="1"/>
    <col min="9698" max="9703" width="8.625" style="2" customWidth="1"/>
    <col min="9704" max="9704" width="7.875" style="2" bestFit="1" customWidth="1"/>
    <col min="9705" max="9705" width="3.75" style="2" customWidth="1"/>
    <col min="9706" max="9706" width="9.625" style="2" bestFit="1" customWidth="1"/>
    <col min="9707" max="9707" width="8.375" style="2" customWidth="1"/>
    <col min="9708" max="9708" width="4" style="2" bestFit="1" customWidth="1"/>
    <col min="9709" max="9709" width="10.375" style="2" customWidth="1"/>
    <col min="9710" max="9710" width="7.875" style="2" bestFit="1" customWidth="1"/>
    <col min="9711" max="9711" width="4.125" style="2" bestFit="1" customWidth="1"/>
    <col min="9712" max="9712" width="9.625" style="2" bestFit="1" customWidth="1"/>
    <col min="9713" max="9713" width="9.875" style="2" customWidth="1"/>
    <col min="9714" max="9714" width="4.125" style="2" bestFit="1" customWidth="1"/>
    <col min="9715" max="9715" width="8.375" style="2" customWidth="1"/>
    <col min="9716" max="9716" width="7.875" style="2" bestFit="1" customWidth="1"/>
    <col min="9717" max="9717" width="4.125" style="2" bestFit="1" customWidth="1"/>
    <col min="9718" max="9718" width="9.375" style="2" bestFit="1" customWidth="1"/>
    <col min="9719" max="9719" width="10.625" style="2" bestFit="1" customWidth="1"/>
    <col min="9720" max="9720" width="4.125" style="2" bestFit="1" customWidth="1"/>
    <col min="9721" max="9721" width="9.625" style="2" bestFit="1" customWidth="1"/>
    <col min="9722" max="9722" width="9" style="2" customWidth="1"/>
    <col min="9723" max="9723" width="4.125" style="2" bestFit="1" customWidth="1"/>
    <col min="9724" max="9724" width="9.625" style="2" bestFit="1" customWidth="1"/>
    <col min="9725" max="9725" width="10.625" style="2" bestFit="1" customWidth="1"/>
    <col min="9726" max="9726" width="4.125" style="2" bestFit="1" customWidth="1"/>
    <col min="9727" max="9727" width="10.375" style="2" customWidth="1"/>
    <col min="9728" max="9728" width="7.875" style="2" bestFit="1" customWidth="1"/>
    <col min="9729" max="9729" width="4.125" style="2" bestFit="1" customWidth="1"/>
    <col min="9730" max="9730" width="9.625" style="2" bestFit="1" customWidth="1"/>
    <col min="9731" max="9731" width="10.625" style="2" bestFit="1" customWidth="1"/>
    <col min="9732" max="9732" width="4.125" style="2" bestFit="1" customWidth="1"/>
    <col min="9733" max="9733" width="10.375" style="2" customWidth="1"/>
    <col min="9734" max="9734" width="7.875" style="2" bestFit="1" customWidth="1"/>
    <col min="9735" max="9735" width="4.125" style="2" bestFit="1" customWidth="1"/>
    <col min="9736" max="9736" width="9.625" style="2" bestFit="1" customWidth="1"/>
    <col min="9737" max="9737" width="10.625" style="2" bestFit="1" customWidth="1"/>
    <col min="9738" max="9738" width="4.125" style="2" bestFit="1" customWidth="1"/>
    <col min="9739" max="9739" width="10.375" style="2" customWidth="1"/>
    <col min="9740" max="9740" width="7.875" style="2" bestFit="1" customWidth="1"/>
    <col min="9741" max="9741" width="5.625" style="2" customWidth="1"/>
    <col min="9742" max="9742" width="9.625" style="2" bestFit="1" customWidth="1"/>
    <col min="9743" max="9743" width="9.25" style="2" customWidth="1"/>
    <col min="9744" max="9744" width="4.875" style="2" customWidth="1"/>
    <col min="9745" max="9745" width="9.625" style="2" bestFit="1" customWidth="1"/>
    <col min="9746" max="9746" width="9.375" style="2" customWidth="1"/>
    <col min="9747" max="9747" width="4.125" style="2" bestFit="1" customWidth="1"/>
    <col min="9748" max="9748" width="10.125" style="2" customWidth="1"/>
    <col min="9749" max="9749" width="8.75" style="2" bestFit="1" customWidth="1"/>
    <col min="9750" max="9750" width="2.875" style="2" bestFit="1" customWidth="1"/>
    <col min="9751" max="9751" width="10.375" style="2" customWidth="1"/>
    <col min="9752" max="9752" width="11.25" style="2" bestFit="1" customWidth="1"/>
    <col min="9753" max="9753" width="13.875" style="2" bestFit="1" customWidth="1"/>
    <col min="9754" max="9754" width="11.25" style="2" bestFit="1" customWidth="1"/>
    <col min="9755" max="9933" width="9.125" style="2"/>
    <col min="9934" max="9934" width="7.25" style="2" customWidth="1"/>
    <col min="9935" max="9935" width="40.625" style="2" customWidth="1"/>
    <col min="9936" max="9936" width="7.625" style="2" bestFit="1" customWidth="1"/>
    <col min="9937" max="9937" width="4.125" style="2" customWidth="1"/>
    <col min="9938" max="9938" width="9.375" style="2" customWidth="1"/>
    <col min="9939" max="9939" width="8.625" style="2" bestFit="1" customWidth="1"/>
    <col min="9940" max="9940" width="3.875" style="2" customWidth="1"/>
    <col min="9941" max="9941" width="10.75" style="2" customWidth="1"/>
    <col min="9942" max="9942" width="8.375" style="2" customWidth="1"/>
    <col min="9943" max="9943" width="4.75" style="2" customWidth="1"/>
    <col min="9944" max="9944" width="9.625" style="2" customWidth="1"/>
    <col min="9945" max="9945" width="8.25" style="2" bestFit="1" customWidth="1"/>
    <col min="9946" max="9946" width="4.625" style="2" customWidth="1"/>
    <col min="9947" max="9947" width="9.625" style="2" customWidth="1"/>
    <col min="9948" max="9948" width="7.375" style="2" bestFit="1" customWidth="1"/>
    <col min="9949" max="9949" width="4.125" style="2" customWidth="1"/>
    <col min="9950" max="9950" width="10.375" style="2" customWidth="1"/>
    <col min="9951" max="9951" width="8.75" style="2" bestFit="1" customWidth="1"/>
    <col min="9952" max="9952" width="8.625" style="2" customWidth="1"/>
    <col min="9953" max="9953" width="9.25" style="2" customWidth="1"/>
    <col min="9954" max="9959" width="8.625" style="2" customWidth="1"/>
    <col min="9960" max="9960" width="7.875" style="2" bestFit="1" customWidth="1"/>
    <col min="9961" max="9961" width="3.75" style="2" customWidth="1"/>
    <col min="9962" max="9962" width="9.625" style="2" bestFit="1" customWidth="1"/>
    <col min="9963" max="9963" width="8.375" style="2" customWidth="1"/>
    <col min="9964" max="9964" width="4" style="2" bestFit="1" customWidth="1"/>
    <col min="9965" max="9965" width="10.375" style="2" customWidth="1"/>
    <col min="9966" max="9966" width="7.875" style="2" bestFit="1" customWidth="1"/>
    <col min="9967" max="9967" width="4.125" style="2" bestFit="1" customWidth="1"/>
    <col min="9968" max="9968" width="9.625" style="2" bestFit="1" customWidth="1"/>
    <col min="9969" max="9969" width="9.875" style="2" customWidth="1"/>
    <col min="9970" max="9970" width="4.125" style="2" bestFit="1" customWidth="1"/>
    <col min="9971" max="9971" width="8.375" style="2" customWidth="1"/>
    <col min="9972" max="9972" width="7.875" style="2" bestFit="1" customWidth="1"/>
    <col min="9973" max="9973" width="4.125" style="2" bestFit="1" customWidth="1"/>
    <col min="9974" max="9974" width="9.375" style="2" bestFit="1" customWidth="1"/>
    <col min="9975" max="9975" width="10.625" style="2" bestFit="1" customWidth="1"/>
    <col min="9976" max="9976" width="4.125" style="2" bestFit="1" customWidth="1"/>
    <col min="9977" max="9977" width="9.625" style="2" bestFit="1" customWidth="1"/>
    <col min="9978" max="9978" width="9" style="2" customWidth="1"/>
    <col min="9979" max="9979" width="4.125" style="2" bestFit="1" customWidth="1"/>
    <col min="9980" max="9980" width="9.625" style="2" bestFit="1" customWidth="1"/>
    <col min="9981" max="9981" width="10.625" style="2" bestFit="1" customWidth="1"/>
    <col min="9982" max="9982" width="4.125" style="2" bestFit="1" customWidth="1"/>
    <col min="9983" max="9983" width="10.375" style="2" customWidth="1"/>
    <col min="9984" max="9984" width="7.875" style="2" bestFit="1" customWidth="1"/>
    <col min="9985" max="9985" width="4.125" style="2" bestFit="1" customWidth="1"/>
    <col min="9986" max="9986" width="9.625" style="2" bestFit="1" customWidth="1"/>
    <col min="9987" max="9987" width="10.625" style="2" bestFit="1" customWidth="1"/>
    <col min="9988" max="9988" width="4.125" style="2" bestFit="1" customWidth="1"/>
    <col min="9989" max="9989" width="10.375" style="2" customWidth="1"/>
    <col min="9990" max="9990" width="7.875" style="2" bestFit="1" customWidth="1"/>
    <col min="9991" max="9991" width="4.125" style="2" bestFit="1" customWidth="1"/>
    <col min="9992" max="9992" width="9.625" style="2" bestFit="1" customWidth="1"/>
    <col min="9993" max="9993" width="10.625" style="2" bestFit="1" customWidth="1"/>
    <col min="9994" max="9994" width="4.125" style="2" bestFit="1" customWidth="1"/>
    <col min="9995" max="9995" width="10.375" style="2" customWidth="1"/>
    <col min="9996" max="9996" width="7.875" style="2" bestFit="1" customWidth="1"/>
    <col min="9997" max="9997" width="5.625" style="2" customWidth="1"/>
    <col min="9998" max="9998" width="9.625" style="2" bestFit="1" customWidth="1"/>
    <col min="9999" max="9999" width="9.25" style="2" customWidth="1"/>
    <col min="10000" max="10000" width="4.875" style="2" customWidth="1"/>
    <col min="10001" max="10001" width="9.625" style="2" bestFit="1" customWidth="1"/>
    <col min="10002" max="10002" width="9.375" style="2" customWidth="1"/>
    <col min="10003" max="10003" width="4.125" style="2" bestFit="1" customWidth="1"/>
    <col min="10004" max="10004" width="10.125" style="2" customWidth="1"/>
    <col min="10005" max="10005" width="8.75" style="2" bestFit="1" customWidth="1"/>
    <col min="10006" max="10006" width="2.875" style="2" bestFit="1" customWidth="1"/>
    <col min="10007" max="10007" width="10.375" style="2" customWidth="1"/>
    <col min="10008" max="10008" width="11.25" style="2" bestFit="1" customWidth="1"/>
    <col min="10009" max="10009" width="13.875" style="2" bestFit="1" customWidth="1"/>
    <col min="10010" max="10010" width="11.25" style="2" bestFit="1" customWidth="1"/>
    <col min="10011" max="10189" width="9.125" style="2"/>
    <col min="10190" max="10190" width="7.25" style="2" customWidth="1"/>
    <col min="10191" max="10191" width="40.625" style="2" customWidth="1"/>
    <col min="10192" max="10192" width="7.625" style="2" bestFit="1" customWidth="1"/>
    <col min="10193" max="10193" width="4.125" style="2" customWidth="1"/>
    <col min="10194" max="10194" width="9.375" style="2" customWidth="1"/>
    <col min="10195" max="10195" width="8.625" style="2" bestFit="1" customWidth="1"/>
    <col min="10196" max="10196" width="3.875" style="2" customWidth="1"/>
    <col min="10197" max="10197" width="10.75" style="2" customWidth="1"/>
    <col min="10198" max="10198" width="8.375" style="2" customWidth="1"/>
    <col min="10199" max="10199" width="4.75" style="2" customWidth="1"/>
    <col min="10200" max="10200" width="9.625" style="2" customWidth="1"/>
    <col min="10201" max="10201" width="8.25" style="2" bestFit="1" customWidth="1"/>
    <col min="10202" max="10202" width="4.625" style="2" customWidth="1"/>
    <col min="10203" max="10203" width="9.625" style="2" customWidth="1"/>
    <col min="10204" max="10204" width="7.375" style="2" bestFit="1" customWidth="1"/>
    <col min="10205" max="10205" width="4.125" style="2" customWidth="1"/>
    <col min="10206" max="10206" width="10.375" style="2" customWidth="1"/>
    <col min="10207" max="10207" width="8.75" style="2" bestFit="1" customWidth="1"/>
    <col min="10208" max="10208" width="8.625" style="2" customWidth="1"/>
    <col min="10209" max="10209" width="9.25" style="2" customWidth="1"/>
    <col min="10210" max="10215" width="8.625" style="2" customWidth="1"/>
    <col min="10216" max="10216" width="7.875" style="2" bestFit="1" customWidth="1"/>
    <col min="10217" max="10217" width="3.75" style="2" customWidth="1"/>
    <col min="10218" max="10218" width="9.625" style="2" bestFit="1" customWidth="1"/>
    <col min="10219" max="10219" width="8.375" style="2" customWidth="1"/>
    <col min="10220" max="10220" width="4" style="2" bestFit="1" customWidth="1"/>
    <col min="10221" max="10221" width="10.375" style="2" customWidth="1"/>
    <col min="10222" max="10222" width="7.875" style="2" bestFit="1" customWidth="1"/>
    <col min="10223" max="10223" width="4.125" style="2" bestFit="1" customWidth="1"/>
    <col min="10224" max="10224" width="9.625" style="2" bestFit="1" customWidth="1"/>
    <col min="10225" max="10225" width="9.875" style="2" customWidth="1"/>
    <col min="10226" max="10226" width="4.125" style="2" bestFit="1" customWidth="1"/>
    <col min="10227" max="10227" width="8.375" style="2" customWidth="1"/>
    <col min="10228" max="10228" width="7.875" style="2" bestFit="1" customWidth="1"/>
    <col min="10229" max="10229" width="4.125" style="2" bestFit="1" customWidth="1"/>
    <col min="10230" max="10230" width="9.375" style="2" bestFit="1" customWidth="1"/>
    <col min="10231" max="10231" width="10.625" style="2" bestFit="1" customWidth="1"/>
    <col min="10232" max="10232" width="4.125" style="2" bestFit="1" customWidth="1"/>
    <col min="10233" max="10233" width="9.625" style="2" bestFit="1" customWidth="1"/>
    <col min="10234" max="10234" width="9" style="2" customWidth="1"/>
    <col min="10235" max="10235" width="4.125" style="2" bestFit="1" customWidth="1"/>
    <col min="10236" max="10236" width="9.625" style="2" bestFit="1" customWidth="1"/>
    <col min="10237" max="10237" width="10.625" style="2" bestFit="1" customWidth="1"/>
    <col min="10238" max="10238" width="4.125" style="2" bestFit="1" customWidth="1"/>
    <col min="10239" max="10239" width="10.375" style="2" customWidth="1"/>
    <col min="10240" max="10240" width="7.875" style="2" bestFit="1" customWidth="1"/>
    <col min="10241" max="10241" width="4.125" style="2" bestFit="1" customWidth="1"/>
    <col min="10242" max="10242" width="9.625" style="2" bestFit="1" customWidth="1"/>
    <col min="10243" max="10243" width="10.625" style="2" bestFit="1" customWidth="1"/>
    <col min="10244" max="10244" width="4.125" style="2" bestFit="1" customWidth="1"/>
    <col min="10245" max="10245" width="10.375" style="2" customWidth="1"/>
    <col min="10246" max="10246" width="7.875" style="2" bestFit="1" customWidth="1"/>
    <col min="10247" max="10247" width="4.125" style="2" bestFit="1" customWidth="1"/>
    <col min="10248" max="10248" width="9.625" style="2" bestFit="1" customWidth="1"/>
    <col min="10249" max="10249" width="10.625" style="2" bestFit="1" customWidth="1"/>
    <col min="10250" max="10250" width="4.125" style="2" bestFit="1" customWidth="1"/>
    <col min="10251" max="10251" width="10.375" style="2" customWidth="1"/>
    <col min="10252" max="10252" width="7.875" style="2" bestFit="1" customWidth="1"/>
    <col min="10253" max="10253" width="5.625" style="2" customWidth="1"/>
    <col min="10254" max="10254" width="9.625" style="2" bestFit="1" customWidth="1"/>
    <col min="10255" max="10255" width="9.25" style="2" customWidth="1"/>
    <col min="10256" max="10256" width="4.875" style="2" customWidth="1"/>
    <col min="10257" max="10257" width="9.625" style="2" bestFit="1" customWidth="1"/>
    <col min="10258" max="10258" width="9.375" style="2" customWidth="1"/>
    <col min="10259" max="10259" width="4.125" style="2" bestFit="1" customWidth="1"/>
    <col min="10260" max="10260" width="10.125" style="2" customWidth="1"/>
    <col min="10261" max="10261" width="8.75" style="2" bestFit="1" customWidth="1"/>
    <col min="10262" max="10262" width="2.875" style="2" bestFit="1" customWidth="1"/>
    <col min="10263" max="10263" width="10.375" style="2" customWidth="1"/>
    <col min="10264" max="10264" width="11.25" style="2" bestFit="1" customWidth="1"/>
    <col min="10265" max="10265" width="13.875" style="2" bestFit="1" customWidth="1"/>
    <col min="10266" max="10266" width="11.25" style="2" bestFit="1" customWidth="1"/>
    <col min="10267" max="10445" width="9.125" style="2"/>
    <col min="10446" max="10446" width="7.25" style="2" customWidth="1"/>
    <col min="10447" max="10447" width="40.625" style="2" customWidth="1"/>
    <col min="10448" max="10448" width="7.625" style="2" bestFit="1" customWidth="1"/>
    <col min="10449" max="10449" width="4.125" style="2" customWidth="1"/>
    <col min="10450" max="10450" width="9.375" style="2" customWidth="1"/>
    <col min="10451" max="10451" width="8.625" style="2" bestFit="1" customWidth="1"/>
    <col min="10452" max="10452" width="3.875" style="2" customWidth="1"/>
    <col min="10453" max="10453" width="10.75" style="2" customWidth="1"/>
    <col min="10454" max="10454" width="8.375" style="2" customWidth="1"/>
    <col min="10455" max="10455" width="4.75" style="2" customWidth="1"/>
    <col min="10456" max="10456" width="9.625" style="2" customWidth="1"/>
    <col min="10457" max="10457" width="8.25" style="2" bestFit="1" customWidth="1"/>
    <col min="10458" max="10458" width="4.625" style="2" customWidth="1"/>
    <col min="10459" max="10459" width="9.625" style="2" customWidth="1"/>
    <col min="10460" max="10460" width="7.375" style="2" bestFit="1" customWidth="1"/>
    <col min="10461" max="10461" width="4.125" style="2" customWidth="1"/>
    <col min="10462" max="10462" width="10.375" style="2" customWidth="1"/>
    <col min="10463" max="10463" width="8.75" style="2" bestFit="1" customWidth="1"/>
    <col min="10464" max="10464" width="8.625" style="2" customWidth="1"/>
    <col min="10465" max="10465" width="9.25" style="2" customWidth="1"/>
    <col min="10466" max="10471" width="8.625" style="2" customWidth="1"/>
    <col min="10472" max="10472" width="7.875" style="2" bestFit="1" customWidth="1"/>
    <col min="10473" max="10473" width="3.75" style="2" customWidth="1"/>
    <col min="10474" max="10474" width="9.625" style="2" bestFit="1" customWidth="1"/>
    <col min="10475" max="10475" width="8.375" style="2" customWidth="1"/>
    <col min="10476" max="10476" width="4" style="2" bestFit="1" customWidth="1"/>
    <col min="10477" max="10477" width="10.375" style="2" customWidth="1"/>
    <col min="10478" max="10478" width="7.875" style="2" bestFit="1" customWidth="1"/>
    <col min="10479" max="10479" width="4.125" style="2" bestFit="1" customWidth="1"/>
    <col min="10480" max="10480" width="9.625" style="2" bestFit="1" customWidth="1"/>
    <col min="10481" max="10481" width="9.875" style="2" customWidth="1"/>
    <col min="10482" max="10482" width="4.125" style="2" bestFit="1" customWidth="1"/>
    <col min="10483" max="10483" width="8.375" style="2" customWidth="1"/>
    <col min="10484" max="10484" width="7.875" style="2" bestFit="1" customWidth="1"/>
    <col min="10485" max="10485" width="4.125" style="2" bestFit="1" customWidth="1"/>
    <col min="10486" max="10486" width="9.375" style="2" bestFit="1" customWidth="1"/>
    <col min="10487" max="10487" width="10.625" style="2" bestFit="1" customWidth="1"/>
    <col min="10488" max="10488" width="4.125" style="2" bestFit="1" customWidth="1"/>
    <col min="10489" max="10489" width="9.625" style="2" bestFit="1" customWidth="1"/>
    <col min="10490" max="10490" width="9" style="2" customWidth="1"/>
    <col min="10491" max="10491" width="4.125" style="2" bestFit="1" customWidth="1"/>
    <col min="10492" max="10492" width="9.625" style="2" bestFit="1" customWidth="1"/>
    <col min="10493" max="10493" width="10.625" style="2" bestFit="1" customWidth="1"/>
    <col min="10494" max="10494" width="4.125" style="2" bestFit="1" customWidth="1"/>
    <col min="10495" max="10495" width="10.375" style="2" customWidth="1"/>
    <col min="10496" max="10496" width="7.875" style="2" bestFit="1" customWidth="1"/>
    <col min="10497" max="10497" width="4.125" style="2" bestFit="1" customWidth="1"/>
    <col min="10498" max="10498" width="9.625" style="2" bestFit="1" customWidth="1"/>
    <col min="10499" max="10499" width="10.625" style="2" bestFit="1" customWidth="1"/>
    <col min="10500" max="10500" width="4.125" style="2" bestFit="1" customWidth="1"/>
    <col min="10501" max="10501" width="10.375" style="2" customWidth="1"/>
    <col min="10502" max="10502" width="7.875" style="2" bestFit="1" customWidth="1"/>
    <col min="10503" max="10503" width="4.125" style="2" bestFit="1" customWidth="1"/>
    <col min="10504" max="10504" width="9.625" style="2" bestFit="1" customWidth="1"/>
    <col min="10505" max="10505" width="10.625" style="2" bestFit="1" customWidth="1"/>
    <col min="10506" max="10506" width="4.125" style="2" bestFit="1" customWidth="1"/>
    <col min="10507" max="10507" width="10.375" style="2" customWidth="1"/>
    <col min="10508" max="10508" width="7.875" style="2" bestFit="1" customWidth="1"/>
    <col min="10509" max="10509" width="5.625" style="2" customWidth="1"/>
    <col min="10510" max="10510" width="9.625" style="2" bestFit="1" customWidth="1"/>
    <col min="10511" max="10511" width="9.25" style="2" customWidth="1"/>
    <col min="10512" max="10512" width="4.875" style="2" customWidth="1"/>
    <col min="10513" max="10513" width="9.625" style="2" bestFit="1" customWidth="1"/>
    <col min="10514" max="10514" width="9.375" style="2" customWidth="1"/>
    <col min="10515" max="10515" width="4.125" style="2" bestFit="1" customWidth="1"/>
    <col min="10516" max="10516" width="10.125" style="2" customWidth="1"/>
    <col min="10517" max="10517" width="8.75" style="2" bestFit="1" customWidth="1"/>
    <col min="10518" max="10518" width="2.875" style="2" bestFit="1" customWidth="1"/>
    <col min="10519" max="10519" width="10.375" style="2" customWidth="1"/>
    <col min="10520" max="10520" width="11.25" style="2" bestFit="1" customWidth="1"/>
    <col min="10521" max="10521" width="13.875" style="2" bestFit="1" customWidth="1"/>
    <col min="10522" max="10522" width="11.25" style="2" bestFit="1" customWidth="1"/>
    <col min="10523" max="10701" width="9.125" style="2"/>
    <col min="10702" max="10702" width="7.25" style="2" customWidth="1"/>
    <col min="10703" max="10703" width="40.625" style="2" customWidth="1"/>
    <col min="10704" max="10704" width="7.625" style="2" bestFit="1" customWidth="1"/>
    <col min="10705" max="10705" width="4.125" style="2" customWidth="1"/>
    <col min="10706" max="10706" width="9.375" style="2" customWidth="1"/>
    <col min="10707" max="10707" width="8.625" style="2" bestFit="1" customWidth="1"/>
    <col min="10708" max="10708" width="3.875" style="2" customWidth="1"/>
    <col min="10709" max="10709" width="10.75" style="2" customWidth="1"/>
    <col min="10710" max="10710" width="8.375" style="2" customWidth="1"/>
    <col min="10711" max="10711" width="4.75" style="2" customWidth="1"/>
    <col min="10712" max="10712" width="9.625" style="2" customWidth="1"/>
    <col min="10713" max="10713" width="8.25" style="2" bestFit="1" customWidth="1"/>
    <col min="10714" max="10714" width="4.625" style="2" customWidth="1"/>
    <col min="10715" max="10715" width="9.625" style="2" customWidth="1"/>
    <col min="10716" max="10716" width="7.375" style="2" bestFit="1" customWidth="1"/>
    <col min="10717" max="10717" width="4.125" style="2" customWidth="1"/>
    <col min="10718" max="10718" width="10.375" style="2" customWidth="1"/>
    <col min="10719" max="10719" width="8.75" style="2" bestFit="1" customWidth="1"/>
    <col min="10720" max="10720" width="8.625" style="2" customWidth="1"/>
    <col min="10721" max="10721" width="9.25" style="2" customWidth="1"/>
    <col min="10722" max="10727" width="8.625" style="2" customWidth="1"/>
    <col min="10728" max="10728" width="7.875" style="2" bestFit="1" customWidth="1"/>
    <col min="10729" max="10729" width="3.75" style="2" customWidth="1"/>
    <col min="10730" max="10730" width="9.625" style="2" bestFit="1" customWidth="1"/>
    <col min="10731" max="10731" width="8.375" style="2" customWidth="1"/>
    <col min="10732" max="10732" width="4" style="2" bestFit="1" customWidth="1"/>
    <col min="10733" max="10733" width="10.375" style="2" customWidth="1"/>
    <col min="10734" max="10734" width="7.875" style="2" bestFit="1" customWidth="1"/>
    <col min="10735" max="10735" width="4.125" style="2" bestFit="1" customWidth="1"/>
    <col min="10736" max="10736" width="9.625" style="2" bestFit="1" customWidth="1"/>
    <col min="10737" max="10737" width="9.875" style="2" customWidth="1"/>
    <col min="10738" max="10738" width="4.125" style="2" bestFit="1" customWidth="1"/>
    <col min="10739" max="10739" width="8.375" style="2" customWidth="1"/>
    <col min="10740" max="10740" width="7.875" style="2" bestFit="1" customWidth="1"/>
    <col min="10741" max="10741" width="4.125" style="2" bestFit="1" customWidth="1"/>
    <col min="10742" max="10742" width="9.375" style="2" bestFit="1" customWidth="1"/>
    <col min="10743" max="10743" width="10.625" style="2" bestFit="1" customWidth="1"/>
    <col min="10744" max="10744" width="4.125" style="2" bestFit="1" customWidth="1"/>
    <col min="10745" max="10745" width="9.625" style="2" bestFit="1" customWidth="1"/>
    <col min="10746" max="10746" width="9" style="2" customWidth="1"/>
    <col min="10747" max="10747" width="4.125" style="2" bestFit="1" customWidth="1"/>
    <col min="10748" max="10748" width="9.625" style="2" bestFit="1" customWidth="1"/>
    <col min="10749" max="10749" width="10.625" style="2" bestFit="1" customWidth="1"/>
    <col min="10750" max="10750" width="4.125" style="2" bestFit="1" customWidth="1"/>
    <col min="10751" max="10751" width="10.375" style="2" customWidth="1"/>
    <col min="10752" max="10752" width="7.875" style="2" bestFit="1" customWidth="1"/>
    <col min="10753" max="10753" width="4.125" style="2" bestFit="1" customWidth="1"/>
    <col min="10754" max="10754" width="9.625" style="2" bestFit="1" customWidth="1"/>
    <col min="10755" max="10755" width="10.625" style="2" bestFit="1" customWidth="1"/>
    <col min="10756" max="10756" width="4.125" style="2" bestFit="1" customWidth="1"/>
    <col min="10757" max="10757" width="10.375" style="2" customWidth="1"/>
    <col min="10758" max="10758" width="7.875" style="2" bestFit="1" customWidth="1"/>
    <col min="10759" max="10759" width="4.125" style="2" bestFit="1" customWidth="1"/>
    <col min="10760" max="10760" width="9.625" style="2" bestFit="1" customWidth="1"/>
    <col min="10761" max="10761" width="10.625" style="2" bestFit="1" customWidth="1"/>
    <col min="10762" max="10762" width="4.125" style="2" bestFit="1" customWidth="1"/>
    <col min="10763" max="10763" width="10.375" style="2" customWidth="1"/>
    <col min="10764" max="10764" width="7.875" style="2" bestFit="1" customWidth="1"/>
    <col min="10765" max="10765" width="5.625" style="2" customWidth="1"/>
    <col min="10766" max="10766" width="9.625" style="2" bestFit="1" customWidth="1"/>
    <col min="10767" max="10767" width="9.25" style="2" customWidth="1"/>
    <col min="10768" max="10768" width="4.875" style="2" customWidth="1"/>
    <col min="10769" max="10769" width="9.625" style="2" bestFit="1" customWidth="1"/>
    <col min="10770" max="10770" width="9.375" style="2" customWidth="1"/>
    <col min="10771" max="10771" width="4.125" style="2" bestFit="1" customWidth="1"/>
    <col min="10772" max="10772" width="10.125" style="2" customWidth="1"/>
    <col min="10773" max="10773" width="8.75" style="2" bestFit="1" customWidth="1"/>
    <col min="10774" max="10774" width="2.875" style="2" bestFit="1" customWidth="1"/>
    <col min="10775" max="10775" width="10.375" style="2" customWidth="1"/>
    <col min="10776" max="10776" width="11.25" style="2" bestFit="1" customWidth="1"/>
    <col min="10777" max="10777" width="13.875" style="2" bestFit="1" customWidth="1"/>
    <col min="10778" max="10778" width="11.25" style="2" bestFit="1" customWidth="1"/>
    <col min="10779" max="10957" width="9.125" style="2"/>
    <col min="10958" max="10958" width="7.25" style="2" customWidth="1"/>
    <col min="10959" max="10959" width="40.625" style="2" customWidth="1"/>
    <col min="10960" max="10960" width="7.625" style="2" bestFit="1" customWidth="1"/>
    <col min="10961" max="10961" width="4.125" style="2" customWidth="1"/>
    <col min="10962" max="10962" width="9.375" style="2" customWidth="1"/>
    <col min="10963" max="10963" width="8.625" style="2" bestFit="1" customWidth="1"/>
    <col min="10964" max="10964" width="3.875" style="2" customWidth="1"/>
    <col min="10965" max="10965" width="10.75" style="2" customWidth="1"/>
    <col min="10966" max="10966" width="8.375" style="2" customWidth="1"/>
    <col min="10967" max="10967" width="4.75" style="2" customWidth="1"/>
    <col min="10968" max="10968" width="9.625" style="2" customWidth="1"/>
    <col min="10969" max="10969" width="8.25" style="2" bestFit="1" customWidth="1"/>
    <col min="10970" max="10970" width="4.625" style="2" customWidth="1"/>
    <col min="10971" max="10971" width="9.625" style="2" customWidth="1"/>
    <col min="10972" max="10972" width="7.375" style="2" bestFit="1" customWidth="1"/>
    <col min="10973" max="10973" width="4.125" style="2" customWidth="1"/>
    <col min="10974" max="10974" width="10.375" style="2" customWidth="1"/>
    <col min="10975" max="10975" width="8.75" style="2" bestFit="1" customWidth="1"/>
    <col min="10976" max="10976" width="8.625" style="2" customWidth="1"/>
    <col min="10977" max="10977" width="9.25" style="2" customWidth="1"/>
    <col min="10978" max="10983" width="8.625" style="2" customWidth="1"/>
    <col min="10984" max="10984" width="7.875" style="2" bestFit="1" customWidth="1"/>
    <col min="10985" max="10985" width="3.75" style="2" customWidth="1"/>
    <col min="10986" max="10986" width="9.625" style="2" bestFit="1" customWidth="1"/>
    <col min="10987" max="10987" width="8.375" style="2" customWidth="1"/>
    <col min="10988" max="10988" width="4" style="2" bestFit="1" customWidth="1"/>
    <col min="10989" max="10989" width="10.375" style="2" customWidth="1"/>
    <col min="10990" max="10990" width="7.875" style="2" bestFit="1" customWidth="1"/>
    <col min="10991" max="10991" width="4.125" style="2" bestFit="1" customWidth="1"/>
    <col min="10992" max="10992" width="9.625" style="2" bestFit="1" customWidth="1"/>
    <col min="10993" max="10993" width="9.875" style="2" customWidth="1"/>
    <col min="10994" max="10994" width="4.125" style="2" bestFit="1" customWidth="1"/>
    <col min="10995" max="10995" width="8.375" style="2" customWidth="1"/>
    <col min="10996" max="10996" width="7.875" style="2" bestFit="1" customWidth="1"/>
    <col min="10997" max="10997" width="4.125" style="2" bestFit="1" customWidth="1"/>
    <col min="10998" max="10998" width="9.375" style="2" bestFit="1" customWidth="1"/>
    <col min="10999" max="10999" width="10.625" style="2" bestFit="1" customWidth="1"/>
    <col min="11000" max="11000" width="4.125" style="2" bestFit="1" customWidth="1"/>
    <col min="11001" max="11001" width="9.625" style="2" bestFit="1" customWidth="1"/>
    <col min="11002" max="11002" width="9" style="2" customWidth="1"/>
    <col min="11003" max="11003" width="4.125" style="2" bestFit="1" customWidth="1"/>
    <col min="11004" max="11004" width="9.625" style="2" bestFit="1" customWidth="1"/>
    <col min="11005" max="11005" width="10.625" style="2" bestFit="1" customWidth="1"/>
    <col min="11006" max="11006" width="4.125" style="2" bestFit="1" customWidth="1"/>
    <col min="11007" max="11007" width="10.375" style="2" customWidth="1"/>
    <col min="11008" max="11008" width="7.875" style="2" bestFit="1" customWidth="1"/>
    <col min="11009" max="11009" width="4.125" style="2" bestFit="1" customWidth="1"/>
    <col min="11010" max="11010" width="9.625" style="2" bestFit="1" customWidth="1"/>
    <col min="11011" max="11011" width="10.625" style="2" bestFit="1" customWidth="1"/>
    <col min="11012" max="11012" width="4.125" style="2" bestFit="1" customWidth="1"/>
    <col min="11013" max="11013" width="10.375" style="2" customWidth="1"/>
    <col min="11014" max="11014" width="7.875" style="2" bestFit="1" customWidth="1"/>
    <col min="11015" max="11015" width="4.125" style="2" bestFit="1" customWidth="1"/>
    <col min="11016" max="11016" width="9.625" style="2" bestFit="1" customWidth="1"/>
    <col min="11017" max="11017" width="10.625" style="2" bestFit="1" customWidth="1"/>
    <col min="11018" max="11018" width="4.125" style="2" bestFit="1" customWidth="1"/>
    <col min="11019" max="11019" width="10.375" style="2" customWidth="1"/>
    <col min="11020" max="11020" width="7.875" style="2" bestFit="1" customWidth="1"/>
    <col min="11021" max="11021" width="5.625" style="2" customWidth="1"/>
    <col min="11022" max="11022" width="9.625" style="2" bestFit="1" customWidth="1"/>
    <col min="11023" max="11023" width="9.25" style="2" customWidth="1"/>
    <col min="11024" max="11024" width="4.875" style="2" customWidth="1"/>
    <col min="11025" max="11025" width="9.625" style="2" bestFit="1" customWidth="1"/>
    <col min="11026" max="11026" width="9.375" style="2" customWidth="1"/>
    <col min="11027" max="11027" width="4.125" style="2" bestFit="1" customWidth="1"/>
    <col min="11028" max="11028" width="10.125" style="2" customWidth="1"/>
    <col min="11029" max="11029" width="8.75" style="2" bestFit="1" customWidth="1"/>
    <col min="11030" max="11030" width="2.875" style="2" bestFit="1" customWidth="1"/>
    <col min="11031" max="11031" width="10.375" style="2" customWidth="1"/>
    <col min="11032" max="11032" width="11.25" style="2" bestFit="1" customWidth="1"/>
    <col min="11033" max="11033" width="13.875" style="2" bestFit="1" customWidth="1"/>
    <col min="11034" max="11034" width="11.25" style="2" bestFit="1" customWidth="1"/>
    <col min="11035" max="11213" width="9.125" style="2"/>
    <col min="11214" max="11214" width="7.25" style="2" customWidth="1"/>
    <col min="11215" max="11215" width="40.625" style="2" customWidth="1"/>
    <col min="11216" max="11216" width="7.625" style="2" bestFit="1" customWidth="1"/>
    <col min="11217" max="11217" width="4.125" style="2" customWidth="1"/>
    <col min="11218" max="11218" width="9.375" style="2" customWidth="1"/>
    <col min="11219" max="11219" width="8.625" style="2" bestFit="1" customWidth="1"/>
    <col min="11220" max="11220" width="3.875" style="2" customWidth="1"/>
    <col min="11221" max="11221" width="10.75" style="2" customWidth="1"/>
    <col min="11222" max="11222" width="8.375" style="2" customWidth="1"/>
    <col min="11223" max="11223" width="4.75" style="2" customWidth="1"/>
    <col min="11224" max="11224" width="9.625" style="2" customWidth="1"/>
    <col min="11225" max="11225" width="8.25" style="2" bestFit="1" customWidth="1"/>
    <col min="11226" max="11226" width="4.625" style="2" customWidth="1"/>
    <col min="11227" max="11227" width="9.625" style="2" customWidth="1"/>
    <col min="11228" max="11228" width="7.375" style="2" bestFit="1" customWidth="1"/>
    <col min="11229" max="11229" width="4.125" style="2" customWidth="1"/>
    <col min="11230" max="11230" width="10.375" style="2" customWidth="1"/>
    <col min="11231" max="11231" width="8.75" style="2" bestFit="1" customWidth="1"/>
    <col min="11232" max="11232" width="8.625" style="2" customWidth="1"/>
    <col min="11233" max="11233" width="9.25" style="2" customWidth="1"/>
    <col min="11234" max="11239" width="8.625" style="2" customWidth="1"/>
    <col min="11240" max="11240" width="7.875" style="2" bestFit="1" customWidth="1"/>
    <col min="11241" max="11241" width="3.75" style="2" customWidth="1"/>
    <col min="11242" max="11242" width="9.625" style="2" bestFit="1" customWidth="1"/>
    <col min="11243" max="11243" width="8.375" style="2" customWidth="1"/>
    <col min="11244" max="11244" width="4" style="2" bestFit="1" customWidth="1"/>
    <col min="11245" max="11245" width="10.375" style="2" customWidth="1"/>
    <col min="11246" max="11246" width="7.875" style="2" bestFit="1" customWidth="1"/>
    <col min="11247" max="11247" width="4.125" style="2" bestFit="1" customWidth="1"/>
    <col min="11248" max="11248" width="9.625" style="2" bestFit="1" customWidth="1"/>
    <col min="11249" max="11249" width="9.875" style="2" customWidth="1"/>
    <col min="11250" max="11250" width="4.125" style="2" bestFit="1" customWidth="1"/>
    <col min="11251" max="11251" width="8.375" style="2" customWidth="1"/>
    <col min="11252" max="11252" width="7.875" style="2" bestFit="1" customWidth="1"/>
    <col min="11253" max="11253" width="4.125" style="2" bestFit="1" customWidth="1"/>
    <col min="11254" max="11254" width="9.375" style="2" bestFit="1" customWidth="1"/>
    <col min="11255" max="11255" width="10.625" style="2" bestFit="1" customWidth="1"/>
    <col min="11256" max="11256" width="4.125" style="2" bestFit="1" customWidth="1"/>
    <col min="11257" max="11257" width="9.625" style="2" bestFit="1" customWidth="1"/>
    <col min="11258" max="11258" width="9" style="2" customWidth="1"/>
    <col min="11259" max="11259" width="4.125" style="2" bestFit="1" customWidth="1"/>
    <col min="11260" max="11260" width="9.625" style="2" bestFit="1" customWidth="1"/>
    <col min="11261" max="11261" width="10.625" style="2" bestFit="1" customWidth="1"/>
    <col min="11262" max="11262" width="4.125" style="2" bestFit="1" customWidth="1"/>
    <col min="11263" max="11263" width="10.375" style="2" customWidth="1"/>
    <col min="11264" max="11264" width="7.875" style="2" bestFit="1" customWidth="1"/>
    <col min="11265" max="11265" width="4.125" style="2" bestFit="1" customWidth="1"/>
    <col min="11266" max="11266" width="9.625" style="2" bestFit="1" customWidth="1"/>
    <col min="11267" max="11267" width="10.625" style="2" bestFit="1" customWidth="1"/>
    <col min="11268" max="11268" width="4.125" style="2" bestFit="1" customWidth="1"/>
    <col min="11269" max="11269" width="10.375" style="2" customWidth="1"/>
    <col min="11270" max="11270" width="7.875" style="2" bestFit="1" customWidth="1"/>
    <col min="11271" max="11271" width="4.125" style="2" bestFit="1" customWidth="1"/>
    <col min="11272" max="11272" width="9.625" style="2" bestFit="1" customWidth="1"/>
    <col min="11273" max="11273" width="10.625" style="2" bestFit="1" customWidth="1"/>
    <col min="11274" max="11274" width="4.125" style="2" bestFit="1" customWidth="1"/>
    <col min="11275" max="11275" width="10.375" style="2" customWidth="1"/>
    <col min="11276" max="11276" width="7.875" style="2" bestFit="1" customWidth="1"/>
    <col min="11277" max="11277" width="5.625" style="2" customWidth="1"/>
    <col min="11278" max="11278" width="9.625" style="2" bestFit="1" customWidth="1"/>
    <col min="11279" max="11279" width="9.25" style="2" customWidth="1"/>
    <col min="11280" max="11280" width="4.875" style="2" customWidth="1"/>
    <col min="11281" max="11281" width="9.625" style="2" bestFit="1" customWidth="1"/>
    <col min="11282" max="11282" width="9.375" style="2" customWidth="1"/>
    <col min="11283" max="11283" width="4.125" style="2" bestFit="1" customWidth="1"/>
    <col min="11284" max="11284" width="10.125" style="2" customWidth="1"/>
    <col min="11285" max="11285" width="8.75" style="2" bestFit="1" customWidth="1"/>
    <col min="11286" max="11286" width="2.875" style="2" bestFit="1" customWidth="1"/>
    <col min="11287" max="11287" width="10.375" style="2" customWidth="1"/>
    <col min="11288" max="11288" width="11.25" style="2" bestFit="1" customWidth="1"/>
    <col min="11289" max="11289" width="13.875" style="2" bestFit="1" customWidth="1"/>
    <col min="11290" max="11290" width="11.25" style="2" bestFit="1" customWidth="1"/>
    <col min="11291" max="11469" width="9.125" style="2"/>
    <col min="11470" max="11470" width="7.25" style="2" customWidth="1"/>
    <col min="11471" max="11471" width="40.625" style="2" customWidth="1"/>
    <col min="11472" max="11472" width="7.625" style="2" bestFit="1" customWidth="1"/>
    <col min="11473" max="11473" width="4.125" style="2" customWidth="1"/>
    <col min="11474" max="11474" width="9.375" style="2" customWidth="1"/>
    <col min="11475" max="11475" width="8.625" style="2" bestFit="1" customWidth="1"/>
    <col min="11476" max="11476" width="3.875" style="2" customWidth="1"/>
    <col min="11477" max="11477" width="10.75" style="2" customWidth="1"/>
    <col min="11478" max="11478" width="8.375" style="2" customWidth="1"/>
    <col min="11479" max="11479" width="4.75" style="2" customWidth="1"/>
    <col min="11480" max="11480" width="9.625" style="2" customWidth="1"/>
    <col min="11481" max="11481" width="8.25" style="2" bestFit="1" customWidth="1"/>
    <col min="11482" max="11482" width="4.625" style="2" customWidth="1"/>
    <col min="11483" max="11483" width="9.625" style="2" customWidth="1"/>
    <col min="11484" max="11484" width="7.375" style="2" bestFit="1" customWidth="1"/>
    <col min="11485" max="11485" width="4.125" style="2" customWidth="1"/>
    <col min="11486" max="11486" width="10.375" style="2" customWidth="1"/>
    <col min="11487" max="11487" width="8.75" style="2" bestFit="1" customWidth="1"/>
    <col min="11488" max="11488" width="8.625" style="2" customWidth="1"/>
    <col min="11489" max="11489" width="9.25" style="2" customWidth="1"/>
    <col min="11490" max="11495" width="8.625" style="2" customWidth="1"/>
    <col min="11496" max="11496" width="7.875" style="2" bestFit="1" customWidth="1"/>
    <col min="11497" max="11497" width="3.75" style="2" customWidth="1"/>
    <col min="11498" max="11498" width="9.625" style="2" bestFit="1" customWidth="1"/>
    <col min="11499" max="11499" width="8.375" style="2" customWidth="1"/>
    <col min="11500" max="11500" width="4" style="2" bestFit="1" customWidth="1"/>
    <col min="11501" max="11501" width="10.375" style="2" customWidth="1"/>
    <col min="11502" max="11502" width="7.875" style="2" bestFit="1" customWidth="1"/>
    <col min="11503" max="11503" width="4.125" style="2" bestFit="1" customWidth="1"/>
    <col min="11504" max="11504" width="9.625" style="2" bestFit="1" customWidth="1"/>
    <col min="11505" max="11505" width="9.875" style="2" customWidth="1"/>
    <col min="11506" max="11506" width="4.125" style="2" bestFit="1" customWidth="1"/>
    <col min="11507" max="11507" width="8.375" style="2" customWidth="1"/>
    <col min="11508" max="11508" width="7.875" style="2" bestFit="1" customWidth="1"/>
    <col min="11509" max="11509" width="4.125" style="2" bestFit="1" customWidth="1"/>
    <col min="11510" max="11510" width="9.375" style="2" bestFit="1" customWidth="1"/>
    <col min="11511" max="11511" width="10.625" style="2" bestFit="1" customWidth="1"/>
    <col min="11512" max="11512" width="4.125" style="2" bestFit="1" customWidth="1"/>
    <col min="11513" max="11513" width="9.625" style="2" bestFit="1" customWidth="1"/>
    <col min="11514" max="11514" width="9" style="2" customWidth="1"/>
    <col min="11515" max="11515" width="4.125" style="2" bestFit="1" customWidth="1"/>
    <col min="11516" max="11516" width="9.625" style="2" bestFit="1" customWidth="1"/>
    <col min="11517" max="11517" width="10.625" style="2" bestFit="1" customWidth="1"/>
    <col min="11518" max="11518" width="4.125" style="2" bestFit="1" customWidth="1"/>
    <col min="11519" max="11519" width="10.375" style="2" customWidth="1"/>
    <col min="11520" max="11520" width="7.875" style="2" bestFit="1" customWidth="1"/>
    <col min="11521" max="11521" width="4.125" style="2" bestFit="1" customWidth="1"/>
    <col min="11522" max="11522" width="9.625" style="2" bestFit="1" customWidth="1"/>
    <col min="11523" max="11523" width="10.625" style="2" bestFit="1" customWidth="1"/>
    <col min="11524" max="11524" width="4.125" style="2" bestFit="1" customWidth="1"/>
    <col min="11525" max="11525" width="10.375" style="2" customWidth="1"/>
    <col min="11526" max="11526" width="7.875" style="2" bestFit="1" customWidth="1"/>
    <col min="11527" max="11527" width="4.125" style="2" bestFit="1" customWidth="1"/>
    <col min="11528" max="11528" width="9.625" style="2" bestFit="1" customWidth="1"/>
    <col min="11529" max="11529" width="10.625" style="2" bestFit="1" customWidth="1"/>
    <col min="11530" max="11530" width="4.125" style="2" bestFit="1" customWidth="1"/>
    <col min="11531" max="11531" width="10.375" style="2" customWidth="1"/>
    <col min="11532" max="11532" width="7.875" style="2" bestFit="1" customWidth="1"/>
    <col min="11533" max="11533" width="5.625" style="2" customWidth="1"/>
    <col min="11534" max="11534" width="9.625" style="2" bestFit="1" customWidth="1"/>
    <col min="11535" max="11535" width="9.25" style="2" customWidth="1"/>
    <col min="11536" max="11536" width="4.875" style="2" customWidth="1"/>
    <col min="11537" max="11537" width="9.625" style="2" bestFit="1" customWidth="1"/>
    <col min="11538" max="11538" width="9.375" style="2" customWidth="1"/>
    <col min="11539" max="11539" width="4.125" style="2" bestFit="1" customWidth="1"/>
    <col min="11540" max="11540" width="10.125" style="2" customWidth="1"/>
    <col min="11541" max="11541" width="8.75" style="2" bestFit="1" customWidth="1"/>
    <col min="11542" max="11542" width="2.875" style="2" bestFit="1" customWidth="1"/>
    <col min="11543" max="11543" width="10.375" style="2" customWidth="1"/>
    <col min="11544" max="11544" width="11.25" style="2" bestFit="1" customWidth="1"/>
    <col min="11545" max="11545" width="13.875" style="2" bestFit="1" customWidth="1"/>
    <col min="11546" max="11546" width="11.25" style="2" bestFit="1" customWidth="1"/>
    <col min="11547" max="11725" width="9.125" style="2"/>
    <col min="11726" max="11726" width="7.25" style="2" customWidth="1"/>
    <col min="11727" max="11727" width="40.625" style="2" customWidth="1"/>
    <col min="11728" max="11728" width="7.625" style="2" bestFit="1" customWidth="1"/>
    <col min="11729" max="11729" width="4.125" style="2" customWidth="1"/>
    <col min="11730" max="11730" width="9.375" style="2" customWidth="1"/>
    <col min="11731" max="11731" width="8.625" style="2" bestFit="1" customWidth="1"/>
    <col min="11732" max="11732" width="3.875" style="2" customWidth="1"/>
    <col min="11733" max="11733" width="10.75" style="2" customWidth="1"/>
    <col min="11734" max="11734" width="8.375" style="2" customWidth="1"/>
    <col min="11735" max="11735" width="4.75" style="2" customWidth="1"/>
    <col min="11736" max="11736" width="9.625" style="2" customWidth="1"/>
    <col min="11737" max="11737" width="8.25" style="2" bestFit="1" customWidth="1"/>
    <col min="11738" max="11738" width="4.625" style="2" customWidth="1"/>
    <col min="11739" max="11739" width="9.625" style="2" customWidth="1"/>
    <col min="11740" max="11740" width="7.375" style="2" bestFit="1" customWidth="1"/>
    <col min="11741" max="11741" width="4.125" style="2" customWidth="1"/>
    <col min="11742" max="11742" width="10.375" style="2" customWidth="1"/>
    <col min="11743" max="11743" width="8.75" style="2" bestFit="1" customWidth="1"/>
    <col min="11744" max="11744" width="8.625" style="2" customWidth="1"/>
    <col min="11745" max="11745" width="9.25" style="2" customWidth="1"/>
    <col min="11746" max="11751" width="8.625" style="2" customWidth="1"/>
    <col min="11752" max="11752" width="7.875" style="2" bestFit="1" customWidth="1"/>
    <col min="11753" max="11753" width="3.75" style="2" customWidth="1"/>
    <col min="11754" max="11754" width="9.625" style="2" bestFit="1" customWidth="1"/>
    <col min="11755" max="11755" width="8.375" style="2" customWidth="1"/>
    <col min="11756" max="11756" width="4" style="2" bestFit="1" customWidth="1"/>
    <col min="11757" max="11757" width="10.375" style="2" customWidth="1"/>
    <col min="11758" max="11758" width="7.875" style="2" bestFit="1" customWidth="1"/>
    <col min="11759" max="11759" width="4.125" style="2" bestFit="1" customWidth="1"/>
    <col min="11760" max="11760" width="9.625" style="2" bestFit="1" customWidth="1"/>
    <col min="11761" max="11761" width="9.875" style="2" customWidth="1"/>
    <col min="11762" max="11762" width="4.125" style="2" bestFit="1" customWidth="1"/>
    <col min="11763" max="11763" width="8.375" style="2" customWidth="1"/>
    <col min="11764" max="11764" width="7.875" style="2" bestFit="1" customWidth="1"/>
    <col min="11765" max="11765" width="4.125" style="2" bestFit="1" customWidth="1"/>
    <col min="11766" max="11766" width="9.375" style="2" bestFit="1" customWidth="1"/>
    <col min="11767" max="11767" width="10.625" style="2" bestFit="1" customWidth="1"/>
    <col min="11768" max="11768" width="4.125" style="2" bestFit="1" customWidth="1"/>
    <col min="11769" max="11769" width="9.625" style="2" bestFit="1" customWidth="1"/>
    <col min="11770" max="11770" width="9" style="2" customWidth="1"/>
    <col min="11771" max="11771" width="4.125" style="2" bestFit="1" customWidth="1"/>
    <col min="11772" max="11772" width="9.625" style="2" bestFit="1" customWidth="1"/>
    <col min="11773" max="11773" width="10.625" style="2" bestFit="1" customWidth="1"/>
    <col min="11774" max="11774" width="4.125" style="2" bestFit="1" customWidth="1"/>
    <col min="11775" max="11775" width="10.375" style="2" customWidth="1"/>
    <col min="11776" max="11776" width="7.875" style="2" bestFit="1" customWidth="1"/>
    <col min="11777" max="11777" width="4.125" style="2" bestFit="1" customWidth="1"/>
    <col min="11778" max="11778" width="9.625" style="2" bestFit="1" customWidth="1"/>
    <col min="11779" max="11779" width="10.625" style="2" bestFit="1" customWidth="1"/>
    <col min="11780" max="11780" width="4.125" style="2" bestFit="1" customWidth="1"/>
    <col min="11781" max="11781" width="10.375" style="2" customWidth="1"/>
    <col min="11782" max="11782" width="7.875" style="2" bestFit="1" customWidth="1"/>
    <col min="11783" max="11783" width="4.125" style="2" bestFit="1" customWidth="1"/>
    <col min="11784" max="11784" width="9.625" style="2" bestFit="1" customWidth="1"/>
    <col min="11785" max="11785" width="10.625" style="2" bestFit="1" customWidth="1"/>
    <col min="11786" max="11786" width="4.125" style="2" bestFit="1" customWidth="1"/>
    <col min="11787" max="11787" width="10.375" style="2" customWidth="1"/>
    <col min="11788" max="11788" width="7.875" style="2" bestFit="1" customWidth="1"/>
    <col min="11789" max="11789" width="5.625" style="2" customWidth="1"/>
    <col min="11790" max="11790" width="9.625" style="2" bestFit="1" customWidth="1"/>
    <col min="11791" max="11791" width="9.25" style="2" customWidth="1"/>
    <col min="11792" max="11792" width="4.875" style="2" customWidth="1"/>
    <col min="11793" max="11793" width="9.625" style="2" bestFit="1" customWidth="1"/>
    <col min="11794" max="11794" width="9.375" style="2" customWidth="1"/>
    <col min="11795" max="11795" width="4.125" style="2" bestFit="1" customWidth="1"/>
    <col min="11796" max="11796" width="10.125" style="2" customWidth="1"/>
    <col min="11797" max="11797" width="8.75" style="2" bestFit="1" customWidth="1"/>
    <col min="11798" max="11798" width="2.875" style="2" bestFit="1" customWidth="1"/>
    <col min="11799" max="11799" width="10.375" style="2" customWidth="1"/>
    <col min="11800" max="11800" width="11.25" style="2" bestFit="1" customWidth="1"/>
    <col min="11801" max="11801" width="13.875" style="2" bestFit="1" customWidth="1"/>
    <col min="11802" max="11802" width="11.25" style="2" bestFit="1" customWidth="1"/>
    <col min="11803" max="11981" width="9.125" style="2"/>
    <col min="11982" max="11982" width="7.25" style="2" customWidth="1"/>
    <col min="11983" max="11983" width="40.625" style="2" customWidth="1"/>
    <col min="11984" max="11984" width="7.625" style="2" bestFit="1" customWidth="1"/>
    <col min="11985" max="11985" width="4.125" style="2" customWidth="1"/>
    <col min="11986" max="11986" width="9.375" style="2" customWidth="1"/>
    <col min="11987" max="11987" width="8.625" style="2" bestFit="1" customWidth="1"/>
    <col min="11988" max="11988" width="3.875" style="2" customWidth="1"/>
    <col min="11989" max="11989" width="10.75" style="2" customWidth="1"/>
    <col min="11990" max="11990" width="8.375" style="2" customWidth="1"/>
    <col min="11991" max="11991" width="4.75" style="2" customWidth="1"/>
    <col min="11992" max="11992" width="9.625" style="2" customWidth="1"/>
    <col min="11993" max="11993" width="8.25" style="2" bestFit="1" customWidth="1"/>
    <col min="11994" max="11994" width="4.625" style="2" customWidth="1"/>
    <col min="11995" max="11995" width="9.625" style="2" customWidth="1"/>
    <col min="11996" max="11996" width="7.375" style="2" bestFit="1" customWidth="1"/>
    <col min="11997" max="11997" width="4.125" style="2" customWidth="1"/>
    <col min="11998" max="11998" width="10.375" style="2" customWidth="1"/>
    <col min="11999" max="11999" width="8.75" style="2" bestFit="1" customWidth="1"/>
    <col min="12000" max="12000" width="8.625" style="2" customWidth="1"/>
    <col min="12001" max="12001" width="9.25" style="2" customWidth="1"/>
    <col min="12002" max="12007" width="8.625" style="2" customWidth="1"/>
    <col min="12008" max="12008" width="7.875" style="2" bestFit="1" customWidth="1"/>
    <col min="12009" max="12009" width="3.75" style="2" customWidth="1"/>
    <col min="12010" max="12010" width="9.625" style="2" bestFit="1" customWidth="1"/>
    <col min="12011" max="12011" width="8.375" style="2" customWidth="1"/>
    <col min="12012" max="12012" width="4" style="2" bestFit="1" customWidth="1"/>
    <col min="12013" max="12013" width="10.375" style="2" customWidth="1"/>
    <col min="12014" max="12014" width="7.875" style="2" bestFit="1" customWidth="1"/>
    <col min="12015" max="12015" width="4.125" style="2" bestFit="1" customWidth="1"/>
    <col min="12016" max="12016" width="9.625" style="2" bestFit="1" customWidth="1"/>
    <col min="12017" max="12017" width="9.875" style="2" customWidth="1"/>
    <col min="12018" max="12018" width="4.125" style="2" bestFit="1" customWidth="1"/>
    <col min="12019" max="12019" width="8.375" style="2" customWidth="1"/>
    <col min="12020" max="12020" width="7.875" style="2" bestFit="1" customWidth="1"/>
    <col min="12021" max="12021" width="4.125" style="2" bestFit="1" customWidth="1"/>
    <col min="12022" max="12022" width="9.375" style="2" bestFit="1" customWidth="1"/>
    <col min="12023" max="12023" width="10.625" style="2" bestFit="1" customWidth="1"/>
    <col min="12024" max="12024" width="4.125" style="2" bestFit="1" customWidth="1"/>
    <col min="12025" max="12025" width="9.625" style="2" bestFit="1" customWidth="1"/>
    <col min="12026" max="12026" width="9" style="2" customWidth="1"/>
    <col min="12027" max="12027" width="4.125" style="2" bestFit="1" customWidth="1"/>
    <col min="12028" max="12028" width="9.625" style="2" bestFit="1" customWidth="1"/>
    <col min="12029" max="12029" width="10.625" style="2" bestFit="1" customWidth="1"/>
    <col min="12030" max="12030" width="4.125" style="2" bestFit="1" customWidth="1"/>
    <col min="12031" max="12031" width="10.375" style="2" customWidth="1"/>
    <col min="12032" max="12032" width="7.875" style="2" bestFit="1" customWidth="1"/>
    <col min="12033" max="12033" width="4.125" style="2" bestFit="1" customWidth="1"/>
    <col min="12034" max="12034" width="9.625" style="2" bestFit="1" customWidth="1"/>
    <col min="12035" max="12035" width="10.625" style="2" bestFit="1" customWidth="1"/>
    <col min="12036" max="12036" width="4.125" style="2" bestFit="1" customWidth="1"/>
    <col min="12037" max="12037" width="10.375" style="2" customWidth="1"/>
    <col min="12038" max="12038" width="7.875" style="2" bestFit="1" customWidth="1"/>
    <col min="12039" max="12039" width="4.125" style="2" bestFit="1" customWidth="1"/>
    <col min="12040" max="12040" width="9.625" style="2" bestFit="1" customWidth="1"/>
    <col min="12041" max="12041" width="10.625" style="2" bestFit="1" customWidth="1"/>
    <col min="12042" max="12042" width="4.125" style="2" bestFit="1" customWidth="1"/>
    <col min="12043" max="12043" width="10.375" style="2" customWidth="1"/>
    <col min="12044" max="12044" width="7.875" style="2" bestFit="1" customWidth="1"/>
    <col min="12045" max="12045" width="5.625" style="2" customWidth="1"/>
    <col min="12046" max="12046" width="9.625" style="2" bestFit="1" customWidth="1"/>
    <col min="12047" max="12047" width="9.25" style="2" customWidth="1"/>
    <col min="12048" max="12048" width="4.875" style="2" customWidth="1"/>
    <col min="12049" max="12049" width="9.625" style="2" bestFit="1" customWidth="1"/>
    <col min="12050" max="12050" width="9.375" style="2" customWidth="1"/>
    <col min="12051" max="12051" width="4.125" style="2" bestFit="1" customWidth="1"/>
    <col min="12052" max="12052" width="10.125" style="2" customWidth="1"/>
    <col min="12053" max="12053" width="8.75" style="2" bestFit="1" customWidth="1"/>
    <col min="12054" max="12054" width="2.875" style="2" bestFit="1" customWidth="1"/>
    <col min="12055" max="12055" width="10.375" style="2" customWidth="1"/>
    <col min="12056" max="12056" width="11.25" style="2" bestFit="1" customWidth="1"/>
    <col min="12057" max="12057" width="13.875" style="2" bestFit="1" customWidth="1"/>
    <col min="12058" max="12058" width="11.25" style="2" bestFit="1" customWidth="1"/>
    <col min="12059" max="12237" width="9.125" style="2"/>
    <col min="12238" max="12238" width="7.25" style="2" customWidth="1"/>
    <col min="12239" max="12239" width="40.625" style="2" customWidth="1"/>
    <col min="12240" max="12240" width="7.625" style="2" bestFit="1" customWidth="1"/>
    <col min="12241" max="12241" width="4.125" style="2" customWidth="1"/>
    <col min="12242" max="12242" width="9.375" style="2" customWidth="1"/>
    <col min="12243" max="12243" width="8.625" style="2" bestFit="1" customWidth="1"/>
    <col min="12244" max="12244" width="3.875" style="2" customWidth="1"/>
    <col min="12245" max="12245" width="10.75" style="2" customWidth="1"/>
    <col min="12246" max="12246" width="8.375" style="2" customWidth="1"/>
    <col min="12247" max="12247" width="4.75" style="2" customWidth="1"/>
    <col min="12248" max="12248" width="9.625" style="2" customWidth="1"/>
    <col min="12249" max="12249" width="8.25" style="2" bestFit="1" customWidth="1"/>
    <col min="12250" max="12250" width="4.625" style="2" customWidth="1"/>
    <col min="12251" max="12251" width="9.625" style="2" customWidth="1"/>
    <col min="12252" max="12252" width="7.375" style="2" bestFit="1" customWidth="1"/>
    <col min="12253" max="12253" width="4.125" style="2" customWidth="1"/>
    <col min="12254" max="12254" width="10.375" style="2" customWidth="1"/>
    <col min="12255" max="12255" width="8.75" style="2" bestFit="1" customWidth="1"/>
    <col min="12256" max="12256" width="8.625" style="2" customWidth="1"/>
    <col min="12257" max="12257" width="9.25" style="2" customWidth="1"/>
    <col min="12258" max="12263" width="8.625" style="2" customWidth="1"/>
    <col min="12264" max="12264" width="7.875" style="2" bestFit="1" customWidth="1"/>
    <col min="12265" max="12265" width="3.75" style="2" customWidth="1"/>
    <col min="12266" max="12266" width="9.625" style="2" bestFit="1" customWidth="1"/>
    <col min="12267" max="12267" width="8.375" style="2" customWidth="1"/>
    <col min="12268" max="12268" width="4" style="2" bestFit="1" customWidth="1"/>
    <col min="12269" max="12269" width="10.375" style="2" customWidth="1"/>
    <col min="12270" max="12270" width="7.875" style="2" bestFit="1" customWidth="1"/>
    <col min="12271" max="12271" width="4.125" style="2" bestFit="1" customWidth="1"/>
    <col min="12272" max="12272" width="9.625" style="2" bestFit="1" customWidth="1"/>
    <col min="12273" max="12273" width="9.875" style="2" customWidth="1"/>
    <col min="12274" max="12274" width="4.125" style="2" bestFit="1" customWidth="1"/>
    <col min="12275" max="12275" width="8.375" style="2" customWidth="1"/>
    <col min="12276" max="12276" width="7.875" style="2" bestFit="1" customWidth="1"/>
    <col min="12277" max="12277" width="4.125" style="2" bestFit="1" customWidth="1"/>
    <col min="12278" max="12278" width="9.375" style="2" bestFit="1" customWidth="1"/>
    <col min="12279" max="12279" width="10.625" style="2" bestFit="1" customWidth="1"/>
    <col min="12280" max="12280" width="4.125" style="2" bestFit="1" customWidth="1"/>
    <col min="12281" max="12281" width="9.625" style="2" bestFit="1" customWidth="1"/>
    <col min="12282" max="12282" width="9" style="2" customWidth="1"/>
    <col min="12283" max="12283" width="4.125" style="2" bestFit="1" customWidth="1"/>
    <col min="12284" max="12284" width="9.625" style="2" bestFit="1" customWidth="1"/>
    <col min="12285" max="12285" width="10.625" style="2" bestFit="1" customWidth="1"/>
    <col min="12286" max="12286" width="4.125" style="2" bestFit="1" customWidth="1"/>
    <col min="12287" max="12287" width="10.375" style="2" customWidth="1"/>
    <col min="12288" max="12288" width="7.875" style="2" bestFit="1" customWidth="1"/>
    <col min="12289" max="12289" width="4.125" style="2" bestFit="1" customWidth="1"/>
    <col min="12290" max="12290" width="9.625" style="2" bestFit="1" customWidth="1"/>
    <col min="12291" max="12291" width="10.625" style="2" bestFit="1" customWidth="1"/>
    <col min="12292" max="12292" width="4.125" style="2" bestFit="1" customWidth="1"/>
    <col min="12293" max="12293" width="10.375" style="2" customWidth="1"/>
    <col min="12294" max="12294" width="7.875" style="2" bestFit="1" customWidth="1"/>
    <col min="12295" max="12295" width="4.125" style="2" bestFit="1" customWidth="1"/>
    <col min="12296" max="12296" width="9.625" style="2" bestFit="1" customWidth="1"/>
    <col min="12297" max="12297" width="10.625" style="2" bestFit="1" customWidth="1"/>
    <col min="12298" max="12298" width="4.125" style="2" bestFit="1" customWidth="1"/>
    <col min="12299" max="12299" width="10.375" style="2" customWidth="1"/>
    <col min="12300" max="12300" width="7.875" style="2" bestFit="1" customWidth="1"/>
    <col min="12301" max="12301" width="5.625" style="2" customWidth="1"/>
    <col min="12302" max="12302" width="9.625" style="2" bestFit="1" customWidth="1"/>
    <col min="12303" max="12303" width="9.25" style="2" customWidth="1"/>
    <col min="12304" max="12304" width="4.875" style="2" customWidth="1"/>
    <col min="12305" max="12305" width="9.625" style="2" bestFit="1" customWidth="1"/>
    <col min="12306" max="12306" width="9.375" style="2" customWidth="1"/>
    <col min="12307" max="12307" width="4.125" style="2" bestFit="1" customWidth="1"/>
    <col min="12308" max="12308" width="10.125" style="2" customWidth="1"/>
    <col min="12309" max="12309" width="8.75" style="2" bestFit="1" customWidth="1"/>
    <col min="12310" max="12310" width="2.875" style="2" bestFit="1" customWidth="1"/>
    <col min="12311" max="12311" width="10.375" style="2" customWidth="1"/>
    <col min="12312" max="12312" width="11.25" style="2" bestFit="1" customWidth="1"/>
    <col min="12313" max="12313" width="13.875" style="2" bestFit="1" customWidth="1"/>
    <col min="12314" max="12314" width="11.25" style="2" bestFit="1" customWidth="1"/>
    <col min="12315" max="12493" width="9.125" style="2"/>
    <col min="12494" max="12494" width="7.25" style="2" customWidth="1"/>
    <col min="12495" max="12495" width="40.625" style="2" customWidth="1"/>
    <col min="12496" max="12496" width="7.625" style="2" bestFit="1" customWidth="1"/>
    <col min="12497" max="12497" width="4.125" style="2" customWidth="1"/>
    <col min="12498" max="12498" width="9.375" style="2" customWidth="1"/>
    <col min="12499" max="12499" width="8.625" style="2" bestFit="1" customWidth="1"/>
    <col min="12500" max="12500" width="3.875" style="2" customWidth="1"/>
    <col min="12501" max="12501" width="10.75" style="2" customWidth="1"/>
    <col min="12502" max="12502" width="8.375" style="2" customWidth="1"/>
    <col min="12503" max="12503" width="4.75" style="2" customWidth="1"/>
    <col min="12504" max="12504" width="9.625" style="2" customWidth="1"/>
    <col min="12505" max="12505" width="8.25" style="2" bestFit="1" customWidth="1"/>
    <col min="12506" max="12506" width="4.625" style="2" customWidth="1"/>
    <col min="12507" max="12507" width="9.625" style="2" customWidth="1"/>
    <col min="12508" max="12508" width="7.375" style="2" bestFit="1" customWidth="1"/>
    <col min="12509" max="12509" width="4.125" style="2" customWidth="1"/>
    <col min="12510" max="12510" width="10.375" style="2" customWidth="1"/>
    <col min="12511" max="12511" width="8.75" style="2" bestFit="1" customWidth="1"/>
    <col min="12512" max="12512" width="8.625" style="2" customWidth="1"/>
    <col min="12513" max="12513" width="9.25" style="2" customWidth="1"/>
    <col min="12514" max="12519" width="8.625" style="2" customWidth="1"/>
    <col min="12520" max="12520" width="7.875" style="2" bestFit="1" customWidth="1"/>
    <col min="12521" max="12521" width="3.75" style="2" customWidth="1"/>
    <col min="12522" max="12522" width="9.625" style="2" bestFit="1" customWidth="1"/>
    <col min="12523" max="12523" width="8.375" style="2" customWidth="1"/>
    <col min="12524" max="12524" width="4" style="2" bestFit="1" customWidth="1"/>
    <col min="12525" max="12525" width="10.375" style="2" customWidth="1"/>
    <col min="12526" max="12526" width="7.875" style="2" bestFit="1" customWidth="1"/>
    <col min="12527" max="12527" width="4.125" style="2" bestFit="1" customWidth="1"/>
    <col min="12528" max="12528" width="9.625" style="2" bestFit="1" customWidth="1"/>
    <col min="12529" max="12529" width="9.875" style="2" customWidth="1"/>
    <col min="12530" max="12530" width="4.125" style="2" bestFit="1" customWidth="1"/>
    <col min="12531" max="12531" width="8.375" style="2" customWidth="1"/>
    <col min="12532" max="12532" width="7.875" style="2" bestFit="1" customWidth="1"/>
    <col min="12533" max="12533" width="4.125" style="2" bestFit="1" customWidth="1"/>
    <col min="12534" max="12534" width="9.375" style="2" bestFit="1" customWidth="1"/>
    <col min="12535" max="12535" width="10.625" style="2" bestFit="1" customWidth="1"/>
    <col min="12536" max="12536" width="4.125" style="2" bestFit="1" customWidth="1"/>
    <col min="12537" max="12537" width="9.625" style="2" bestFit="1" customWidth="1"/>
    <col min="12538" max="12538" width="9" style="2" customWidth="1"/>
    <col min="12539" max="12539" width="4.125" style="2" bestFit="1" customWidth="1"/>
    <col min="12540" max="12540" width="9.625" style="2" bestFit="1" customWidth="1"/>
    <col min="12541" max="12541" width="10.625" style="2" bestFit="1" customWidth="1"/>
    <col min="12542" max="12542" width="4.125" style="2" bestFit="1" customWidth="1"/>
    <col min="12543" max="12543" width="10.375" style="2" customWidth="1"/>
    <col min="12544" max="12544" width="7.875" style="2" bestFit="1" customWidth="1"/>
    <col min="12545" max="12545" width="4.125" style="2" bestFit="1" customWidth="1"/>
    <col min="12546" max="12546" width="9.625" style="2" bestFit="1" customWidth="1"/>
    <col min="12547" max="12547" width="10.625" style="2" bestFit="1" customWidth="1"/>
    <col min="12548" max="12548" width="4.125" style="2" bestFit="1" customWidth="1"/>
    <col min="12549" max="12549" width="10.375" style="2" customWidth="1"/>
    <col min="12550" max="12550" width="7.875" style="2" bestFit="1" customWidth="1"/>
    <col min="12551" max="12551" width="4.125" style="2" bestFit="1" customWidth="1"/>
    <col min="12552" max="12552" width="9.625" style="2" bestFit="1" customWidth="1"/>
    <col min="12553" max="12553" width="10.625" style="2" bestFit="1" customWidth="1"/>
    <col min="12554" max="12554" width="4.125" style="2" bestFit="1" customWidth="1"/>
    <col min="12555" max="12555" width="10.375" style="2" customWidth="1"/>
    <col min="12556" max="12556" width="7.875" style="2" bestFit="1" customWidth="1"/>
    <col min="12557" max="12557" width="5.625" style="2" customWidth="1"/>
    <col min="12558" max="12558" width="9.625" style="2" bestFit="1" customWidth="1"/>
    <col min="12559" max="12559" width="9.25" style="2" customWidth="1"/>
    <col min="12560" max="12560" width="4.875" style="2" customWidth="1"/>
    <col min="12561" max="12561" width="9.625" style="2" bestFit="1" customWidth="1"/>
    <col min="12562" max="12562" width="9.375" style="2" customWidth="1"/>
    <col min="12563" max="12563" width="4.125" style="2" bestFit="1" customWidth="1"/>
    <col min="12564" max="12564" width="10.125" style="2" customWidth="1"/>
    <col min="12565" max="12565" width="8.75" style="2" bestFit="1" customWidth="1"/>
    <col min="12566" max="12566" width="2.875" style="2" bestFit="1" customWidth="1"/>
    <col min="12567" max="12567" width="10.375" style="2" customWidth="1"/>
    <col min="12568" max="12568" width="11.25" style="2" bestFit="1" customWidth="1"/>
    <col min="12569" max="12569" width="13.875" style="2" bestFit="1" customWidth="1"/>
    <col min="12570" max="12570" width="11.25" style="2" bestFit="1" customWidth="1"/>
    <col min="12571" max="12749" width="9.125" style="2"/>
    <col min="12750" max="12750" width="7.25" style="2" customWidth="1"/>
    <col min="12751" max="12751" width="40.625" style="2" customWidth="1"/>
    <col min="12752" max="12752" width="7.625" style="2" bestFit="1" customWidth="1"/>
    <col min="12753" max="12753" width="4.125" style="2" customWidth="1"/>
    <col min="12754" max="12754" width="9.375" style="2" customWidth="1"/>
    <col min="12755" max="12755" width="8.625" style="2" bestFit="1" customWidth="1"/>
    <col min="12756" max="12756" width="3.875" style="2" customWidth="1"/>
    <col min="12757" max="12757" width="10.75" style="2" customWidth="1"/>
    <col min="12758" max="12758" width="8.375" style="2" customWidth="1"/>
    <col min="12759" max="12759" width="4.75" style="2" customWidth="1"/>
    <col min="12760" max="12760" width="9.625" style="2" customWidth="1"/>
    <col min="12761" max="12761" width="8.25" style="2" bestFit="1" customWidth="1"/>
    <col min="12762" max="12762" width="4.625" style="2" customWidth="1"/>
    <col min="12763" max="12763" width="9.625" style="2" customWidth="1"/>
    <col min="12764" max="12764" width="7.375" style="2" bestFit="1" customWidth="1"/>
    <col min="12765" max="12765" width="4.125" style="2" customWidth="1"/>
    <col min="12766" max="12766" width="10.375" style="2" customWidth="1"/>
    <col min="12767" max="12767" width="8.75" style="2" bestFit="1" customWidth="1"/>
    <col min="12768" max="12768" width="8.625" style="2" customWidth="1"/>
    <col min="12769" max="12769" width="9.25" style="2" customWidth="1"/>
    <col min="12770" max="12775" width="8.625" style="2" customWidth="1"/>
    <col min="12776" max="12776" width="7.875" style="2" bestFit="1" customWidth="1"/>
    <col min="12777" max="12777" width="3.75" style="2" customWidth="1"/>
    <col min="12778" max="12778" width="9.625" style="2" bestFit="1" customWidth="1"/>
    <col min="12779" max="12779" width="8.375" style="2" customWidth="1"/>
    <col min="12780" max="12780" width="4" style="2" bestFit="1" customWidth="1"/>
    <col min="12781" max="12781" width="10.375" style="2" customWidth="1"/>
    <col min="12782" max="12782" width="7.875" style="2" bestFit="1" customWidth="1"/>
    <col min="12783" max="12783" width="4.125" style="2" bestFit="1" customWidth="1"/>
    <col min="12784" max="12784" width="9.625" style="2" bestFit="1" customWidth="1"/>
    <col min="12785" max="12785" width="9.875" style="2" customWidth="1"/>
    <col min="12786" max="12786" width="4.125" style="2" bestFit="1" customWidth="1"/>
    <col min="12787" max="12787" width="8.375" style="2" customWidth="1"/>
    <col min="12788" max="12788" width="7.875" style="2" bestFit="1" customWidth="1"/>
    <col min="12789" max="12789" width="4.125" style="2" bestFit="1" customWidth="1"/>
    <col min="12790" max="12790" width="9.375" style="2" bestFit="1" customWidth="1"/>
    <col min="12791" max="12791" width="10.625" style="2" bestFit="1" customWidth="1"/>
    <col min="12792" max="12792" width="4.125" style="2" bestFit="1" customWidth="1"/>
    <col min="12793" max="12793" width="9.625" style="2" bestFit="1" customWidth="1"/>
    <col min="12794" max="12794" width="9" style="2" customWidth="1"/>
    <col min="12795" max="12795" width="4.125" style="2" bestFit="1" customWidth="1"/>
    <col min="12796" max="12796" width="9.625" style="2" bestFit="1" customWidth="1"/>
    <col min="12797" max="12797" width="10.625" style="2" bestFit="1" customWidth="1"/>
    <col min="12798" max="12798" width="4.125" style="2" bestFit="1" customWidth="1"/>
    <col min="12799" max="12799" width="10.375" style="2" customWidth="1"/>
    <col min="12800" max="12800" width="7.875" style="2" bestFit="1" customWidth="1"/>
    <col min="12801" max="12801" width="4.125" style="2" bestFit="1" customWidth="1"/>
    <col min="12802" max="12802" width="9.625" style="2" bestFit="1" customWidth="1"/>
    <col min="12803" max="12803" width="10.625" style="2" bestFit="1" customWidth="1"/>
    <col min="12804" max="12804" width="4.125" style="2" bestFit="1" customWidth="1"/>
    <col min="12805" max="12805" width="10.375" style="2" customWidth="1"/>
    <col min="12806" max="12806" width="7.875" style="2" bestFit="1" customWidth="1"/>
    <col min="12807" max="12807" width="4.125" style="2" bestFit="1" customWidth="1"/>
    <col min="12808" max="12808" width="9.625" style="2" bestFit="1" customWidth="1"/>
    <col min="12809" max="12809" width="10.625" style="2" bestFit="1" customWidth="1"/>
    <col min="12810" max="12810" width="4.125" style="2" bestFit="1" customWidth="1"/>
    <col min="12811" max="12811" width="10.375" style="2" customWidth="1"/>
    <col min="12812" max="12812" width="7.875" style="2" bestFit="1" customWidth="1"/>
    <col min="12813" max="12813" width="5.625" style="2" customWidth="1"/>
    <col min="12814" max="12814" width="9.625" style="2" bestFit="1" customWidth="1"/>
    <col min="12815" max="12815" width="9.25" style="2" customWidth="1"/>
    <col min="12816" max="12816" width="4.875" style="2" customWidth="1"/>
    <col min="12817" max="12817" width="9.625" style="2" bestFit="1" customWidth="1"/>
    <col min="12818" max="12818" width="9.375" style="2" customWidth="1"/>
    <col min="12819" max="12819" width="4.125" style="2" bestFit="1" customWidth="1"/>
    <col min="12820" max="12820" width="10.125" style="2" customWidth="1"/>
    <col min="12821" max="12821" width="8.75" style="2" bestFit="1" customWidth="1"/>
    <col min="12822" max="12822" width="2.875" style="2" bestFit="1" customWidth="1"/>
    <col min="12823" max="12823" width="10.375" style="2" customWidth="1"/>
    <col min="12824" max="12824" width="11.25" style="2" bestFit="1" customWidth="1"/>
    <col min="12825" max="12825" width="13.875" style="2" bestFit="1" customWidth="1"/>
    <col min="12826" max="12826" width="11.25" style="2" bestFit="1" customWidth="1"/>
    <col min="12827" max="13005" width="9.125" style="2"/>
    <col min="13006" max="13006" width="7.25" style="2" customWidth="1"/>
    <col min="13007" max="13007" width="40.625" style="2" customWidth="1"/>
    <col min="13008" max="13008" width="7.625" style="2" bestFit="1" customWidth="1"/>
    <col min="13009" max="13009" width="4.125" style="2" customWidth="1"/>
    <col min="13010" max="13010" width="9.375" style="2" customWidth="1"/>
    <col min="13011" max="13011" width="8.625" style="2" bestFit="1" customWidth="1"/>
    <col min="13012" max="13012" width="3.875" style="2" customWidth="1"/>
    <col min="13013" max="13013" width="10.75" style="2" customWidth="1"/>
    <col min="13014" max="13014" width="8.375" style="2" customWidth="1"/>
    <col min="13015" max="13015" width="4.75" style="2" customWidth="1"/>
    <col min="13016" max="13016" width="9.625" style="2" customWidth="1"/>
    <col min="13017" max="13017" width="8.25" style="2" bestFit="1" customWidth="1"/>
    <col min="13018" max="13018" width="4.625" style="2" customWidth="1"/>
    <col min="13019" max="13019" width="9.625" style="2" customWidth="1"/>
    <col min="13020" max="13020" width="7.375" style="2" bestFit="1" customWidth="1"/>
    <col min="13021" max="13021" width="4.125" style="2" customWidth="1"/>
    <col min="13022" max="13022" width="10.375" style="2" customWidth="1"/>
    <col min="13023" max="13023" width="8.75" style="2" bestFit="1" customWidth="1"/>
    <col min="13024" max="13024" width="8.625" style="2" customWidth="1"/>
    <col min="13025" max="13025" width="9.25" style="2" customWidth="1"/>
    <col min="13026" max="13031" width="8.625" style="2" customWidth="1"/>
    <col min="13032" max="13032" width="7.875" style="2" bestFit="1" customWidth="1"/>
    <col min="13033" max="13033" width="3.75" style="2" customWidth="1"/>
    <col min="13034" max="13034" width="9.625" style="2" bestFit="1" customWidth="1"/>
    <col min="13035" max="13035" width="8.375" style="2" customWidth="1"/>
    <col min="13036" max="13036" width="4" style="2" bestFit="1" customWidth="1"/>
    <col min="13037" max="13037" width="10.375" style="2" customWidth="1"/>
    <col min="13038" max="13038" width="7.875" style="2" bestFit="1" customWidth="1"/>
    <col min="13039" max="13039" width="4.125" style="2" bestFit="1" customWidth="1"/>
    <col min="13040" max="13040" width="9.625" style="2" bestFit="1" customWidth="1"/>
    <col min="13041" max="13041" width="9.875" style="2" customWidth="1"/>
    <col min="13042" max="13042" width="4.125" style="2" bestFit="1" customWidth="1"/>
    <col min="13043" max="13043" width="8.375" style="2" customWidth="1"/>
    <col min="13044" max="13044" width="7.875" style="2" bestFit="1" customWidth="1"/>
    <col min="13045" max="13045" width="4.125" style="2" bestFit="1" customWidth="1"/>
    <col min="13046" max="13046" width="9.375" style="2" bestFit="1" customWidth="1"/>
    <col min="13047" max="13047" width="10.625" style="2" bestFit="1" customWidth="1"/>
    <col min="13048" max="13048" width="4.125" style="2" bestFit="1" customWidth="1"/>
    <col min="13049" max="13049" width="9.625" style="2" bestFit="1" customWidth="1"/>
    <col min="13050" max="13050" width="9" style="2" customWidth="1"/>
    <col min="13051" max="13051" width="4.125" style="2" bestFit="1" customWidth="1"/>
    <col min="13052" max="13052" width="9.625" style="2" bestFit="1" customWidth="1"/>
    <col min="13053" max="13053" width="10.625" style="2" bestFit="1" customWidth="1"/>
    <col min="13054" max="13054" width="4.125" style="2" bestFit="1" customWidth="1"/>
    <col min="13055" max="13055" width="10.375" style="2" customWidth="1"/>
    <col min="13056" max="13056" width="7.875" style="2" bestFit="1" customWidth="1"/>
    <col min="13057" max="13057" width="4.125" style="2" bestFit="1" customWidth="1"/>
    <col min="13058" max="13058" width="9.625" style="2" bestFit="1" customWidth="1"/>
    <col min="13059" max="13059" width="10.625" style="2" bestFit="1" customWidth="1"/>
    <col min="13060" max="13060" width="4.125" style="2" bestFit="1" customWidth="1"/>
    <col min="13061" max="13061" width="10.375" style="2" customWidth="1"/>
    <col min="13062" max="13062" width="7.875" style="2" bestFit="1" customWidth="1"/>
    <col min="13063" max="13063" width="4.125" style="2" bestFit="1" customWidth="1"/>
    <col min="13064" max="13064" width="9.625" style="2" bestFit="1" customWidth="1"/>
    <col min="13065" max="13065" width="10.625" style="2" bestFit="1" customWidth="1"/>
    <col min="13066" max="13066" width="4.125" style="2" bestFit="1" customWidth="1"/>
    <col min="13067" max="13067" width="10.375" style="2" customWidth="1"/>
    <col min="13068" max="13068" width="7.875" style="2" bestFit="1" customWidth="1"/>
    <col min="13069" max="13069" width="5.625" style="2" customWidth="1"/>
    <col min="13070" max="13070" width="9.625" style="2" bestFit="1" customWidth="1"/>
    <col min="13071" max="13071" width="9.25" style="2" customWidth="1"/>
    <col min="13072" max="13072" width="4.875" style="2" customWidth="1"/>
    <col min="13073" max="13073" width="9.625" style="2" bestFit="1" customWidth="1"/>
    <col min="13074" max="13074" width="9.375" style="2" customWidth="1"/>
    <col min="13075" max="13075" width="4.125" style="2" bestFit="1" customWidth="1"/>
    <col min="13076" max="13076" width="10.125" style="2" customWidth="1"/>
    <col min="13077" max="13077" width="8.75" style="2" bestFit="1" customWidth="1"/>
    <col min="13078" max="13078" width="2.875" style="2" bestFit="1" customWidth="1"/>
    <col min="13079" max="13079" width="10.375" style="2" customWidth="1"/>
    <col min="13080" max="13080" width="11.25" style="2" bestFit="1" customWidth="1"/>
    <col min="13081" max="13081" width="13.875" style="2" bestFit="1" customWidth="1"/>
    <col min="13082" max="13082" width="11.25" style="2" bestFit="1" customWidth="1"/>
    <col min="13083" max="13261" width="9.125" style="2"/>
    <col min="13262" max="13262" width="7.25" style="2" customWidth="1"/>
    <col min="13263" max="13263" width="40.625" style="2" customWidth="1"/>
    <col min="13264" max="13264" width="7.625" style="2" bestFit="1" customWidth="1"/>
    <col min="13265" max="13265" width="4.125" style="2" customWidth="1"/>
    <col min="13266" max="13266" width="9.375" style="2" customWidth="1"/>
    <col min="13267" max="13267" width="8.625" style="2" bestFit="1" customWidth="1"/>
    <col min="13268" max="13268" width="3.875" style="2" customWidth="1"/>
    <col min="13269" max="13269" width="10.75" style="2" customWidth="1"/>
    <col min="13270" max="13270" width="8.375" style="2" customWidth="1"/>
    <col min="13271" max="13271" width="4.75" style="2" customWidth="1"/>
    <col min="13272" max="13272" width="9.625" style="2" customWidth="1"/>
    <col min="13273" max="13273" width="8.25" style="2" bestFit="1" customWidth="1"/>
    <col min="13274" max="13274" width="4.625" style="2" customWidth="1"/>
    <col min="13275" max="13275" width="9.625" style="2" customWidth="1"/>
    <col min="13276" max="13276" width="7.375" style="2" bestFit="1" customWidth="1"/>
    <col min="13277" max="13277" width="4.125" style="2" customWidth="1"/>
    <col min="13278" max="13278" width="10.375" style="2" customWidth="1"/>
    <col min="13279" max="13279" width="8.75" style="2" bestFit="1" customWidth="1"/>
    <col min="13280" max="13280" width="8.625" style="2" customWidth="1"/>
    <col min="13281" max="13281" width="9.25" style="2" customWidth="1"/>
    <col min="13282" max="13287" width="8.625" style="2" customWidth="1"/>
    <col min="13288" max="13288" width="7.875" style="2" bestFit="1" customWidth="1"/>
    <col min="13289" max="13289" width="3.75" style="2" customWidth="1"/>
    <col min="13290" max="13290" width="9.625" style="2" bestFit="1" customWidth="1"/>
    <col min="13291" max="13291" width="8.375" style="2" customWidth="1"/>
    <col min="13292" max="13292" width="4" style="2" bestFit="1" customWidth="1"/>
    <col min="13293" max="13293" width="10.375" style="2" customWidth="1"/>
    <col min="13294" max="13294" width="7.875" style="2" bestFit="1" customWidth="1"/>
    <col min="13295" max="13295" width="4.125" style="2" bestFit="1" customWidth="1"/>
    <col min="13296" max="13296" width="9.625" style="2" bestFit="1" customWidth="1"/>
    <col min="13297" max="13297" width="9.875" style="2" customWidth="1"/>
    <col min="13298" max="13298" width="4.125" style="2" bestFit="1" customWidth="1"/>
    <col min="13299" max="13299" width="8.375" style="2" customWidth="1"/>
    <col min="13300" max="13300" width="7.875" style="2" bestFit="1" customWidth="1"/>
    <col min="13301" max="13301" width="4.125" style="2" bestFit="1" customWidth="1"/>
    <col min="13302" max="13302" width="9.375" style="2" bestFit="1" customWidth="1"/>
    <col min="13303" max="13303" width="10.625" style="2" bestFit="1" customWidth="1"/>
    <col min="13304" max="13304" width="4.125" style="2" bestFit="1" customWidth="1"/>
    <col min="13305" max="13305" width="9.625" style="2" bestFit="1" customWidth="1"/>
    <col min="13306" max="13306" width="9" style="2" customWidth="1"/>
    <col min="13307" max="13307" width="4.125" style="2" bestFit="1" customWidth="1"/>
    <col min="13308" max="13308" width="9.625" style="2" bestFit="1" customWidth="1"/>
    <col min="13309" max="13309" width="10.625" style="2" bestFit="1" customWidth="1"/>
    <col min="13310" max="13310" width="4.125" style="2" bestFit="1" customWidth="1"/>
    <col min="13311" max="13311" width="10.375" style="2" customWidth="1"/>
    <col min="13312" max="13312" width="7.875" style="2" bestFit="1" customWidth="1"/>
    <col min="13313" max="13313" width="4.125" style="2" bestFit="1" customWidth="1"/>
    <col min="13314" max="13314" width="9.625" style="2" bestFit="1" customWidth="1"/>
    <col min="13315" max="13315" width="10.625" style="2" bestFit="1" customWidth="1"/>
    <col min="13316" max="13316" width="4.125" style="2" bestFit="1" customWidth="1"/>
    <col min="13317" max="13317" width="10.375" style="2" customWidth="1"/>
    <col min="13318" max="13318" width="7.875" style="2" bestFit="1" customWidth="1"/>
    <col min="13319" max="13319" width="4.125" style="2" bestFit="1" customWidth="1"/>
    <col min="13320" max="13320" width="9.625" style="2" bestFit="1" customWidth="1"/>
    <col min="13321" max="13321" width="10.625" style="2" bestFit="1" customWidth="1"/>
    <col min="13322" max="13322" width="4.125" style="2" bestFit="1" customWidth="1"/>
    <col min="13323" max="13323" width="10.375" style="2" customWidth="1"/>
    <col min="13324" max="13324" width="7.875" style="2" bestFit="1" customWidth="1"/>
    <col min="13325" max="13325" width="5.625" style="2" customWidth="1"/>
    <col min="13326" max="13326" width="9.625" style="2" bestFit="1" customWidth="1"/>
    <col min="13327" max="13327" width="9.25" style="2" customWidth="1"/>
    <col min="13328" max="13328" width="4.875" style="2" customWidth="1"/>
    <col min="13329" max="13329" width="9.625" style="2" bestFit="1" customWidth="1"/>
    <col min="13330" max="13330" width="9.375" style="2" customWidth="1"/>
    <col min="13331" max="13331" width="4.125" style="2" bestFit="1" customWidth="1"/>
    <col min="13332" max="13332" width="10.125" style="2" customWidth="1"/>
    <col min="13333" max="13333" width="8.75" style="2" bestFit="1" customWidth="1"/>
    <col min="13334" max="13334" width="2.875" style="2" bestFit="1" customWidth="1"/>
    <col min="13335" max="13335" width="10.375" style="2" customWidth="1"/>
    <col min="13336" max="13336" width="11.25" style="2" bestFit="1" customWidth="1"/>
    <col min="13337" max="13337" width="13.875" style="2" bestFit="1" customWidth="1"/>
    <col min="13338" max="13338" width="11.25" style="2" bestFit="1" customWidth="1"/>
    <col min="13339" max="13517" width="9.125" style="2"/>
    <col min="13518" max="13518" width="7.25" style="2" customWidth="1"/>
    <col min="13519" max="13519" width="40.625" style="2" customWidth="1"/>
    <col min="13520" max="13520" width="7.625" style="2" bestFit="1" customWidth="1"/>
    <col min="13521" max="13521" width="4.125" style="2" customWidth="1"/>
    <col min="13522" max="13522" width="9.375" style="2" customWidth="1"/>
    <col min="13523" max="13523" width="8.625" style="2" bestFit="1" customWidth="1"/>
    <col min="13524" max="13524" width="3.875" style="2" customWidth="1"/>
    <col min="13525" max="13525" width="10.75" style="2" customWidth="1"/>
    <col min="13526" max="13526" width="8.375" style="2" customWidth="1"/>
    <col min="13527" max="13527" width="4.75" style="2" customWidth="1"/>
    <col min="13528" max="13528" width="9.625" style="2" customWidth="1"/>
    <col min="13529" max="13529" width="8.25" style="2" bestFit="1" customWidth="1"/>
    <col min="13530" max="13530" width="4.625" style="2" customWidth="1"/>
    <col min="13531" max="13531" width="9.625" style="2" customWidth="1"/>
    <col min="13532" max="13532" width="7.375" style="2" bestFit="1" customWidth="1"/>
    <col min="13533" max="13533" width="4.125" style="2" customWidth="1"/>
    <col min="13534" max="13534" width="10.375" style="2" customWidth="1"/>
    <col min="13535" max="13535" width="8.75" style="2" bestFit="1" customWidth="1"/>
    <col min="13536" max="13536" width="8.625" style="2" customWidth="1"/>
    <col min="13537" max="13537" width="9.25" style="2" customWidth="1"/>
    <col min="13538" max="13543" width="8.625" style="2" customWidth="1"/>
    <col min="13544" max="13544" width="7.875" style="2" bestFit="1" customWidth="1"/>
    <col min="13545" max="13545" width="3.75" style="2" customWidth="1"/>
    <col min="13546" max="13546" width="9.625" style="2" bestFit="1" customWidth="1"/>
    <col min="13547" max="13547" width="8.375" style="2" customWidth="1"/>
    <col min="13548" max="13548" width="4" style="2" bestFit="1" customWidth="1"/>
    <col min="13549" max="13549" width="10.375" style="2" customWidth="1"/>
    <col min="13550" max="13550" width="7.875" style="2" bestFit="1" customWidth="1"/>
    <col min="13551" max="13551" width="4.125" style="2" bestFit="1" customWidth="1"/>
    <col min="13552" max="13552" width="9.625" style="2" bestFit="1" customWidth="1"/>
    <col min="13553" max="13553" width="9.875" style="2" customWidth="1"/>
    <col min="13554" max="13554" width="4.125" style="2" bestFit="1" customWidth="1"/>
    <col min="13555" max="13555" width="8.375" style="2" customWidth="1"/>
    <col min="13556" max="13556" width="7.875" style="2" bestFit="1" customWidth="1"/>
    <col min="13557" max="13557" width="4.125" style="2" bestFit="1" customWidth="1"/>
    <col min="13558" max="13558" width="9.375" style="2" bestFit="1" customWidth="1"/>
    <col min="13559" max="13559" width="10.625" style="2" bestFit="1" customWidth="1"/>
    <col min="13560" max="13560" width="4.125" style="2" bestFit="1" customWidth="1"/>
    <col min="13561" max="13561" width="9.625" style="2" bestFit="1" customWidth="1"/>
    <col min="13562" max="13562" width="9" style="2" customWidth="1"/>
    <col min="13563" max="13563" width="4.125" style="2" bestFit="1" customWidth="1"/>
    <col min="13564" max="13564" width="9.625" style="2" bestFit="1" customWidth="1"/>
    <col min="13565" max="13565" width="10.625" style="2" bestFit="1" customWidth="1"/>
    <col min="13566" max="13566" width="4.125" style="2" bestFit="1" customWidth="1"/>
    <col min="13567" max="13567" width="10.375" style="2" customWidth="1"/>
    <col min="13568" max="13568" width="7.875" style="2" bestFit="1" customWidth="1"/>
    <col min="13569" max="13569" width="4.125" style="2" bestFit="1" customWidth="1"/>
    <col min="13570" max="13570" width="9.625" style="2" bestFit="1" customWidth="1"/>
    <col min="13571" max="13571" width="10.625" style="2" bestFit="1" customWidth="1"/>
    <col min="13572" max="13572" width="4.125" style="2" bestFit="1" customWidth="1"/>
    <col min="13573" max="13573" width="10.375" style="2" customWidth="1"/>
    <col min="13574" max="13574" width="7.875" style="2" bestFit="1" customWidth="1"/>
    <col min="13575" max="13575" width="4.125" style="2" bestFit="1" customWidth="1"/>
    <col min="13576" max="13576" width="9.625" style="2" bestFit="1" customWidth="1"/>
    <col min="13577" max="13577" width="10.625" style="2" bestFit="1" customWidth="1"/>
    <col min="13578" max="13578" width="4.125" style="2" bestFit="1" customWidth="1"/>
    <col min="13579" max="13579" width="10.375" style="2" customWidth="1"/>
    <col min="13580" max="13580" width="7.875" style="2" bestFit="1" customWidth="1"/>
    <col min="13581" max="13581" width="5.625" style="2" customWidth="1"/>
    <col min="13582" max="13582" width="9.625" style="2" bestFit="1" customWidth="1"/>
    <col min="13583" max="13583" width="9.25" style="2" customWidth="1"/>
    <col min="13584" max="13584" width="4.875" style="2" customWidth="1"/>
    <col min="13585" max="13585" width="9.625" style="2" bestFit="1" customWidth="1"/>
    <col min="13586" max="13586" width="9.375" style="2" customWidth="1"/>
    <col min="13587" max="13587" width="4.125" style="2" bestFit="1" customWidth="1"/>
    <col min="13588" max="13588" width="10.125" style="2" customWidth="1"/>
    <col min="13589" max="13589" width="8.75" style="2" bestFit="1" customWidth="1"/>
    <col min="13590" max="13590" width="2.875" style="2" bestFit="1" customWidth="1"/>
    <col min="13591" max="13591" width="10.375" style="2" customWidth="1"/>
    <col min="13592" max="13592" width="11.25" style="2" bestFit="1" customWidth="1"/>
    <col min="13593" max="13593" width="13.875" style="2" bestFit="1" customWidth="1"/>
    <col min="13594" max="13594" width="11.25" style="2" bestFit="1" customWidth="1"/>
    <col min="13595" max="13773" width="9.125" style="2"/>
    <col min="13774" max="13774" width="7.25" style="2" customWidth="1"/>
    <col min="13775" max="13775" width="40.625" style="2" customWidth="1"/>
    <col min="13776" max="13776" width="7.625" style="2" bestFit="1" customWidth="1"/>
    <col min="13777" max="13777" width="4.125" style="2" customWidth="1"/>
    <col min="13778" max="13778" width="9.375" style="2" customWidth="1"/>
    <col min="13779" max="13779" width="8.625" style="2" bestFit="1" customWidth="1"/>
    <col min="13780" max="13780" width="3.875" style="2" customWidth="1"/>
    <col min="13781" max="13781" width="10.75" style="2" customWidth="1"/>
    <col min="13782" max="13782" width="8.375" style="2" customWidth="1"/>
    <col min="13783" max="13783" width="4.75" style="2" customWidth="1"/>
    <col min="13784" max="13784" width="9.625" style="2" customWidth="1"/>
    <col min="13785" max="13785" width="8.25" style="2" bestFit="1" customWidth="1"/>
    <col min="13786" max="13786" width="4.625" style="2" customWidth="1"/>
    <col min="13787" max="13787" width="9.625" style="2" customWidth="1"/>
    <col min="13788" max="13788" width="7.375" style="2" bestFit="1" customWidth="1"/>
    <col min="13789" max="13789" width="4.125" style="2" customWidth="1"/>
    <col min="13790" max="13790" width="10.375" style="2" customWidth="1"/>
    <col min="13791" max="13791" width="8.75" style="2" bestFit="1" customWidth="1"/>
    <col min="13792" max="13792" width="8.625" style="2" customWidth="1"/>
    <col min="13793" max="13793" width="9.25" style="2" customWidth="1"/>
    <col min="13794" max="13799" width="8.625" style="2" customWidth="1"/>
    <col min="13800" max="13800" width="7.875" style="2" bestFit="1" customWidth="1"/>
    <col min="13801" max="13801" width="3.75" style="2" customWidth="1"/>
    <col min="13802" max="13802" width="9.625" style="2" bestFit="1" customWidth="1"/>
    <col min="13803" max="13803" width="8.375" style="2" customWidth="1"/>
    <col min="13804" max="13804" width="4" style="2" bestFit="1" customWidth="1"/>
    <col min="13805" max="13805" width="10.375" style="2" customWidth="1"/>
    <col min="13806" max="13806" width="7.875" style="2" bestFit="1" customWidth="1"/>
    <col min="13807" max="13807" width="4.125" style="2" bestFit="1" customWidth="1"/>
    <col min="13808" max="13808" width="9.625" style="2" bestFit="1" customWidth="1"/>
    <col min="13809" max="13809" width="9.875" style="2" customWidth="1"/>
    <col min="13810" max="13810" width="4.125" style="2" bestFit="1" customWidth="1"/>
    <col min="13811" max="13811" width="8.375" style="2" customWidth="1"/>
    <col min="13812" max="13812" width="7.875" style="2" bestFit="1" customWidth="1"/>
    <col min="13813" max="13813" width="4.125" style="2" bestFit="1" customWidth="1"/>
    <col min="13814" max="13814" width="9.375" style="2" bestFit="1" customWidth="1"/>
    <col min="13815" max="13815" width="10.625" style="2" bestFit="1" customWidth="1"/>
    <col min="13816" max="13816" width="4.125" style="2" bestFit="1" customWidth="1"/>
    <col min="13817" max="13817" width="9.625" style="2" bestFit="1" customWidth="1"/>
    <col min="13818" max="13818" width="9" style="2" customWidth="1"/>
    <col min="13819" max="13819" width="4.125" style="2" bestFit="1" customWidth="1"/>
    <col min="13820" max="13820" width="9.625" style="2" bestFit="1" customWidth="1"/>
    <col min="13821" max="13821" width="10.625" style="2" bestFit="1" customWidth="1"/>
    <col min="13822" max="13822" width="4.125" style="2" bestFit="1" customWidth="1"/>
    <col min="13823" max="13823" width="10.375" style="2" customWidth="1"/>
    <col min="13824" max="13824" width="7.875" style="2" bestFit="1" customWidth="1"/>
    <col min="13825" max="13825" width="4.125" style="2" bestFit="1" customWidth="1"/>
    <col min="13826" max="13826" width="9.625" style="2" bestFit="1" customWidth="1"/>
    <col min="13827" max="13827" width="10.625" style="2" bestFit="1" customWidth="1"/>
    <col min="13828" max="13828" width="4.125" style="2" bestFit="1" customWidth="1"/>
    <col min="13829" max="13829" width="10.375" style="2" customWidth="1"/>
    <col min="13830" max="13830" width="7.875" style="2" bestFit="1" customWidth="1"/>
    <col min="13831" max="13831" width="4.125" style="2" bestFit="1" customWidth="1"/>
    <col min="13832" max="13832" width="9.625" style="2" bestFit="1" customWidth="1"/>
    <col min="13833" max="13833" width="10.625" style="2" bestFit="1" customWidth="1"/>
    <col min="13834" max="13834" width="4.125" style="2" bestFit="1" customWidth="1"/>
    <col min="13835" max="13835" width="10.375" style="2" customWidth="1"/>
    <col min="13836" max="13836" width="7.875" style="2" bestFit="1" customWidth="1"/>
    <col min="13837" max="13837" width="5.625" style="2" customWidth="1"/>
    <col min="13838" max="13838" width="9.625" style="2" bestFit="1" customWidth="1"/>
    <col min="13839" max="13839" width="9.25" style="2" customWidth="1"/>
    <col min="13840" max="13840" width="4.875" style="2" customWidth="1"/>
    <col min="13841" max="13841" width="9.625" style="2" bestFit="1" customWidth="1"/>
    <col min="13842" max="13842" width="9.375" style="2" customWidth="1"/>
    <col min="13843" max="13843" width="4.125" style="2" bestFit="1" customWidth="1"/>
    <col min="13844" max="13844" width="10.125" style="2" customWidth="1"/>
    <col min="13845" max="13845" width="8.75" style="2" bestFit="1" customWidth="1"/>
    <col min="13846" max="13846" width="2.875" style="2" bestFit="1" customWidth="1"/>
    <col min="13847" max="13847" width="10.375" style="2" customWidth="1"/>
    <col min="13848" max="13848" width="11.25" style="2" bestFit="1" customWidth="1"/>
    <col min="13849" max="13849" width="13.875" style="2" bestFit="1" customWidth="1"/>
    <col min="13850" max="13850" width="11.25" style="2" bestFit="1" customWidth="1"/>
    <col min="13851" max="14029" width="9.125" style="2"/>
    <col min="14030" max="14030" width="7.25" style="2" customWidth="1"/>
    <col min="14031" max="14031" width="40.625" style="2" customWidth="1"/>
    <col min="14032" max="14032" width="7.625" style="2" bestFit="1" customWidth="1"/>
    <col min="14033" max="14033" width="4.125" style="2" customWidth="1"/>
    <col min="14034" max="14034" width="9.375" style="2" customWidth="1"/>
    <col min="14035" max="14035" width="8.625" style="2" bestFit="1" customWidth="1"/>
    <col min="14036" max="14036" width="3.875" style="2" customWidth="1"/>
    <col min="14037" max="14037" width="10.75" style="2" customWidth="1"/>
    <col min="14038" max="14038" width="8.375" style="2" customWidth="1"/>
    <col min="14039" max="14039" width="4.75" style="2" customWidth="1"/>
    <col min="14040" max="14040" width="9.625" style="2" customWidth="1"/>
    <col min="14041" max="14041" width="8.25" style="2" bestFit="1" customWidth="1"/>
    <col min="14042" max="14042" width="4.625" style="2" customWidth="1"/>
    <col min="14043" max="14043" width="9.625" style="2" customWidth="1"/>
    <col min="14044" max="14044" width="7.375" style="2" bestFit="1" customWidth="1"/>
    <col min="14045" max="14045" width="4.125" style="2" customWidth="1"/>
    <col min="14046" max="14046" width="10.375" style="2" customWidth="1"/>
    <col min="14047" max="14047" width="8.75" style="2" bestFit="1" customWidth="1"/>
    <col min="14048" max="14048" width="8.625" style="2" customWidth="1"/>
    <col min="14049" max="14049" width="9.25" style="2" customWidth="1"/>
    <col min="14050" max="14055" width="8.625" style="2" customWidth="1"/>
    <col min="14056" max="14056" width="7.875" style="2" bestFit="1" customWidth="1"/>
    <col min="14057" max="14057" width="3.75" style="2" customWidth="1"/>
    <col min="14058" max="14058" width="9.625" style="2" bestFit="1" customWidth="1"/>
    <col min="14059" max="14059" width="8.375" style="2" customWidth="1"/>
    <col min="14060" max="14060" width="4" style="2" bestFit="1" customWidth="1"/>
    <col min="14061" max="14061" width="10.375" style="2" customWidth="1"/>
    <col min="14062" max="14062" width="7.875" style="2" bestFit="1" customWidth="1"/>
    <col min="14063" max="14063" width="4.125" style="2" bestFit="1" customWidth="1"/>
    <col min="14064" max="14064" width="9.625" style="2" bestFit="1" customWidth="1"/>
    <col min="14065" max="14065" width="9.875" style="2" customWidth="1"/>
    <col min="14066" max="14066" width="4.125" style="2" bestFit="1" customWidth="1"/>
    <col min="14067" max="14067" width="8.375" style="2" customWidth="1"/>
    <col min="14068" max="14068" width="7.875" style="2" bestFit="1" customWidth="1"/>
    <col min="14069" max="14069" width="4.125" style="2" bestFit="1" customWidth="1"/>
    <col min="14070" max="14070" width="9.375" style="2" bestFit="1" customWidth="1"/>
    <col min="14071" max="14071" width="10.625" style="2" bestFit="1" customWidth="1"/>
    <col min="14072" max="14072" width="4.125" style="2" bestFit="1" customWidth="1"/>
    <col min="14073" max="14073" width="9.625" style="2" bestFit="1" customWidth="1"/>
    <col min="14074" max="14074" width="9" style="2" customWidth="1"/>
    <col min="14075" max="14075" width="4.125" style="2" bestFit="1" customWidth="1"/>
    <col min="14076" max="14076" width="9.625" style="2" bestFit="1" customWidth="1"/>
    <col min="14077" max="14077" width="10.625" style="2" bestFit="1" customWidth="1"/>
    <col min="14078" max="14078" width="4.125" style="2" bestFit="1" customWidth="1"/>
    <col min="14079" max="14079" width="10.375" style="2" customWidth="1"/>
    <col min="14080" max="14080" width="7.875" style="2" bestFit="1" customWidth="1"/>
    <col min="14081" max="14081" width="4.125" style="2" bestFit="1" customWidth="1"/>
    <col min="14082" max="14082" width="9.625" style="2" bestFit="1" customWidth="1"/>
    <col min="14083" max="14083" width="10.625" style="2" bestFit="1" customWidth="1"/>
    <col min="14084" max="14084" width="4.125" style="2" bestFit="1" customWidth="1"/>
    <col min="14085" max="14085" width="10.375" style="2" customWidth="1"/>
    <col min="14086" max="14086" width="7.875" style="2" bestFit="1" customWidth="1"/>
    <col min="14087" max="14087" width="4.125" style="2" bestFit="1" customWidth="1"/>
    <col min="14088" max="14088" width="9.625" style="2" bestFit="1" customWidth="1"/>
    <col min="14089" max="14089" width="10.625" style="2" bestFit="1" customWidth="1"/>
    <col min="14090" max="14090" width="4.125" style="2" bestFit="1" customWidth="1"/>
    <col min="14091" max="14091" width="10.375" style="2" customWidth="1"/>
    <col min="14092" max="14092" width="7.875" style="2" bestFit="1" customWidth="1"/>
    <col min="14093" max="14093" width="5.625" style="2" customWidth="1"/>
    <col min="14094" max="14094" width="9.625" style="2" bestFit="1" customWidth="1"/>
    <col min="14095" max="14095" width="9.25" style="2" customWidth="1"/>
    <col min="14096" max="14096" width="4.875" style="2" customWidth="1"/>
    <col min="14097" max="14097" width="9.625" style="2" bestFit="1" customWidth="1"/>
    <col min="14098" max="14098" width="9.375" style="2" customWidth="1"/>
    <col min="14099" max="14099" width="4.125" style="2" bestFit="1" customWidth="1"/>
    <col min="14100" max="14100" width="10.125" style="2" customWidth="1"/>
    <col min="14101" max="14101" width="8.75" style="2" bestFit="1" customWidth="1"/>
    <col min="14102" max="14102" width="2.875" style="2" bestFit="1" customWidth="1"/>
    <col min="14103" max="14103" width="10.375" style="2" customWidth="1"/>
    <col min="14104" max="14104" width="11.25" style="2" bestFit="1" customWidth="1"/>
    <col min="14105" max="14105" width="13.875" style="2" bestFit="1" customWidth="1"/>
    <col min="14106" max="14106" width="11.25" style="2" bestFit="1" customWidth="1"/>
    <col min="14107" max="14285" width="9.125" style="2"/>
    <col min="14286" max="14286" width="7.25" style="2" customWidth="1"/>
    <col min="14287" max="14287" width="40.625" style="2" customWidth="1"/>
    <col min="14288" max="14288" width="7.625" style="2" bestFit="1" customWidth="1"/>
    <col min="14289" max="14289" width="4.125" style="2" customWidth="1"/>
    <col min="14290" max="14290" width="9.375" style="2" customWidth="1"/>
    <col min="14291" max="14291" width="8.625" style="2" bestFit="1" customWidth="1"/>
    <col min="14292" max="14292" width="3.875" style="2" customWidth="1"/>
    <col min="14293" max="14293" width="10.75" style="2" customWidth="1"/>
    <col min="14294" max="14294" width="8.375" style="2" customWidth="1"/>
    <col min="14295" max="14295" width="4.75" style="2" customWidth="1"/>
    <col min="14296" max="14296" width="9.625" style="2" customWidth="1"/>
    <col min="14297" max="14297" width="8.25" style="2" bestFit="1" customWidth="1"/>
    <col min="14298" max="14298" width="4.625" style="2" customWidth="1"/>
    <col min="14299" max="14299" width="9.625" style="2" customWidth="1"/>
    <col min="14300" max="14300" width="7.375" style="2" bestFit="1" customWidth="1"/>
    <col min="14301" max="14301" width="4.125" style="2" customWidth="1"/>
    <col min="14302" max="14302" width="10.375" style="2" customWidth="1"/>
    <col min="14303" max="14303" width="8.75" style="2" bestFit="1" customWidth="1"/>
    <col min="14304" max="14304" width="8.625" style="2" customWidth="1"/>
    <col min="14305" max="14305" width="9.25" style="2" customWidth="1"/>
    <col min="14306" max="14311" width="8.625" style="2" customWidth="1"/>
    <col min="14312" max="14312" width="7.875" style="2" bestFit="1" customWidth="1"/>
    <col min="14313" max="14313" width="3.75" style="2" customWidth="1"/>
    <col min="14314" max="14314" width="9.625" style="2" bestFit="1" customWidth="1"/>
    <col min="14315" max="14315" width="8.375" style="2" customWidth="1"/>
    <col min="14316" max="14316" width="4" style="2" bestFit="1" customWidth="1"/>
    <col min="14317" max="14317" width="10.375" style="2" customWidth="1"/>
    <col min="14318" max="14318" width="7.875" style="2" bestFit="1" customWidth="1"/>
    <col min="14319" max="14319" width="4.125" style="2" bestFit="1" customWidth="1"/>
    <col min="14320" max="14320" width="9.625" style="2" bestFit="1" customWidth="1"/>
    <col min="14321" max="14321" width="9.875" style="2" customWidth="1"/>
    <col min="14322" max="14322" width="4.125" style="2" bestFit="1" customWidth="1"/>
    <col min="14323" max="14323" width="8.375" style="2" customWidth="1"/>
    <col min="14324" max="14324" width="7.875" style="2" bestFit="1" customWidth="1"/>
    <col min="14325" max="14325" width="4.125" style="2" bestFit="1" customWidth="1"/>
    <col min="14326" max="14326" width="9.375" style="2" bestFit="1" customWidth="1"/>
    <col min="14327" max="14327" width="10.625" style="2" bestFit="1" customWidth="1"/>
    <col min="14328" max="14328" width="4.125" style="2" bestFit="1" customWidth="1"/>
    <col min="14329" max="14329" width="9.625" style="2" bestFit="1" customWidth="1"/>
    <col min="14330" max="14330" width="9" style="2" customWidth="1"/>
    <col min="14331" max="14331" width="4.125" style="2" bestFit="1" customWidth="1"/>
    <col min="14332" max="14332" width="9.625" style="2" bestFit="1" customWidth="1"/>
    <col min="14333" max="14333" width="10.625" style="2" bestFit="1" customWidth="1"/>
    <col min="14334" max="14334" width="4.125" style="2" bestFit="1" customWidth="1"/>
    <col min="14335" max="14335" width="10.375" style="2" customWidth="1"/>
    <col min="14336" max="14336" width="7.875" style="2" bestFit="1" customWidth="1"/>
    <col min="14337" max="14337" width="4.125" style="2" bestFit="1" customWidth="1"/>
    <col min="14338" max="14338" width="9.625" style="2" bestFit="1" customWidth="1"/>
    <col min="14339" max="14339" width="10.625" style="2" bestFit="1" customWidth="1"/>
    <col min="14340" max="14340" width="4.125" style="2" bestFit="1" customWidth="1"/>
    <col min="14341" max="14341" width="10.375" style="2" customWidth="1"/>
    <col min="14342" max="14342" width="7.875" style="2" bestFit="1" customWidth="1"/>
    <col min="14343" max="14343" width="4.125" style="2" bestFit="1" customWidth="1"/>
    <col min="14344" max="14344" width="9.625" style="2" bestFit="1" customWidth="1"/>
    <col min="14345" max="14345" width="10.625" style="2" bestFit="1" customWidth="1"/>
    <col min="14346" max="14346" width="4.125" style="2" bestFit="1" customWidth="1"/>
    <col min="14347" max="14347" width="10.375" style="2" customWidth="1"/>
    <col min="14348" max="14348" width="7.875" style="2" bestFit="1" customWidth="1"/>
    <col min="14349" max="14349" width="5.625" style="2" customWidth="1"/>
    <col min="14350" max="14350" width="9.625" style="2" bestFit="1" customWidth="1"/>
    <col min="14351" max="14351" width="9.25" style="2" customWidth="1"/>
    <col min="14352" max="14352" width="4.875" style="2" customWidth="1"/>
    <col min="14353" max="14353" width="9.625" style="2" bestFit="1" customWidth="1"/>
    <col min="14354" max="14354" width="9.375" style="2" customWidth="1"/>
    <col min="14355" max="14355" width="4.125" style="2" bestFit="1" customWidth="1"/>
    <col min="14356" max="14356" width="10.125" style="2" customWidth="1"/>
    <col min="14357" max="14357" width="8.75" style="2" bestFit="1" customWidth="1"/>
    <col min="14358" max="14358" width="2.875" style="2" bestFit="1" customWidth="1"/>
    <col min="14359" max="14359" width="10.375" style="2" customWidth="1"/>
    <col min="14360" max="14360" width="11.25" style="2" bestFit="1" customWidth="1"/>
    <col min="14361" max="14361" width="13.875" style="2" bestFit="1" customWidth="1"/>
    <col min="14362" max="14362" width="11.25" style="2" bestFit="1" customWidth="1"/>
    <col min="14363" max="14541" width="9.125" style="2"/>
    <col min="14542" max="14542" width="7.25" style="2" customWidth="1"/>
    <col min="14543" max="14543" width="40.625" style="2" customWidth="1"/>
    <col min="14544" max="14544" width="7.625" style="2" bestFit="1" customWidth="1"/>
    <col min="14545" max="14545" width="4.125" style="2" customWidth="1"/>
    <col min="14546" max="14546" width="9.375" style="2" customWidth="1"/>
    <col min="14547" max="14547" width="8.625" style="2" bestFit="1" customWidth="1"/>
    <col min="14548" max="14548" width="3.875" style="2" customWidth="1"/>
    <col min="14549" max="14549" width="10.75" style="2" customWidth="1"/>
    <col min="14550" max="14550" width="8.375" style="2" customWidth="1"/>
    <col min="14551" max="14551" width="4.75" style="2" customWidth="1"/>
    <col min="14552" max="14552" width="9.625" style="2" customWidth="1"/>
    <col min="14553" max="14553" width="8.25" style="2" bestFit="1" customWidth="1"/>
    <col min="14554" max="14554" width="4.625" style="2" customWidth="1"/>
    <col min="14555" max="14555" width="9.625" style="2" customWidth="1"/>
    <col min="14556" max="14556" width="7.375" style="2" bestFit="1" customWidth="1"/>
    <col min="14557" max="14557" width="4.125" style="2" customWidth="1"/>
    <col min="14558" max="14558" width="10.375" style="2" customWidth="1"/>
    <col min="14559" max="14559" width="8.75" style="2" bestFit="1" customWidth="1"/>
    <col min="14560" max="14560" width="8.625" style="2" customWidth="1"/>
    <col min="14561" max="14561" width="9.25" style="2" customWidth="1"/>
    <col min="14562" max="14567" width="8.625" style="2" customWidth="1"/>
    <col min="14568" max="14568" width="7.875" style="2" bestFit="1" customWidth="1"/>
    <col min="14569" max="14569" width="3.75" style="2" customWidth="1"/>
    <col min="14570" max="14570" width="9.625" style="2" bestFit="1" customWidth="1"/>
    <col min="14571" max="14571" width="8.375" style="2" customWidth="1"/>
    <col min="14572" max="14572" width="4" style="2" bestFit="1" customWidth="1"/>
    <col min="14573" max="14573" width="10.375" style="2" customWidth="1"/>
    <col min="14574" max="14574" width="7.875" style="2" bestFit="1" customWidth="1"/>
    <col min="14575" max="14575" width="4.125" style="2" bestFit="1" customWidth="1"/>
    <col min="14576" max="14576" width="9.625" style="2" bestFit="1" customWidth="1"/>
    <col min="14577" max="14577" width="9.875" style="2" customWidth="1"/>
    <col min="14578" max="14578" width="4.125" style="2" bestFit="1" customWidth="1"/>
    <col min="14579" max="14579" width="8.375" style="2" customWidth="1"/>
    <col min="14580" max="14580" width="7.875" style="2" bestFit="1" customWidth="1"/>
    <col min="14581" max="14581" width="4.125" style="2" bestFit="1" customWidth="1"/>
    <col min="14582" max="14582" width="9.375" style="2" bestFit="1" customWidth="1"/>
    <col min="14583" max="14583" width="10.625" style="2" bestFit="1" customWidth="1"/>
    <col min="14584" max="14584" width="4.125" style="2" bestFit="1" customWidth="1"/>
    <col min="14585" max="14585" width="9.625" style="2" bestFit="1" customWidth="1"/>
    <col min="14586" max="14586" width="9" style="2" customWidth="1"/>
    <col min="14587" max="14587" width="4.125" style="2" bestFit="1" customWidth="1"/>
    <col min="14588" max="14588" width="9.625" style="2" bestFit="1" customWidth="1"/>
    <col min="14589" max="14589" width="10.625" style="2" bestFit="1" customWidth="1"/>
    <col min="14590" max="14590" width="4.125" style="2" bestFit="1" customWidth="1"/>
    <col min="14591" max="14591" width="10.375" style="2" customWidth="1"/>
    <col min="14592" max="14592" width="7.875" style="2" bestFit="1" customWidth="1"/>
    <col min="14593" max="14593" width="4.125" style="2" bestFit="1" customWidth="1"/>
    <col min="14594" max="14594" width="9.625" style="2" bestFit="1" customWidth="1"/>
    <col min="14595" max="14595" width="10.625" style="2" bestFit="1" customWidth="1"/>
    <col min="14596" max="14596" width="4.125" style="2" bestFit="1" customWidth="1"/>
    <col min="14597" max="14597" width="10.375" style="2" customWidth="1"/>
    <col min="14598" max="14598" width="7.875" style="2" bestFit="1" customWidth="1"/>
    <col min="14599" max="14599" width="4.125" style="2" bestFit="1" customWidth="1"/>
    <col min="14600" max="14600" width="9.625" style="2" bestFit="1" customWidth="1"/>
    <col min="14601" max="14601" width="10.625" style="2" bestFit="1" customWidth="1"/>
    <col min="14602" max="14602" width="4.125" style="2" bestFit="1" customWidth="1"/>
    <col min="14603" max="14603" width="10.375" style="2" customWidth="1"/>
    <col min="14604" max="14604" width="7.875" style="2" bestFit="1" customWidth="1"/>
    <col min="14605" max="14605" width="5.625" style="2" customWidth="1"/>
    <col min="14606" max="14606" width="9.625" style="2" bestFit="1" customWidth="1"/>
    <col min="14607" max="14607" width="9.25" style="2" customWidth="1"/>
    <col min="14608" max="14608" width="4.875" style="2" customWidth="1"/>
    <col min="14609" max="14609" width="9.625" style="2" bestFit="1" customWidth="1"/>
    <col min="14610" max="14610" width="9.375" style="2" customWidth="1"/>
    <col min="14611" max="14611" width="4.125" style="2" bestFit="1" customWidth="1"/>
    <col min="14612" max="14612" width="10.125" style="2" customWidth="1"/>
    <col min="14613" max="14613" width="8.75" style="2" bestFit="1" customWidth="1"/>
    <col min="14614" max="14614" width="2.875" style="2" bestFit="1" customWidth="1"/>
    <col min="14615" max="14615" width="10.375" style="2" customWidth="1"/>
    <col min="14616" max="14616" width="11.25" style="2" bestFit="1" customWidth="1"/>
    <col min="14617" max="14617" width="13.875" style="2" bestFit="1" customWidth="1"/>
    <col min="14618" max="14618" width="11.25" style="2" bestFit="1" customWidth="1"/>
    <col min="14619" max="14797" width="9.125" style="2"/>
    <col min="14798" max="14798" width="7.25" style="2" customWidth="1"/>
    <col min="14799" max="14799" width="40.625" style="2" customWidth="1"/>
    <col min="14800" max="14800" width="7.625" style="2" bestFit="1" customWidth="1"/>
    <col min="14801" max="14801" width="4.125" style="2" customWidth="1"/>
    <col min="14802" max="14802" width="9.375" style="2" customWidth="1"/>
    <col min="14803" max="14803" width="8.625" style="2" bestFit="1" customWidth="1"/>
    <col min="14804" max="14804" width="3.875" style="2" customWidth="1"/>
    <col min="14805" max="14805" width="10.75" style="2" customWidth="1"/>
    <col min="14806" max="14806" width="8.375" style="2" customWidth="1"/>
    <col min="14807" max="14807" width="4.75" style="2" customWidth="1"/>
    <col min="14808" max="14808" width="9.625" style="2" customWidth="1"/>
    <col min="14809" max="14809" width="8.25" style="2" bestFit="1" customWidth="1"/>
    <col min="14810" max="14810" width="4.625" style="2" customWidth="1"/>
    <col min="14811" max="14811" width="9.625" style="2" customWidth="1"/>
    <col min="14812" max="14812" width="7.375" style="2" bestFit="1" customWidth="1"/>
    <col min="14813" max="14813" width="4.125" style="2" customWidth="1"/>
    <col min="14814" max="14814" width="10.375" style="2" customWidth="1"/>
    <col min="14815" max="14815" width="8.75" style="2" bestFit="1" customWidth="1"/>
    <col min="14816" max="14816" width="8.625" style="2" customWidth="1"/>
    <col min="14817" max="14817" width="9.25" style="2" customWidth="1"/>
    <col min="14818" max="14823" width="8.625" style="2" customWidth="1"/>
    <col min="14824" max="14824" width="7.875" style="2" bestFit="1" customWidth="1"/>
    <col min="14825" max="14825" width="3.75" style="2" customWidth="1"/>
    <col min="14826" max="14826" width="9.625" style="2" bestFit="1" customWidth="1"/>
    <col min="14827" max="14827" width="8.375" style="2" customWidth="1"/>
    <col min="14828" max="14828" width="4" style="2" bestFit="1" customWidth="1"/>
    <col min="14829" max="14829" width="10.375" style="2" customWidth="1"/>
    <col min="14830" max="14830" width="7.875" style="2" bestFit="1" customWidth="1"/>
    <col min="14831" max="14831" width="4.125" style="2" bestFit="1" customWidth="1"/>
    <col min="14832" max="14832" width="9.625" style="2" bestFit="1" customWidth="1"/>
    <col min="14833" max="14833" width="9.875" style="2" customWidth="1"/>
    <col min="14834" max="14834" width="4.125" style="2" bestFit="1" customWidth="1"/>
    <col min="14835" max="14835" width="8.375" style="2" customWidth="1"/>
    <col min="14836" max="14836" width="7.875" style="2" bestFit="1" customWidth="1"/>
    <col min="14837" max="14837" width="4.125" style="2" bestFit="1" customWidth="1"/>
    <col min="14838" max="14838" width="9.375" style="2" bestFit="1" customWidth="1"/>
    <col min="14839" max="14839" width="10.625" style="2" bestFit="1" customWidth="1"/>
    <col min="14840" max="14840" width="4.125" style="2" bestFit="1" customWidth="1"/>
    <col min="14841" max="14841" width="9.625" style="2" bestFit="1" customWidth="1"/>
    <col min="14842" max="14842" width="9" style="2" customWidth="1"/>
    <col min="14843" max="14843" width="4.125" style="2" bestFit="1" customWidth="1"/>
    <col min="14844" max="14844" width="9.625" style="2" bestFit="1" customWidth="1"/>
    <col min="14845" max="14845" width="10.625" style="2" bestFit="1" customWidth="1"/>
    <col min="14846" max="14846" width="4.125" style="2" bestFit="1" customWidth="1"/>
    <col min="14847" max="14847" width="10.375" style="2" customWidth="1"/>
    <col min="14848" max="14848" width="7.875" style="2" bestFit="1" customWidth="1"/>
    <col min="14849" max="14849" width="4.125" style="2" bestFit="1" customWidth="1"/>
    <col min="14850" max="14850" width="9.625" style="2" bestFit="1" customWidth="1"/>
    <col min="14851" max="14851" width="10.625" style="2" bestFit="1" customWidth="1"/>
    <col min="14852" max="14852" width="4.125" style="2" bestFit="1" customWidth="1"/>
    <col min="14853" max="14853" width="10.375" style="2" customWidth="1"/>
    <col min="14854" max="14854" width="7.875" style="2" bestFit="1" customWidth="1"/>
    <col min="14855" max="14855" width="4.125" style="2" bestFit="1" customWidth="1"/>
    <col min="14856" max="14856" width="9.625" style="2" bestFit="1" customWidth="1"/>
    <col min="14857" max="14857" width="10.625" style="2" bestFit="1" customWidth="1"/>
    <col min="14858" max="14858" width="4.125" style="2" bestFit="1" customWidth="1"/>
    <col min="14859" max="14859" width="10.375" style="2" customWidth="1"/>
    <col min="14860" max="14860" width="7.875" style="2" bestFit="1" customWidth="1"/>
    <col min="14861" max="14861" width="5.625" style="2" customWidth="1"/>
    <col min="14862" max="14862" width="9.625" style="2" bestFit="1" customWidth="1"/>
    <col min="14863" max="14863" width="9.25" style="2" customWidth="1"/>
    <col min="14864" max="14864" width="4.875" style="2" customWidth="1"/>
    <col min="14865" max="14865" width="9.625" style="2" bestFit="1" customWidth="1"/>
    <col min="14866" max="14866" width="9.375" style="2" customWidth="1"/>
    <col min="14867" max="14867" width="4.125" style="2" bestFit="1" customWidth="1"/>
    <col min="14868" max="14868" width="10.125" style="2" customWidth="1"/>
    <col min="14869" max="14869" width="8.75" style="2" bestFit="1" customWidth="1"/>
    <col min="14870" max="14870" width="2.875" style="2" bestFit="1" customWidth="1"/>
    <col min="14871" max="14871" width="10.375" style="2" customWidth="1"/>
    <col min="14872" max="14872" width="11.25" style="2" bestFit="1" customWidth="1"/>
    <col min="14873" max="14873" width="13.875" style="2" bestFit="1" customWidth="1"/>
    <col min="14874" max="14874" width="11.25" style="2" bestFit="1" customWidth="1"/>
    <col min="14875" max="15053" width="9.125" style="2"/>
    <col min="15054" max="15054" width="7.25" style="2" customWidth="1"/>
    <col min="15055" max="15055" width="40.625" style="2" customWidth="1"/>
    <col min="15056" max="15056" width="7.625" style="2" bestFit="1" customWidth="1"/>
    <col min="15057" max="15057" width="4.125" style="2" customWidth="1"/>
    <col min="15058" max="15058" width="9.375" style="2" customWidth="1"/>
    <col min="15059" max="15059" width="8.625" style="2" bestFit="1" customWidth="1"/>
    <col min="15060" max="15060" width="3.875" style="2" customWidth="1"/>
    <col min="15061" max="15061" width="10.75" style="2" customWidth="1"/>
    <col min="15062" max="15062" width="8.375" style="2" customWidth="1"/>
    <col min="15063" max="15063" width="4.75" style="2" customWidth="1"/>
    <col min="15064" max="15064" width="9.625" style="2" customWidth="1"/>
    <col min="15065" max="15065" width="8.25" style="2" bestFit="1" customWidth="1"/>
    <col min="15066" max="15066" width="4.625" style="2" customWidth="1"/>
    <col min="15067" max="15067" width="9.625" style="2" customWidth="1"/>
    <col min="15068" max="15068" width="7.375" style="2" bestFit="1" customWidth="1"/>
    <col min="15069" max="15069" width="4.125" style="2" customWidth="1"/>
    <col min="15070" max="15070" width="10.375" style="2" customWidth="1"/>
    <col min="15071" max="15071" width="8.75" style="2" bestFit="1" customWidth="1"/>
    <col min="15072" max="15072" width="8.625" style="2" customWidth="1"/>
    <col min="15073" max="15073" width="9.25" style="2" customWidth="1"/>
    <col min="15074" max="15079" width="8.625" style="2" customWidth="1"/>
    <col min="15080" max="15080" width="7.875" style="2" bestFit="1" customWidth="1"/>
    <col min="15081" max="15081" width="3.75" style="2" customWidth="1"/>
    <col min="15082" max="15082" width="9.625" style="2" bestFit="1" customWidth="1"/>
    <col min="15083" max="15083" width="8.375" style="2" customWidth="1"/>
    <col min="15084" max="15084" width="4" style="2" bestFit="1" customWidth="1"/>
    <col min="15085" max="15085" width="10.375" style="2" customWidth="1"/>
    <col min="15086" max="15086" width="7.875" style="2" bestFit="1" customWidth="1"/>
    <col min="15087" max="15087" width="4.125" style="2" bestFit="1" customWidth="1"/>
    <col min="15088" max="15088" width="9.625" style="2" bestFit="1" customWidth="1"/>
    <col min="15089" max="15089" width="9.875" style="2" customWidth="1"/>
    <col min="15090" max="15090" width="4.125" style="2" bestFit="1" customWidth="1"/>
    <col min="15091" max="15091" width="8.375" style="2" customWidth="1"/>
    <col min="15092" max="15092" width="7.875" style="2" bestFit="1" customWidth="1"/>
    <col min="15093" max="15093" width="4.125" style="2" bestFit="1" customWidth="1"/>
    <col min="15094" max="15094" width="9.375" style="2" bestFit="1" customWidth="1"/>
    <col min="15095" max="15095" width="10.625" style="2" bestFit="1" customWidth="1"/>
    <col min="15096" max="15096" width="4.125" style="2" bestFit="1" customWidth="1"/>
    <col min="15097" max="15097" width="9.625" style="2" bestFit="1" customWidth="1"/>
    <col min="15098" max="15098" width="9" style="2" customWidth="1"/>
    <col min="15099" max="15099" width="4.125" style="2" bestFit="1" customWidth="1"/>
    <col min="15100" max="15100" width="9.625" style="2" bestFit="1" customWidth="1"/>
    <col min="15101" max="15101" width="10.625" style="2" bestFit="1" customWidth="1"/>
    <col min="15102" max="15102" width="4.125" style="2" bestFit="1" customWidth="1"/>
    <col min="15103" max="15103" width="10.375" style="2" customWidth="1"/>
    <col min="15104" max="15104" width="7.875" style="2" bestFit="1" customWidth="1"/>
    <col min="15105" max="15105" width="4.125" style="2" bestFit="1" customWidth="1"/>
    <col min="15106" max="15106" width="9.625" style="2" bestFit="1" customWidth="1"/>
    <col min="15107" max="15107" width="10.625" style="2" bestFit="1" customWidth="1"/>
    <col min="15108" max="15108" width="4.125" style="2" bestFit="1" customWidth="1"/>
    <col min="15109" max="15109" width="10.375" style="2" customWidth="1"/>
    <col min="15110" max="15110" width="7.875" style="2" bestFit="1" customWidth="1"/>
    <col min="15111" max="15111" width="4.125" style="2" bestFit="1" customWidth="1"/>
    <col min="15112" max="15112" width="9.625" style="2" bestFit="1" customWidth="1"/>
    <col min="15113" max="15113" width="10.625" style="2" bestFit="1" customWidth="1"/>
    <col min="15114" max="15114" width="4.125" style="2" bestFit="1" customWidth="1"/>
    <col min="15115" max="15115" width="10.375" style="2" customWidth="1"/>
    <col min="15116" max="15116" width="7.875" style="2" bestFit="1" customWidth="1"/>
    <col min="15117" max="15117" width="5.625" style="2" customWidth="1"/>
    <col min="15118" max="15118" width="9.625" style="2" bestFit="1" customWidth="1"/>
    <col min="15119" max="15119" width="9.25" style="2" customWidth="1"/>
    <col min="15120" max="15120" width="4.875" style="2" customWidth="1"/>
    <col min="15121" max="15121" width="9.625" style="2" bestFit="1" customWidth="1"/>
    <col min="15122" max="15122" width="9.375" style="2" customWidth="1"/>
    <col min="15123" max="15123" width="4.125" style="2" bestFit="1" customWidth="1"/>
    <col min="15124" max="15124" width="10.125" style="2" customWidth="1"/>
    <col min="15125" max="15125" width="8.75" style="2" bestFit="1" customWidth="1"/>
    <col min="15126" max="15126" width="2.875" style="2" bestFit="1" customWidth="1"/>
    <col min="15127" max="15127" width="10.375" style="2" customWidth="1"/>
    <col min="15128" max="15128" width="11.25" style="2" bestFit="1" customWidth="1"/>
    <col min="15129" max="15129" width="13.875" style="2" bestFit="1" customWidth="1"/>
    <col min="15130" max="15130" width="11.25" style="2" bestFit="1" customWidth="1"/>
    <col min="15131" max="15309" width="9.125" style="2"/>
    <col min="15310" max="15310" width="7.25" style="2" customWidth="1"/>
    <col min="15311" max="15311" width="40.625" style="2" customWidth="1"/>
    <col min="15312" max="15312" width="7.625" style="2" bestFit="1" customWidth="1"/>
    <col min="15313" max="15313" width="4.125" style="2" customWidth="1"/>
    <col min="15314" max="15314" width="9.375" style="2" customWidth="1"/>
    <col min="15315" max="15315" width="8.625" style="2" bestFit="1" customWidth="1"/>
    <col min="15316" max="15316" width="3.875" style="2" customWidth="1"/>
    <col min="15317" max="15317" width="10.75" style="2" customWidth="1"/>
    <col min="15318" max="15318" width="8.375" style="2" customWidth="1"/>
    <col min="15319" max="15319" width="4.75" style="2" customWidth="1"/>
    <col min="15320" max="15320" width="9.625" style="2" customWidth="1"/>
    <col min="15321" max="15321" width="8.25" style="2" bestFit="1" customWidth="1"/>
    <col min="15322" max="15322" width="4.625" style="2" customWidth="1"/>
    <col min="15323" max="15323" width="9.625" style="2" customWidth="1"/>
    <col min="15324" max="15324" width="7.375" style="2" bestFit="1" customWidth="1"/>
    <col min="15325" max="15325" width="4.125" style="2" customWidth="1"/>
    <col min="15326" max="15326" width="10.375" style="2" customWidth="1"/>
    <col min="15327" max="15327" width="8.75" style="2" bestFit="1" customWidth="1"/>
    <col min="15328" max="15328" width="8.625" style="2" customWidth="1"/>
    <col min="15329" max="15329" width="9.25" style="2" customWidth="1"/>
    <col min="15330" max="15335" width="8.625" style="2" customWidth="1"/>
    <col min="15336" max="15336" width="7.875" style="2" bestFit="1" customWidth="1"/>
    <col min="15337" max="15337" width="3.75" style="2" customWidth="1"/>
    <col min="15338" max="15338" width="9.625" style="2" bestFit="1" customWidth="1"/>
    <col min="15339" max="15339" width="8.375" style="2" customWidth="1"/>
    <col min="15340" max="15340" width="4" style="2" bestFit="1" customWidth="1"/>
    <col min="15341" max="15341" width="10.375" style="2" customWidth="1"/>
    <col min="15342" max="15342" width="7.875" style="2" bestFit="1" customWidth="1"/>
    <col min="15343" max="15343" width="4.125" style="2" bestFit="1" customWidth="1"/>
    <col min="15344" max="15344" width="9.625" style="2" bestFit="1" customWidth="1"/>
    <col min="15345" max="15345" width="9.875" style="2" customWidth="1"/>
    <col min="15346" max="15346" width="4.125" style="2" bestFit="1" customWidth="1"/>
    <col min="15347" max="15347" width="8.375" style="2" customWidth="1"/>
    <col min="15348" max="15348" width="7.875" style="2" bestFit="1" customWidth="1"/>
    <col min="15349" max="15349" width="4.125" style="2" bestFit="1" customWidth="1"/>
    <col min="15350" max="15350" width="9.375" style="2" bestFit="1" customWidth="1"/>
    <col min="15351" max="15351" width="10.625" style="2" bestFit="1" customWidth="1"/>
    <col min="15352" max="15352" width="4.125" style="2" bestFit="1" customWidth="1"/>
    <col min="15353" max="15353" width="9.625" style="2" bestFit="1" customWidth="1"/>
    <col min="15354" max="15354" width="9" style="2" customWidth="1"/>
    <col min="15355" max="15355" width="4.125" style="2" bestFit="1" customWidth="1"/>
    <col min="15356" max="15356" width="9.625" style="2" bestFit="1" customWidth="1"/>
    <col min="15357" max="15357" width="10.625" style="2" bestFit="1" customWidth="1"/>
    <col min="15358" max="15358" width="4.125" style="2" bestFit="1" customWidth="1"/>
    <col min="15359" max="15359" width="10.375" style="2" customWidth="1"/>
    <col min="15360" max="15360" width="7.875" style="2" bestFit="1" customWidth="1"/>
    <col min="15361" max="15361" width="4.125" style="2" bestFit="1" customWidth="1"/>
    <col min="15362" max="15362" width="9.625" style="2" bestFit="1" customWidth="1"/>
    <col min="15363" max="15363" width="10.625" style="2" bestFit="1" customWidth="1"/>
    <col min="15364" max="15364" width="4.125" style="2" bestFit="1" customWidth="1"/>
    <col min="15365" max="15365" width="10.375" style="2" customWidth="1"/>
    <col min="15366" max="15366" width="7.875" style="2" bestFit="1" customWidth="1"/>
    <col min="15367" max="15367" width="4.125" style="2" bestFit="1" customWidth="1"/>
    <col min="15368" max="15368" width="9.625" style="2" bestFit="1" customWidth="1"/>
    <col min="15369" max="15369" width="10.625" style="2" bestFit="1" customWidth="1"/>
    <col min="15370" max="15370" width="4.125" style="2" bestFit="1" customWidth="1"/>
    <col min="15371" max="15371" width="10.375" style="2" customWidth="1"/>
    <col min="15372" max="15372" width="7.875" style="2" bestFit="1" customWidth="1"/>
    <col min="15373" max="15373" width="5.625" style="2" customWidth="1"/>
    <col min="15374" max="15374" width="9.625" style="2" bestFit="1" customWidth="1"/>
    <col min="15375" max="15375" width="9.25" style="2" customWidth="1"/>
    <col min="15376" max="15376" width="4.875" style="2" customWidth="1"/>
    <col min="15377" max="15377" width="9.625" style="2" bestFit="1" customWidth="1"/>
    <col min="15378" max="15378" width="9.375" style="2" customWidth="1"/>
    <col min="15379" max="15379" width="4.125" style="2" bestFit="1" customWidth="1"/>
    <col min="15380" max="15380" width="10.125" style="2" customWidth="1"/>
    <col min="15381" max="15381" width="8.75" style="2" bestFit="1" customWidth="1"/>
    <col min="15382" max="15382" width="2.875" style="2" bestFit="1" customWidth="1"/>
    <col min="15383" max="15383" width="10.375" style="2" customWidth="1"/>
    <col min="15384" max="15384" width="11.25" style="2" bestFit="1" customWidth="1"/>
    <col min="15385" max="15385" width="13.875" style="2" bestFit="1" customWidth="1"/>
    <col min="15386" max="15386" width="11.25" style="2" bestFit="1" customWidth="1"/>
    <col min="15387" max="15565" width="9.125" style="2"/>
    <col min="15566" max="15566" width="7.25" style="2" customWidth="1"/>
    <col min="15567" max="15567" width="40.625" style="2" customWidth="1"/>
    <col min="15568" max="15568" width="7.625" style="2" bestFit="1" customWidth="1"/>
    <col min="15569" max="15569" width="4.125" style="2" customWidth="1"/>
    <col min="15570" max="15570" width="9.375" style="2" customWidth="1"/>
    <col min="15571" max="15571" width="8.625" style="2" bestFit="1" customWidth="1"/>
    <col min="15572" max="15572" width="3.875" style="2" customWidth="1"/>
    <col min="15573" max="15573" width="10.75" style="2" customWidth="1"/>
    <col min="15574" max="15574" width="8.375" style="2" customWidth="1"/>
    <col min="15575" max="15575" width="4.75" style="2" customWidth="1"/>
    <col min="15576" max="15576" width="9.625" style="2" customWidth="1"/>
    <col min="15577" max="15577" width="8.25" style="2" bestFit="1" customWidth="1"/>
    <col min="15578" max="15578" width="4.625" style="2" customWidth="1"/>
    <col min="15579" max="15579" width="9.625" style="2" customWidth="1"/>
    <col min="15580" max="15580" width="7.375" style="2" bestFit="1" customWidth="1"/>
    <col min="15581" max="15581" width="4.125" style="2" customWidth="1"/>
    <col min="15582" max="15582" width="10.375" style="2" customWidth="1"/>
    <col min="15583" max="15583" width="8.75" style="2" bestFit="1" customWidth="1"/>
    <col min="15584" max="15584" width="8.625" style="2" customWidth="1"/>
    <col min="15585" max="15585" width="9.25" style="2" customWidth="1"/>
    <col min="15586" max="15591" width="8.625" style="2" customWidth="1"/>
    <col min="15592" max="15592" width="7.875" style="2" bestFit="1" customWidth="1"/>
    <col min="15593" max="15593" width="3.75" style="2" customWidth="1"/>
    <col min="15594" max="15594" width="9.625" style="2" bestFit="1" customWidth="1"/>
    <col min="15595" max="15595" width="8.375" style="2" customWidth="1"/>
    <col min="15596" max="15596" width="4" style="2" bestFit="1" customWidth="1"/>
    <col min="15597" max="15597" width="10.375" style="2" customWidth="1"/>
    <col min="15598" max="15598" width="7.875" style="2" bestFit="1" customWidth="1"/>
    <col min="15599" max="15599" width="4.125" style="2" bestFit="1" customWidth="1"/>
    <col min="15600" max="15600" width="9.625" style="2" bestFit="1" customWidth="1"/>
    <col min="15601" max="15601" width="9.875" style="2" customWidth="1"/>
    <col min="15602" max="15602" width="4.125" style="2" bestFit="1" customWidth="1"/>
    <col min="15603" max="15603" width="8.375" style="2" customWidth="1"/>
    <col min="15604" max="15604" width="7.875" style="2" bestFit="1" customWidth="1"/>
    <col min="15605" max="15605" width="4.125" style="2" bestFit="1" customWidth="1"/>
    <col min="15606" max="15606" width="9.375" style="2" bestFit="1" customWidth="1"/>
    <col min="15607" max="15607" width="10.625" style="2" bestFit="1" customWidth="1"/>
    <col min="15608" max="15608" width="4.125" style="2" bestFit="1" customWidth="1"/>
    <col min="15609" max="15609" width="9.625" style="2" bestFit="1" customWidth="1"/>
    <col min="15610" max="15610" width="9" style="2" customWidth="1"/>
    <col min="15611" max="15611" width="4.125" style="2" bestFit="1" customWidth="1"/>
    <col min="15612" max="15612" width="9.625" style="2" bestFit="1" customWidth="1"/>
    <col min="15613" max="15613" width="10.625" style="2" bestFit="1" customWidth="1"/>
    <col min="15614" max="15614" width="4.125" style="2" bestFit="1" customWidth="1"/>
    <col min="15615" max="15615" width="10.375" style="2" customWidth="1"/>
    <col min="15616" max="15616" width="7.875" style="2" bestFit="1" customWidth="1"/>
    <col min="15617" max="15617" width="4.125" style="2" bestFit="1" customWidth="1"/>
    <col min="15618" max="15618" width="9.625" style="2" bestFit="1" customWidth="1"/>
    <col min="15619" max="15619" width="10.625" style="2" bestFit="1" customWidth="1"/>
    <col min="15620" max="15620" width="4.125" style="2" bestFit="1" customWidth="1"/>
    <col min="15621" max="15621" width="10.375" style="2" customWidth="1"/>
    <col min="15622" max="15622" width="7.875" style="2" bestFit="1" customWidth="1"/>
    <col min="15623" max="15623" width="4.125" style="2" bestFit="1" customWidth="1"/>
    <col min="15624" max="15624" width="9.625" style="2" bestFit="1" customWidth="1"/>
    <col min="15625" max="15625" width="10.625" style="2" bestFit="1" customWidth="1"/>
    <col min="15626" max="15626" width="4.125" style="2" bestFit="1" customWidth="1"/>
    <col min="15627" max="15627" width="10.375" style="2" customWidth="1"/>
    <col min="15628" max="15628" width="7.875" style="2" bestFit="1" customWidth="1"/>
    <col min="15629" max="15629" width="5.625" style="2" customWidth="1"/>
    <col min="15630" max="15630" width="9.625" style="2" bestFit="1" customWidth="1"/>
    <col min="15631" max="15631" width="9.25" style="2" customWidth="1"/>
    <col min="15632" max="15632" width="4.875" style="2" customWidth="1"/>
    <col min="15633" max="15633" width="9.625" style="2" bestFit="1" customWidth="1"/>
    <col min="15634" max="15634" width="9.375" style="2" customWidth="1"/>
    <col min="15635" max="15635" width="4.125" style="2" bestFit="1" customWidth="1"/>
    <col min="15636" max="15636" width="10.125" style="2" customWidth="1"/>
    <col min="15637" max="15637" width="8.75" style="2" bestFit="1" customWidth="1"/>
    <col min="15638" max="15638" width="2.875" style="2" bestFit="1" customWidth="1"/>
    <col min="15639" max="15639" width="10.375" style="2" customWidth="1"/>
    <col min="15640" max="15640" width="11.25" style="2" bestFit="1" customWidth="1"/>
    <col min="15641" max="15641" width="13.875" style="2" bestFit="1" customWidth="1"/>
    <col min="15642" max="15642" width="11.25" style="2" bestFit="1" customWidth="1"/>
    <col min="15643" max="15821" width="9.125" style="2"/>
    <col min="15822" max="15822" width="7.25" style="2" customWidth="1"/>
    <col min="15823" max="15823" width="40.625" style="2" customWidth="1"/>
    <col min="15824" max="15824" width="7.625" style="2" bestFit="1" customWidth="1"/>
    <col min="15825" max="15825" width="4.125" style="2" customWidth="1"/>
    <col min="15826" max="15826" width="9.375" style="2" customWidth="1"/>
    <col min="15827" max="15827" width="8.625" style="2" bestFit="1" customWidth="1"/>
    <col min="15828" max="15828" width="3.875" style="2" customWidth="1"/>
    <col min="15829" max="15829" width="10.75" style="2" customWidth="1"/>
    <col min="15830" max="15830" width="8.375" style="2" customWidth="1"/>
    <col min="15831" max="15831" width="4.75" style="2" customWidth="1"/>
    <col min="15832" max="15832" width="9.625" style="2" customWidth="1"/>
    <col min="15833" max="15833" width="8.25" style="2" bestFit="1" customWidth="1"/>
    <col min="15834" max="15834" width="4.625" style="2" customWidth="1"/>
    <col min="15835" max="15835" width="9.625" style="2" customWidth="1"/>
    <col min="15836" max="15836" width="7.375" style="2" bestFit="1" customWidth="1"/>
    <col min="15837" max="15837" width="4.125" style="2" customWidth="1"/>
    <col min="15838" max="15838" width="10.375" style="2" customWidth="1"/>
    <col min="15839" max="15839" width="8.75" style="2" bestFit="1" customWidth="1"/>
    <col min="15840" max="15840" width="8.625" style="2" customWidth="1"/>
    <col min="15841" max="15841" width="9.25" style="2" customWidth="1"/>
    <col min="15842" max="15847" width="8.625" style="2" customWidth="1"/>
    <col min="15848" max="15848" width="7.875" style="2" bestFit="1" customWidth="1"/>
    <col min="15849" max="15849" width="3.75" style="2" customWidth="1"/>
    <col min="15850" max="15850" width="9.625" style="2" bestFit="1" customWidth="1"/>
    <col min="15851" max="15851" width="8.375" style="2" customWidth="1"/>
    <col min="15852" max="15852" width="4" style="2" bestFit="1" customWidth="1"/>
    <col min="15853" max="15853" width="10.375" style="2" customWidth="1"/>
    <col min="15854" max="15854" width="7.875" style="2" bestFit="1" customWidth="1"/>
    <col min="15855" max="15855" width="4.125" style="2" bestFit="1" customWidth="1"/>
    <col min="15856" max="15856" width="9.625" style="2" bestFit="1" customWidth="1"/>
    <col min="15857" max="15857" width="9.875" style="2" customWidth="1"/>
    <col min="15858" max="15858" width="4.125" style="2" bestFit="1" customWidth="1"/>
    <col min="15859" max="15859" width="8.375" style="2" customWidth="1"/>
    <col min="15860" max="15860" width="7.875" style="2" bestFit="1" customWidth="1"/>
    <col min="15861" max="15861" width="4.125" style="2" bestFit="1" customWidth="1"/>
    <col min="15862" max="15862" width="9.375" style="2" bestFit="1" customWidth="1"/>
    <col min="15863" max="15863" width="10.625" style="2" bestFit="1" customWidth="1"/>
    <col min="15864" max="15864" width="4.125" style="2" bestFit="1" customWidth="1"/>
    <col min="15865" max="15865" width="9.625" style="2" bestFit="1" customWidth="1"/>
    <col min="15866" max="15866" width="9" style="2" customWidth="1"/>
    <col min="15867" max="15867" width="4.125" style="2" bestFit="1" customWidth="1"/>
    <col min="15868" max="15868" width="9.625" style="2" bestFit="1" customWidth="1"/>
    <col min="15869" max="15869" width="10.625" style="2" bestFit="1" customWidth="1"/>
    <col min="15870" max="15870" width="4.125" style="2" bestFit="1" customWidth="1"/>
    <col min="15871" max="15871" width="10.375" style="2" customWidth="1"/>
    <col min="15872" max="15872" width="7.875" style="2" bestFit="1" customWidth="1"/>
    <col min="15873" max="15873" width="4.125" style="2" bestFit="1" customWidth="1"/>
    <col min="15874" max="15874" width="9.625" style="2" bestFit="1" customWidth="1"/>
    <col min="15875" max="15875" width="10.625" style="2" bestFit="1" customWidth="1"/>
    <col min="15876" max="15876" width="4.125" style="2" bestFit="1" customWidth="1"/>
    <col min="15877" max="15877" width="10.375" style="2" customWidth="1"/>
    <col min="15878" max="15878" width="7.875" style="2" bestFit="1" customWidth="1"/>
    <col min="15879" max="15879" width="4.125" style="2" bestFit="1" customWidth="1"/>
    <col min="15880" max="15880" width="9.625" style="2" bestFit="1" customWidth="1"/>
    <col min="15881" max="15881" width="10.625" style="2" bestFit="1" customWidth="1"/>
    <col min="15882" max="15882" width="4.125" style="2" bestFit="1" customWidth="1"/>
    <col min="15883" max="15883" width="10.375" style="2" customWidth="1"/>
    <col min="15884" max="15884" width="7.875" style="2" bestFit="1" customWidth="1"/>
    <col min="15885" max="15885" width="5.625" style="2" customWidth="1"/>
    <col min="15886" max="15886" width="9.625" style="2" bestFit="1" customWidth="1"/>
    <col min="15887" max="15887" width="9.25" style="2" customWidth="1"/>
    <col min="15888" max="15888" width="4.875" style="2" customWidth="1"/>
    <col min="15889" max="15889" width="9.625" style="2" bestFit="1" customWidth="1"/>
    <col min="15890" max="15890" width="9.375" style="2" customWidth="1"/>
    <col min="15891" max="15891" width="4.125" style="2" bestFit="1" customWidth="1"/>
    <col min="15892" max="15892" width="10.125" style="2" customWidth="1"/>
    <col min="15893" max="15893" width="8.75" style="2" bestFit="1" customWidth="1"/>
    <col min="15894" max="15894" width="2.875" style="2" bestFit="1" customWidth="1"/>
    <col min="15895" max="15895" width="10.375" style="2" customWidth="1"/>
    <col min="15896" max="15896" width="11.25" style="2" bestFit="1" customWidth="1"/>
    <col min="15897" max="15897" width="13.875" style="2" bestFit="1" customWidth="1"/>
    <col min="15898" max="15898" width="11.25" style="2" bestFit="1" customWidth="1"/>
    <col min="15899" max="16077" width="9.125" style="2"/>
    <col min="16078" max="16078" width="7.25" style="2" customWidth="1"/>
    <col min="16079" max="16079" width="40.625" style="2" customWidth="1"/>
    <col min="16080" max="16080" width="7.625" style="2" bestFit="1" customWidth="1"/>
    <col min="16081" max="16081" width="4.125" style="2" customWidth="1"/>
    <col min="16082" max="16082" width="9.375" style="2" customWidth="1"/>
    <col min="16083" max="16083" width="8.625" style="2" bestFit="1" customWidth="1"/>
    <col min="16084" max="16084" width="3.875" style="2" customWidth="1"/>
    <col min="16085" max="16085" width="10.75" style="2" customWidth="1"/>
    <col min="16086" max="16086" width="8.375" style="2" customWidth="1"/>
    <col min="16087" max="16087" width="4.75" style="2" customWidth="1"/>
    <col min="16088" max="16088" width="9.625" style="2" customWidth="1"/>
    <col min="16089" max="16089" width="8.25" style="2" bestFit="1" customWidth="1"/>
    <col min="16090" max="16090" width="4.625" style="2" customWidth="1"/>
    <col min="16091" max="16091" width="9.625" style="2" customWidth="1"/>
    <col min="16092" max="16092" width="7.375" style="2" bestFit="1" customWidth="1"/>
    <col min="16093" max="16093" width="4.125" style="2" customWidth="1"/>
    <col min="16094" max="16094" width="10.375" style="2" customWidth="1"/>
    <col min="16095" max="16095" width="8.75" style="2" bestFit="1" customWidth="1"/>
    <col min="16096" max="16096" width="8.625" style="2" customWidth="1"/>
    <col min="16097" max="16097" width="9.25" style="2" customWidth="1"/>
    <col min="16098" max="16103" width="8.625" style="2" customWidth="1"/>
    <col min="16104" max="16104" width="7.875" style="2" bestFit="1" customWidth="1"/>
    <col min="16105" max="16105" width="3.75" style="2" customWidth="1"/>
    <col min="16106" max="16106" width="9.625" style="2" bestFit="1" customWidth="1"/>
    <col min="16107" max="16107" width="8.375" style="2" customWidth="1"/>
    <col min="16108" max="16108" width="4" style="2" bestFit="1" customWidth="1"/>
    <col min="16109" max="16109" width="10.375" style="2" customWidth="1"/>
    <col min="16110" max="16110" width="7.875" style="2" bestFit="1" customWidth="1"/>
    <col min="16111" max="16111" width="4.125" style="2" bestFit="1" customWidth="1"/>
    <col min="16112" max="16112" width="9.625" style="2" bestFit="1" customWidth="1"/>
    <col min="16113" max="16113" width="9.875" style="2" customWidth="1"/>
    <col min="16114" max="16114" width="4.125" style="2" bestFit="1" customWidth="1"/>
    <col min="16115" max="16115" width="8.375" style="2" customWidth="1"/>
    <col min="16116" max="16116" width="7.875" style="2" bestFit="1" customWidth="1"/>
    <col min="16117" max="16117" width="4.125" style="2" bestFit="1" customWidth="1"/>
    <col min="16118" max="16118" width="9.375" style="2" bestFit="1" customWidth="1"/>
    <col min="16119" max="16119" width="10.625" style="2" bestFit="1" customWidth="1"/>
    <col min="16120" max="16120" width="4.125" style="2" bestFit="1" customWidth="1"/>
    <col min="16121" max="16121" width="9.625" style="2" bestFit="1" customWidth="1"/>
    <col min="16122" max="16122" width="9" style="2" customWidth="1"/>
    <col min="16123" max="16123" width="4.125" style="2" bestFit="1" customWidth="1"/>
    <col min="16124" max="16124" width="9.625" style="2" bestFit="1" customWidth="1"/>
    <col min="16125" max="16125" width="10.625" style="2" bestFit="1" customWidth="1"/>
    <col min="16126" max="16126" width="4.125" style="2" bestFit="1" customWidth="1"/>
    <col min="16127" max="16127" width="10.375" style="2" customWidth="1"/>
    <col min="16128" max="16128" width="7.875" style="2" bestFit="1" customWidth="1"/>
    <col min="16129" max="16129" width="4.125" style="2" bestFit="1" customWidth="1"/>
    <col min="16130" max="16130" width="9.625" style="2" bestFit="1" customWidth="1"/>
    <col min="16131" max="16131" width="10.625" style="2" bestFit="1" customWidth="1"/>
    <col min="16132" max="16132" width="4.125" style="2" bestFit="1" customWidth="1"/>
    <col min="16133" max="16133" width="10.375" style="2" customWidth="1"/>
    <col min="16134" max="16134" width="7.875" style="2" bestFit="1" customWidth="1"/>
    <col min="16135" max="16135" width="4.125" style="2" bestFit="1" customWidth="1"/>
    <col min="16136" max="16136" width="9.625" style="2" bestFit="1" customWidth="1"/>
    <col min="16137" max="16137" width="10.625" style="2" bestFit="1" customWidth="1"/>
    <col min="16138" max="16138" width="4.125" style="2" bestFit="1" customWidth="1"/>
    <col min="16139" max="16139" width="10.375" style="2" customWidth="1"/>
    <col min="16140" max="16140" width="7.875" style="2" bestFit="1" customWidth="1"/>
    <col min="16141" max="16141" width="5.625" style="2" customWidth="1"/>
    <col min="16142" max="16142" width="9.625" style="2" bestFit="1" customWidth="1"/>
    <col min="16143" max="16143" width="9.25" style="2" customWidth="1"/>
    <col min="16144" max="16144" width="4.875" style="2" customWidth="1"/>
    <col min="16145" max="16145" width="9.625" style="2" bestFit="1" customWidth="1"/>
    <col min="16146" max="16146" width="9.375" style="2" customWidth="1"/>
    <col min="16147" max="16147" width="4.125" style="2" bestFit="1" customWidth="1"/>
    <col min="16148" max="16148" width="10.125" style="2" customWidth="1"/>
    <col min="16149" max="16149" width="8.75" style="2" bestFit="1" customWidth="1"/>
    <col min="16150" max="16150" width="2.875" style="2" bestFit="1" customWidth="1"/>
    <col min="16151" max="16151" width="10.375" style="2" customWidth="1"/>
    <col min="16152" max="16152" width="11.25" style="2" bestFit="1" customWidth="1"/>
    <col min="16153" max="16153" width="13.875" style="2" bestFit="1" customWidth="1"/>
    <col min="16154" max="16154" width="11.25" style="2" bestFit="1" customWidth="1"/>
    <col min="16155" max="16384" width="9.125" style="2"/>
  </cols>
  <sheetData>
    <row r="1" spans="1:33" ht="15.75">
      <c r="A1" s="1" t="s">
        <v>53</v>
      </c>
    </row>
    <row r="3" spans="1:33" ht="15.75">
      <c r="A3" s="221" t="s">
        <v>0</v>
      </c>
      <c r="B3" s="223" t="s">
        <v>41</v>
      </c>
      <c r="C3" s="217" t="s">
        <v>54</v>
      </c>
      <c r="D3" s="218"/>
      <c r="E3" s="225" t="s">
        <v>55</v>
      </c>
      <c r="F3" s="226"/>
      <c r="G3" s="227" t="s">
        <v>56</v>
      </c>
      <c r="H3" s="228"/>
      <c r="I3" s="219" t="s">
        <v>57</v>
      </c>
      <c r="J3" s="220"/>
      <c r="K3" s="229" t="s">
        <v>58</v>
      </c>
      <c r="L3" s="230"/>
      <c r="M3" s="225" t="s">
        <v>59</v>
      </c>
      <c r="N3" s="226"/>
      <c r="O3" s="231" t="s">
        <v>60</v>
      </c>
      <c r="P3" s="232"/>
      <c r="Q3" s="233" t="s">
        <v>61</v>
      </c>
      <c r="R3" s="234"/>
      <c r="S3" s="235" t="s">
        <v>62</v>
      </c>
      <c r="T3" s="236"/>
      <c r="U3" s="217" t="s">
        <v>63</v>
      </c>
      <c r="V3" s="218"/>
      <c r="W3" s="239" t="s">
        <v>64</v>
      </c>
      <c r="X3" s="240"/>
      <c r="Y3" s="241" t="s">
        <v>65</v>
      </c>
      <c r="Z3" s="241"/>
      <c r="AA3" s="242" t="s">
        <v>66</v>
      </c>
      <c r="AB3" s="242"/>
      <c r="AC3" s="237" t="s">
        <v>116</v>
      </c>
      <c r="AD3" s="237"/>
      <c r="AE3" s="237" t="s">
        <v>117</v>
      </c>
      <c r="AF3" s="237"/>
      <c r="AG3" s="238" t="s">
        <v>66</v>
      </c>
    </row>
    <row r="4" spans="1:33" ht="15.75">
      <c r="A4" s="222"/>
      <c r="B4" s="224"/>
      <c r="C4" s="4" t="s">
        <v>42</v>
      </c>
      <c r="D4" s="4" t="s">
        <v>43</v>
      </c>
      <c r="E4" s="4" t="s">
        <v>42</v>
      </c>
      <c r="F4" s="4" t="s">
        <v>43</v>
      </c>
      <c r="G4" s="4" t="s">
        <v>42</v>
      </c>
      <c r="H4" s="4" t="s">
        <v>43</v>
      </c>
      <c r="I4" s="4" t="s">
        <v>42</v>
      </c>
      <c r="J4" s="4" t="s">
        <v>43</v>
      </c>
      <c r="K4" s="4" t="s">
        <v>42</v>
      </c>
      <c r="L4" s="4" t="s">
        <v>43</v>
      </c>
      <c r="M4" s="4" t="s">
        <v>42</v>
      </c>
      <c r="N4" s="4" t="s">
        <v>43</v>
      </c>
      <c r="O4" s="4" t="s">
        <v>42</v>
      </c>
      <c r="P4" s="4" t="s">
        <v>43</v>
      </c>
      <c r="Q4" s="4" t="s">
        <v>42</v>
      </c>
      <c r="R4" s="4" t="s">
        <v>43</v>
      </c>
      <c r="S4" s="4" t="s">
        <v>42</v>
      </c>
      <c r="T4" s="4" t="s">
        <v>43</v>
      </c>
      <c r="U4" s="4" t="s">
        <v>42</v>
      </c>
      <c r="V4" s="4" t="s">
        <v>43</v>
      </c>
      <c r="W4" s="4" t="s">
        <v>42</v>
      </c>
      <c r="X4" s="4" t="s">
        <v>43</v>
      </c>
      <c r="Y4" s="5" t="s">
        <v>42</v>
      </c>
      <c r="Z4" s="5" t="s">
        <v>43</v>
      </c>
      <c r="AA4" s="5" t="s">
        <v>42</v>
      </c>
      <c r="AB4" s="5" t="s">
        <v>43</v>
      </c>
      <c r="AC4" s="155" t="s">
        <v>42</v>
      </c>
      <c r="AD4" s="155" t="s">
        <v>43</v>
      </c>
      <c r="AE4" s="155" t="s">
        <v>42</v>
      </c>
      <c r="AF4" s="155" t="s">
        <v>43</v>
      </c>
      <c r="AG4" s="238"/>
    </row>
    <row r="5" spans="1:33" ht="16.5">
      <c r="A5" s="6">
        <v>1</v>
      </c>
      <c r="B5" s="7" t="s">
        <v>6</v>
      </c>
      <c r="C5" s="8">
        <v>1493</v>
      </c>
      <c r="D5" s="8">
        <v>3636</v>
      </c>
      <c r="E5" s="9">
        <v>1416</v>
      </c>
      <c r="F5" s="9">
        <v>2541</v>
      </c>
      <c r="G5" s="8">
        <v>1357</v>
      </c>
      <c r="H5" s="8">
        <v>3988</v>
      </c>
      <c r="I5" s="10">
        <v>1603</v>
      </c>
      <c r="J5" s="10">
        <v>4039</v>
      </c>
      <c r="K5" s="10">
        <v>1692</v>
      </c>
      <c r="L5" s="10">
        <v>3123</v>
      </c>
      <c r="M5" s="10">
        <v>1242</v>
      </c>
      <c r="N5" s="10">
        <v>1677</v>
      </c>
      <c r="O5" s="10">
        <v>19</v>
      </c>
      <c r="P5" s="10">
        <v>0</v>
      </c>
      <c r="Q5" s="10">
        <v>956</v>
      </c>
      <c r="R5" s="10">
        <v>1564</v>
      </c>
      <c r="S5" s="10">
        <v>1073</v>
      </c>
      <c r="T5" s="10">
        <v>2264</v>
      </c>
      <c r="U5" s="10">
        <v>876</v>
      </c>
      <c r="V5" s="10">
        <v>1766</v>
      </c>
      <c r="W5" s="10">
        <v>1140</v>
      </c>
      <c r="X5" s="10">
        <v>1579</v>
      </c>
      <c r="Y5" s="10">
        <v>1241</v>
      </c>
      <c r="Z5" s="10">
        <v>1635</v>
      </c>
      <c r="AA5" s="10">
        <f>C5+E5+G5+I5+K5+M5+O5+Q5+S5+U5+W5+Y5</f>
        <v>14108</v>
      </c>
      <c r="AB5" s="10">
        <f>D5+F5+H5+J5+L5+N5+P5+R5+T5+V5+X5+Z5</f>
        <v>27812</v>
      </c>
      <c r="AC5" s="157">
        <f t="shared" ref="AC5:AD7" si="0">AA5/12</f>
        <v>1175.6666666666667</v>
      </c>
      <c r="AD5" s="157">
        <f t="shared" si="0"/>
        <v>2317.6666666666665</v>
      </c>
      <c r="AE5" s="156">
        <f>AC5*244</f>
        <v>286862.66666666669</v>
      </c>
      <c r="AF5" s="156">
        <f>AD5*104</f>
        <v>241037.33333333331</v>
      </c>
      <c r="AG5" s="156">
        <f>SUM(AE5:AF5)</f>
        <v>527900</v>
      </c>
    </row>
    <row r="6" spans="1:33" ht="16.5">
      <c r="A6" s="6">
        <v>2</v>
      </c>
      <c r="B6" s="7" t="s">
        <v>7</v>
      </c>
      <c r="C6" s="11">
        <v>2345</v>
      </c>
      <c r="D6" s="11">
        <v>12480</v>
      </c>
      <c r="E6" s="12">
        <v>4536</v>
      </c>
      <c r="F6" s="12">
        <v>13520</v>
      </c>
      <c r="G6" s="11">
        <v>4377</v>
      </c>
      <c r="H6" s="11">
        <v>12251</v>
      </c>
      <c r="I6" s="10">
        <v>3305</v>
      </c>
      <c r="J6" s="10">
        <v>10230</v>
      </c>
      <c r="K6" s="10">
        <v>455</v>
      </c>
      <c r="L6" s="10">
        <v>10230</v>
      </c>
      <c r="M6" s="10">
        <v>1500</v>
      </c>
      <c r="N6" s="10">
        <v>1000</v>
      </c>
      <c r="O6" s="10">
        <v>0</v>
      </c>
      <c r="P6" s="10">
        <v>0</v>
      </c>
      <c r="Q6" s="10">
        <v>2087</v>
      </c>
      <c r="R6" s="10">
        <v>3295</v>
      </c>
      <c r="S6" s="10">
        <v>1638</v>
      </c>
      <c r="T6" s="10">
        <v>3058</v>
      </c>
      <c r="U6" s="10">
        <v>1495</v>
      </c>
      <c r="V6" s="10">
        <v>3805</v>
      </c>
      <c r="W6" s="10">
        <v>1891</v>
      </c>
      <c r="X6" s="10">
        <v>3217</v>
      </c>
      <c r="Y6" s="10">
        <v>1772</v>
      </c>
      <c r="Z6" s="10">
        <v>2527</v>
      </c>
      <c r="AA6" s="10">
        <f t="shared" ref="AA6:AB44" si="1">C6+E6+G6+I6+K6+M6+O6+Q6+S6+U6+W6+Y6</f>
        <v>25401</v>
      </c>
      <c r="AB6" s="10">
        <f t="shared" si="1"/>
        <v>75613</v>
      </c>
      <c r="AC6" s="157">
        <f t="shared" si="0"/>
        <v>2116.75</v>
      </c>
      <c r="AD6" s="157">
        <f t="shared" si="0"/>
        <v>6301.083333333333</v>
      </c>
      <c r="AE6" s="156">
        <f>AC6*244</f>
        <v>516487</v>
      </c>
      <c r="AF6" s="156">
        <f>AD6*104</f>
        <v>655312.66666666663</v>
      </c>
      <c r="AG6" s="156">
        <f t="shared" ref="AG6:AG45" si="2">SUM(AE6:AF6)</f>
        <v>1171799.6666666665</v>
      </c>
    </row>
    <row r="7" spans="1:33" ht="16.5">
      <c r="A7" s="6">
        <v>3</v>
      </c>
      <c r="B7" s="13" t="s">
        <v>8</v>
      </c>
      <c r="C7" s="11">
        <v>5865</v>
      </c>
      <c r="D7" s="11">
        <v>5025</v>
      </c>
      <c r="E7" s="12">
        <v>5735</v>
      </c>
      <c r="F7" s="12">
        <v>5385</v>
      </c>
      <c r="G7" s="11">
        <v>5000</v>
      </c>
      <c r="H7" s="11">
        <v>5820</v>
      </c>
      <c r="I7" s="10">
        <v>5237</v>
      </c>
      <c r="J7" s="10">
        <v>5615</v>
      </c>
      <c r="K7" s="10">
        <v>5300</v>
      </c>
      <c r="L7" s="10">
        <v>5260</v>
      </c>
      <c r="M7" s="10">
        <v>4940</v>
      </c>
      <c r="N7" s="10">
        <v>4640</v>
      </c>
      <c r="O7" s="10">
        <v>0</v>
      </c>
      <c r="P7" s="10">
        <v>0</v>
      </c>
      <c r="Q7" s="10">
        <v>4170</v>
      </c>
      <c r="R7" s="10">
        <v>4830</v>
      </c>
      <c r="S7" s="10">
        <v>5126</v>
      </c>
      <c r="T7" s="10">
        <v>5674</v>
      </c>
      <c r="U7" s="10">
        <v>4317</v>
      </c>
      <c r="V7" s="10">
        <v>4351</v>
      </c>
      <c r="W7" s="10">
        <v>4317</v>
      </c>
      <c r="X7" s="10">
        <v>4351</v>
      </c>
      <c r="Y7" s="10">
        <v>2860</v>
      </c>
      <c r="Z7" s="10">
        <v>2800</v>
      </c>
      <c r="AA7" s="10">
        <f t="shared" si="1"/>
        <v>52867</v>
      </c>
      <c r="AB7" s="10">
        <f t="shared" si="1"/>
        <v>53751</v>
      </c>
      <c r="AC7" s="157">
        <f t="shared" si="0"/>
        <v>4405.583333333333</v>
      </c>
      <c r="AD7" s="157">
        <f t="shared" si="0"/>
        <v>4479.25</v>
      </c>
      <c r="AE7" s="156">
        <f>AC7*244</f>
        <v>1074962.3333333333</v>
      </c>
      <c r="AF7" s="156">
        <f>AD7*104</f>
        <v>465842</v>
      </c>
      <c r="AG7" s="156">
        <f t="shared" si="2"/>
        <v>1540804.3333333333</v>
      </c>
    </row>
    <row r="8" spans="1:33" ht="16.5">
      <c r="A8" s="6">
        <v>4</v>
      </c>
      <c r="B8" s="13" t="s">
        <v>9</v>
      </c>
      <c r="C8" s="11">
        <v>1100</v>
      </c>
      <c r="D8" s="11">
        <v>1000</v>
      </c>
      <c r="E8" s="12">
        <v>1100</v>
      </c>
      <c r="F8" s="12">
        <v>1000</v>
      </c>
      <c r="G8" s="11">
        <v>1200</v>
      </c>
      <c r="H8" s="11">
        <v>1300</v>
      </c>
      <c r="I8" s="10">
        <v>1100</v>
      </c>
      <c r="J8" s="10">
        <v>1000</v>
      </c>
      <c r="K8" s="10">
        <v>1100</v>
      </c>
      <c r="L8" s="10">
        <v>1000</v>
      </c>
      <c r="M8" s="10">
        <v>1000</v>
      </c>
      <c r="N8" s="10">
        <v>900</v>
      </c>
      <c r="O8" s="10">
        <v>419</v>
      </c>
      <c r="P8" s="10">
        <v>0</v>
      </c>
      <c r="Q8" s="10">
        <v>781</v>
      </c>
      <c r="R8" s="10">
        <v>610</v>
      </c>
      <c r="S8" s="10">
        <v>1042</v>
      </c>
      <c r="T8" s="10">
        <v>769</v>
      </c>
      <c r="U8" s="10">
        <v>1228</v>
      </c>
      <c r="V8" s="10">
        <v>1272</v>
      </c>
      <c r="W8" s="10">
        <v>1318</v>
      </c>
      <c r="X8" s="10">
        <v>1140</v>
      </c>
      <c r="Y8" s="10">
        <v>1285</v>
      </c>
      <c r="Z8" s="10">
        <v>915</v>
      </c>
      <c r="AA8" s="10">
        <f t="shared" si="1"/>
        <v>12673</v>
      </c>
      <c r="AB8" s="10">
        <f t="shared" si="1"/>
        <v>10906</v>
      </c>
      <c r="AC8" s="157">
        <f t="shared" ref="AC8:AC44" si="3">AA8/12</f>
        <v>1056.0833333333333</v>
      </c>
      <c r="AD8" s="157">
        <f t="shared" ref="AD8:AD44" si="4">AB8/12</f>
        <v>908.83333333333337</v>
      </c>
      <c r="AE8" s="156">
        <f t="shared" ref="AE8:AE44" si="5">AC8*244</f>
        <v>257684.33333333331</v>
      </c>
      <c r="AF8" s="156">
        <f t="shared" ref="AF8:AF44" si="6">AD8*104</f>
        <v>94518.666666666672</v>
      </c>
      <c r="AG8" s="156">
        <f t="shared" si="2"/>
        <v>352203</v>
      </c>
    </row>
    <row r="9" spans="1:33" ht="16.5">
      <c r="A9" s="6">
        <v>5</v>
      </c>
      <c r="B9" s="13" t="s">
        <v>10</v>
      </c>
      <c r="C9" s="11">
        <v>1429</v>
      </c>
      <c r="D9" s="11">
        <v>1418</v>
      </c>
      <c r="E9" s="12">
        <v>1514</v>
      </c>
      <c r="F9" s="12">
        <v>1438</v>
      </c>
      <c r="G9" s="11">
        <v>1448</v>
      </c>
      <c r="H9" s="11">
        <v>1443</v>
      </c>
      <c r="I9" s="10">
        <v>1437</v>
      </c>
      <c r="J9" s="10">
        <v>1418</v>
      </c>
      <c r="K9" s="10">
        <v>1420</v>
      </c>
      <c r="L9" s="10">
        <v>1421</v>
      </c>
      <c r="M9" s="10">
        <v>1213</v>
      </c>
      <c r="N9" s="10">
        <v>1244</v>
      </c>
      <c r="O9" s="10">
        <v>0</v>
      </c>
      <c r="P9" s="10">
        <v>0</v>
      </c>
      <c r="Q9" s="10">
        <v>1347</v>
      </c>
      <c r="R9" s="10">
        <v>1587</v>
      </c>
      <c r="S9" s="10">
        <v>1392</v>
      </c>
      <c r="T9" s="10">
        <v>1565</v>
      </c>
      <c r="U9" s="10">
        <v>1717</v>
      </c>
      <c r="V9" s="10">
        <v>2059</v>
      </c>
      <c r="W9" s="10">
        <v>1192</v>
      </c>
      <c r="X9" s="10">
        <v>1148</v>
      </c>
      <c r="Y9" s="10">
        <v>1261</v>
      </c>
      <c r="Z9" s="10">
        <v>1079</v>
      </c>
      <c r="AA9" s="10">
        <f t="shared" si="1"/>
        <v>15370</v>
      </c>
      <c r="AB9" s="10">
        <f t="shared" si="1"/>
        <v>15820</v>
      </c>
      <c r="AC9" s="157">
        <f t="shared" si="3"/>
        <v>1280.8333333333333</v>
      </c>
      <c r="AD9" s="157">
        <f t="shared" si="4"/>
        <v>1318.3333333333333</v>
      </c>
      <c r="AE9" s="156">
        <f t="shared" si="5"/>
        <v>312523.33333333331</v>
      </c>
      <c r="AF9" s="156">
        <f t="shared" si="6"/>
        <v>137106.66666666666</v>
      </c>
      <c r="AG9" s="156">
        <f t="shared" si="2"/>
        <v>449630</v>
      </c>
    </row>
    <row r="10" spans="1:33" ht="16.5">
      <c r="A10" s="6">
        <v>6</v>
      </c>
      <c r="B10" s="13" t="s">
        <v>11</v>
      </c>
      <c r="C10" s="11">
        <v>1186</v>
      </c>
      <c r="D10" s="11">
        <v>880</v>
      </c>
      <c r="E10" s="14">
        <v>1238</v>
      </c>
      <c r="F10" s="12">
        <v>915</v>
      </c>
      <c r="G10" s="11">
        <v>1210</v>
      </c>
      <c r="H10" s="11">
        <v>673</v>
      </c>
      <c r="I10" s="10">
        <v>1690</v>
      </c>
      <c r="J10" s="10">
        <v>1015</v>
      </c>
      <c r="K10" s="10">
        <v>2865</v>
      </c>
      <c r="L10" s="10">
        <v>1721</v>
      </c>
      <c r="M10" s="10">
        <v>1888</v>
      </c>
      <c r="N10" s="10">
        <v>1417</v>
      </c>
      <c r="O10" s="10">
        <v>0</v>
      </c>
      <c r="P10" s="10">
        <v>0</v>
      </c>
      <c r="Q10" s="10">
        <v>1165</v>
      </c>
      <c r="R10" s="10">
        <v>890</v>
      </c>
      <c r="S10" s="10">
        <v>1121</v>
      </c>
      <c r="T10" s="10">
        <v>937</v>
      </c>
      <c r="U10" s="10">
        <v>995</v>
      </c>
      <c r="V10" s="10">
        <v>968</v>
      </c>
      <c r="W10" s="10">
        <v>1015</v>
      </c>
      <c r="X10" s="10">
        <v>988</v>
      </c>
      <c r="Y10" s="10">
        <v>1585</v>
      </c>
      <c r="Z10" s="10">
        <v>1264</v>
      </c>
      <c r="AA10" s="10">
        <f t="shared" si="1"/>
        <v>15958</v>
      </c>
      <c r="AB10" s="10">
        <f t="shared" si="1"/>
        <v>11668</v>
      </c>
      <c r="AC10" s="157">
        <f t="shared" si="3"/>
        <v>1329.8333333333333</v>
      </c>
      <c r="AD10" s="157">
        <f t="shared" si="4"/>
        <v>972.33333333333337</v>
      </c>
      <c r="AE10" s="156">
        <f t="shared" si="5"/>
        <v>324479.33333333331</v>
      </c>
      <c r="AF10" s="156">
        <f t="shared" si="6"/>
        <v>101122.66666666667</v>
      </c>
      <c r="AG10" s="156">
        <f t="shared" si="2"/>
        <v>425602</v>
      </c>
    </row>
    <row r="11" spans="1:33" ht="16.5">
      <c r="A11" s="6">
        <v>7</v>
      </c>
      <c r="B11" s="13" t="s">
        <v>12</v>
      </c>
      <c r="C11" s="11">
        <v>830</v>
      </c>
      <c r="D11" s="11">
        <v>815</v>
      </c>
      <c r="E11" s="12">
        <v>808</v>
      </c>
      <c r="F11" s="12">
        <v>772</v>
      </c>
      <c r="G11" s="11">
        <v>817</v>
      </c>
      <c r="H11" s="11">
        <v>690</v>
      </c>
      <c r="I11" s="10">
        <v>820</v>
      </c>
      <c r="J11" s="10">
        <v>733</v>
      </c>
      <c r="K11" s="10">
        <v>918</v>
      </c>
      <c r="L11" s="10">
        <v>855</v>
      </c>
      <c r="M11" s="10">
        <v>840</v>
      </c>
      <c r="N11" s="10">
        <v>730</v>
      </c>
      <c r="O11" s="10">
        <v>0</v>
      </c>
      <c r="P11" s="10">
        <v>0</v>
      </c>
      <c r="Q11" s="10">
        <v>1179</v>
      </c>
      <c r="R11" s="10">
        <v>1148</v>
      </c>
      <c r="S11" s="10">
        <v>1041</v>
      </c>
      <c r="T11" s="10">
        <v>1278</v>
      </c>
      <c r="U11" s="10">
        <v>1058</v>
      </c>
      <c r="V11" s="10">
        <v>1243</v>
      </c>
      <c r="W11" s="10">
        <v>1206</v>
      </c>
      <c r="X11" s="10">
        <v>1121</v>
      </c>
      <c r="Y11" s="10">
        <v>1116</v>
      </c>
      <c r="Z11" s="10">
        <v>1080</v>
      </c>
      <c r="AA11" s="10">
        <f t="shared" si="1"/>
        <v>10633</v>
      </c>
      <c r="AB11" s="10">
        <f t="shared" si="1"/>
        <v>10465</v>
      </c>
      <c r="AC11" s="157">
        <f t="shared" si="3"/>
        <v>886.08333333333337</v>
      </c>
      <c r="AD11" s="157">
        <f t="shared" si="4"/>
        <v>872.08333333333337</v>
      </c>
      <c r="AE11" s="156">
        <f t="shared" si="5"/>
        <v>216204.33333333334</v>
      </c>
      <c r="AF11" s="156">
        <f t="shared" si="6"/>
        <v>90696.666666666672</v>
      </c>
      <c r="AG11" s="156">
        <f t="shared" si="2"/>
        <v>306901</v>
      </c>
    </row>
    <row r="12" spans="1:33" ht="16.5">
      <c r="A12" s="6">
        <v>8</v>
      </c>
      <c r="B12" s="13" t="s">
        <v>13</v>
      </c>
      <c r="C12" s="11">
        <v>3000</v>
      </c>
      <c r="D12" s="11">
        <v>7500</v>
      </c>
      <c r="E12" s="12">
        <v>3500</v>
      </c>
      <c r="F12" s="12">
        <v>10000</v>
      </c>
      <c r="G12" s="11">
        <v>3500</v>
      </c>
      <c r="H12" s="11">
        <v>10000</v>
      </c>
      <c r="I12" s="10">
        <v>3500</v>
      </c>
      <c r="J12" s="10">
        <v>10000</v>
      </c>
      <c r="K12" s="10">
        <v>2000</v>
      </c>
      <c r="L12" s="10">
        <v>5000</v>
      </c>
      <c r="M12" s="10">
        <v>1000</v>
      </c>
      <c r="N12" s="10">
        <v>2500</v>
      </c>
      <c r="O12" s="10">
        <v>0</v>
      </c>
      <c r="P12" s="10">
        <v>0</v>
      </c>
      <c r="Q12" s="10">
        <v>2000</v>
      </c>
      <c r="R12" s="10">
        <v>4500</v>
      </c>
      <c r="S12" s="10">
        <v>3000</v>
      </c>
      <c r="T12" s="10">
        <v>9000</v>
      </c>
      <c r="U12" s="10">
        <v>3000</v>
      </c>
      <c r="V12" s="10">
        <v>9000</v>
      </c>
      <c r="W12" s="10">
        <v>3000</v>
      </c>
      <c r="X12" s="10">
        <v>9000</v>
      </c>
      <c r="Y12" s="10">
        <v>3000</v>
      </c>
      <c r="Z12" s="10">
        <v>9000</v>
      </c>
      <c r="AA12" s="10">
        <f t="shared" si="1"/>
        <v>30500</v>
      </c>
      <c r="AB12" s="10">
        <f t="shared" si="1"/>
        <v>85500</v>
      </c>
      <c r="AC12" s="157">
        <f t="shared" si="3"/>
        <v>2541.6666666666665</v>
      </c>
      <c r="AD12" s="157">
        <f t="shared" si="4"/>
        <v>7125</v>
      </c>
      <c r="AE12" s="156">
        <f t="shared" si="5"/>
        <v>620166.66666666663</v>
      </c>
      <c r="AF12" s="156">
        <f t="shared" si="6"/>
        <v>741000</v>
      </c>
      <c r="AG12" s="156">
        <f t="shared" si="2"/>
        <v>1361166.6666666665</v>
      </c>
    </row>
    <row r="13" spans="1:33" ht="16.5">
      <c r="A13" s="6">
        <v>9</v>
      </c>
      <c r="B13" s="13" t="s">
        <v>14</v>
      </c>
      <c r="C13" s="11">
        <v>800</v>
      </c>
      <c r="D13" s="11">
        <v>1500</v>
      </c>
      <c r="E13" s="12">
        <v>800</v>
      </c>
      <c r="F13" s="12">
        <v>1500</v>
      </c>
      <c r="G13" s="11">
        <v>800</v>
      </c>
      <c r="H13" s="11">
        <v>1500</v>
      </c>
      <c r="I13" s="10">
        <v>800</v>
      </c>
      <c r="J13" s="10">
        <v>1000</v>
      </c>
      <c r="K13" s="10">
        <v>800</v>
      </c>
      <c r="L13" s="10">
        <v>1000</v>
      </c>
      <c r="M13" s="10">
        <v>800</v>
      </c>
      <c r="N13" s="10">
        <v>1000</v>
      </c>
      <c r="O13" s="10">
        <v>0</v>
      </c>
      <c r="P13" s="10">
        <v>0</v>
      </c>
      <c r="Q13" s="10">
        <v>800</v>
      </c>
      <c r="R13" s="10">
        <v>1000</v>
      </c>
      <c r="S13" s="10">
        <v>900</v>
      </c>
      <c r="T13" s="10">
        <v>1000</v>
      </c>
      <c r="U13" s="10">
        <v>800</v>
      </c>
      <c r="V13" s="10">
        <v>1000</v>
      </c>
      <c r="W13" s="10">
        <v>900</v>
      </c>
      <c r="X13" s="10">
        <v>1500</v>
      </c>
      <c r="Y13" s="10">
        <v>600</v>
      </c>
      <c r="Z13" s="10">
        <v>900</v>
      </c>
      <c r="AA13" s="10">
        <f t="shared" si="1"/>
        <v>8800</v>
      </c>
      <c r="AB13" s="10">
        <f t="shared" si="1"/>
        <v>12900</v>
      </c>
      <c r="AC13" s="157">
        <f t="shared" si="3"/>
        <v>733.33333333333337</v>
      </c>
      <c r="AD13" s="157">
        <f t="shared" si="4"/>
        <v>1075</v>
      </c>
      <c r="AE13" s="156">
        <f t="shared" si="5"/>
        <v>178933.33333333334</v>
      </c>
      <c r="AF13" s="156">
        <f t="shared" si="6"/>
        <v>111800</v>
      </c>
      <c r="AG13" s="156">
        <f t="shared" si="2"/>
        <v>290733.33333333337</v>
      </c>
    </row>
    <row r="14" spans="1:33" ht="16.5">
      <c r="A14" s="6">
        <v>10</v>
      </c>
      <c r="B14" s="13" t="s">
        <v>15</v>
      </c>
      <c r="C14" s="11">
        <v>165</v>
      </c>
      <c r="D14" s="11">
        <v>200</v>
      </c>
      <c r="E14" s="12">
        <v>170</v>
      </c>
      <c r="F14" s="12">
        <v>200</v>
      </c>
      <c r="G14" s="11">
        <v>180</v>
      </c>
      <c r="H14" s="11">
        <v>190</v>
      </c>
      <c r="I14" s="10">
        <v>180</v>
      </c>
      <c r="J14" s="10">
        <v>150</v>
      </c>
      <c r="K14" s="10">
        <v>150</v>
      </c>
      <c r="L14" s="10">
        <v>180</v>
      </c>
      <c r="M14" s="10">
        <v>180</v>
      </c>
      <c r="N14" s="10">
        <v>150</v>
      </c>
      <c r="O14" s="10">
        <v>35</v>
      </c>
      <c r="P14" s="10">
        <v>0</v>
      </c>
      <c r="Q14" s="10">
        <v>180</v>
      </c>
      <c r="R14" s="10">
        <v>150</v>
      </c>
      <c r="S14" s="10">
        <v>150</v>
      </c>
      <c r="T14" s="10">
        <v>197</v>
      </c>
      <c r="U14" s="10">
        <v>181</v>
      </c>
      <c r="V14" s="10">
        <v>135</v>
      </c>
      <c r="W14" s="10">
        <v>164</v>
      </c>
      <c r="X14" s="10">
        <v>153</v>
      </c>
      <c r="Y14" s="10">
        <v>156</v>
      </c>
      <c r="Z14" s="10">
        <v>153</v>
      </c>
      <c r="AA14" s="10">
        <f t="shared" si="1"/>
        <v>1891</v>
      </c>
      <c r="AB14" s="10">
        <f t="shared" si="1"/>
        <v>1858</v>
      </c>
      <c r="AC14" s="157">
        <f t="shared" si="3"/>
        <v>157.58333333333334</v>
      </c>
      <c r="AD14" s="157">
        <f t="shared" si="4"/>
        <v>154.83333333333334</v>
      </c>
      <c r="AE14" s="156">
        <f t="shared" si="5"/>
        <v>38450.333333333336</v>
      </c>
      <c r="AF14" s="156">
        <f t="shared" si="6"/>
        <v>16102.666666666668</v>
      </c>
      <c r="AG14" s="156">
        <f t="shared" si="2"/>
        <v>54553</v>
      </c>
    </row>
    <row r="15" spans="1:33" ht="16.5">
      <c r="A15" s="6">
        <v>11</v>
      </c>
      <c r="B15" s="13" t="s">
        <v>16</v>
      </c>
      <c r="C15" s="11">
        <v>2535</v>
      </c>
      <c r="D15" s="11">
        <v>3535</v>
      </c>
      <c r="E15" s="12">
        <v>1700</v>
      </c>
      <c r="F15" s="12">
        <v>2500</v>
      </c>
      <c r="G15" s="11">
        <v>1080</v>
      </c>
      <c r="H15" s="11">
        <v>2320</v>
      </c>
      <c r="I15" s="10">
        <v>1700</v>
      </c>
      <c r="J15" s="10">
        <v>2000</v>
      </c>
      <c r="K15" s="10">
        <v>1500</v>
      </c>
      <c r="L15" s="10">
        <v>1950</v>
      </c>
      <c r="M15" s="10">
        <v>2680</v>
      </c>
      <c r="N15" s="10">
        <v>3000</v>
      </c>
      <c r="O15" s="10">
        <v>0</v>
      </c>
      <c r="P15" s="10">
        <v>0</v>
      </c>
      <c r="Q15" s="10">
        <v>2800</v>
      </c>
      <c r="R15" s="10">
        <v>3160</v>
      </c>
      <c r="S15" s="10">
        <v>2835</v>
      </c>
      <c r="T15" s="10">
        <v>3720</v>
      </c>
      <c r="U15" s="10">
        <v>2509</v>
      </c>
      <c r="V15" s="10">
        <v>3057</v>
      </c>
      <c r="W15" s="10">
        <v>2509</v>
      </c>
      <c r="X15" s="10">
        <v>3057</v>
      </c>
      <c r="Y15" s="10">
        <v>2230</v>
      </c>
      <c r="Z15" s="10">
        <v>2370</v>
      </c>
      <c r="AA15" s="10">
        <f t="shared" si="1"/>
        <v>24078</v>
      </c>
      <c r="AB15" s="10">
        <f t="shared" si="1"/>
        <v>30669</v>
      </c>
      <c r="AC15" s="157">
        <f t="shared" si="3"/>
        <v>2006.5</v>
      </c>
      <c r="AD15" s="157">
        <f t="shared" si="4"/>
        <v>2555.75</v>
      </c>
      <c r="AE15" s="156">
        <f t="shared" si="5"/>
        <v>489586</v>
      </c>
      <c r="AF15" s="156">
        <f t="shared" si="6"/>
        <v>265798</v>
      </c>
      <c r="AG15" s="156">
        <f t="shared" si="2"/>
        <v>755384</v>
      </c>
    </row>
    <row r="16" spans="1:33" ht="16.5">
      <c r="A16" s="6">
        <v>12</v>
      </c>
      <c r="B16" s="13" t="s">
        <v>67</v>
      </c>
      <c r="C16" s="11">
        <v>300</v>
      </c>
      <c r="D16" s="11">
        <v>400</v>
      </c>
      <c r="E16" s="12">
        <v>350</v>
      </c>
      <c r="F16" s="12">
        <v>450</v>
      </c>
      <c r="G16" s="11">
        <v>380</v>
      </c>
      <c r="H16" s="11">
        <v>540</v>
      </c>
      <c r="I16" s="10">
        <v>250</v>
      </c>
      <c r="J16" s="10">
        <v>380</v>
      </c>
      <c r="K16" s="10">
        <v>250</v>
      </c>
      <c r="L16" s="10">
        <v>350</v>
      </c>
      <c r="M16" s="10">
        <v>227</v>
      </c>
      <c r="N16" s="10">
        <v>448</v>
      </c>
      <c r="O16" s="10">
        <v>0</v>
      </c>
      <c r="P16" s="10">
        <v>0</v>
      </c>
      <c r="Q16" s="10">
        <v>615</v>
      </c>
      <c r="R16" s="10">
        <v>590</v>
      </c>
      <c r="S16" s="10">
        <v>514</v>
      </c>
      <c r="T16" s="10">
        <v>514</v>
      </c>
      <c r="U16" s="10">
        <v>430</v>
      </c>
      <c r="V16" s="10">
        <v>431</v>
      </c>
      <c r="W16" s="10">
        <v>430</v>
      </c>
      <c r="X16" s="10">
        <v>431</v>
      </c>
      <c r="Y16" s="10">
        <v>405</v>
      </c>
      <c r="Z16" s="10">
        <v>400</v>
      </c>
      <c r="AA16" s="10">
        <f t="shared" si="1"/>
        <v>4151</v>
      </c>
      <c r="AB16" s="10">
        <f t="shared" si="1"/>
        <v>4934</v>
      </c>
      <c r="AC16" s="157">
        <f t="shared" si="3"/>
        <v>345.91666666666669</v>
      </c>
      <c r="AD16" s="157">
        <f t="shared" si="4"/>
        <v>411.16666666666669</v>
      </c>
      <c r="AE16" s="156">
        <f t="shared" si="5"/>
        <v>84403.666666666672</v>
      </c>
      <c r="AF16" s="156">
        <f t="shared" si="6"/>
        <v>42761.333333333336</v>
      </c>
      <c r="AG16" s="156">
        <f t="shared" si="2"/>
        <v>127165</v>
      </c>
    </row>
    <row r="17" spans="1:33" ht="16.5">
      <c r="A17" s="6">
        <v>13</v>
      </c>
      <c r="B17" s="13" t="s">
        <v>18</v>
      </c>
      <c r="C17" s="11">
        <v>2683</v>
      </c>
      <c r="D17" s="11">
        <v>2905</v>
      </c>
      <c r="E17" s="12">
        <v>3861</v>
      </c>
      <c r="F17" s="12">
        <v>3548</v>
      </c>
      <c r="G17" s="11">
        <v>2594</v>
      </c>
      <c r="H17" s="11">
        <v>2757</v>
      </c>
      <c r="I17" s="10">
        <v>2453</v>
      </c>
      <c r="J17" s="10">
        <v>2611</v>
      </c>
      <c r="K17" s="10">
        <v>2567</v>
      </c>
      <c r="L17" s="10">
        <v>2757</v>
      </c>
      <c r="M17" s="10">
        <v>854</v>
      </c>
      <c r="N17" s="10">
        <v>923</v>
      </c>
      <c r="O17" s="10">
        <v>0</v>
      </c>
      <c r="P17" s="10">
        <v>0</v>
      </c>
      <c r="Q17" s="10">
        <v>1412</v>
      </c>
      <c r="R17" s="10">
        <v>1510</v>
      </c>
      <c r="S17" s="10">
        <v>1324</v>
      </c>
      <c r="T17" s="10">
        <v>2132</v>
      </c>
      <c r="U17" s="10">
        <v>1717</v>
      </c>
      <c r="V17" s="10">
        <v>2095</v>
      </c>
      <c r="W17" s="10">
        <v>1955</v>
      </c>
      <c r="X17" s="10">
        <v>1752</v>
      </c>
      <c r="Y17" s="10">
        <v>1553</v>
      </c>
      <c r="Z17" s="10">
        <v>1779</v>
      </c>
      <c r="AA17" s="10">
        <f t="shared" si="1"/>
        <v>22973</v>
      </c>
      <c r="AB17" s="10">
        <f t="shared" si="1"/>
        <v>24769</v>
      </c>
      <c r="AC17" s="157">
        <f t="shared" si="3"/>
        <v>1914.4166666666667</v>
      </c>
      <c r="AD17" s="157">
        <f t="shared" si="4"/>
        <v>2064.0833333333335</v>
      </c>
      <c r="AE17" s="156">
        <f t="shared" si="5"/>
        <v>467117.66666666669</v>
      </c>
      <c r="AF17" s="156">
        <f t="shared" si="6"/>
        <v>214664.66666666669</v>
      </c>
      <c r="AG17" s="156">
        <f t="shared" si="2"/>
        <v>681782.33333333337</v>
      </c>
    </row>
    <row r="18" spans="1:33" ht="16.5">
      <c r="A18" s="6">
        <v>14</v>
      </c>
      <c r="B18" s="13" t="s">
        <v>19</v>
      </c>
      <c r="C18" s="11">
        <v>600</v>
      </c>
      <c r="D18" s="11">
        <v>900</v>
      </c>
      <c r="E18" s="12">
        <v>600</v>
      </c>
      <c r="F18" s="12">
        <v>900</v>
      </c>
      <c r="G18" s="11">
        <v>600</v>
      </c>
      <c r="H18" s="11">
        <v>900</v>
      </c>
      <c r="I18" s="10">
        <v>800</v>
      </c>
      <c r="J18" s="10">
        <v>1000</v>
      </c>
      <c r="K18" s="10">
        <v>800</v>
      </c>
      <c r="L18" s="10">
        <v>1500</v>
      </c>
      <c r="M18" s="10">
        <v>600</v>
      </c>
      <c r="N18" s="10">
        <v>900</v>
      </c>
      <c r="O18" s="10">
        <v>0</v>
      </c>
      <c r="P18" s="10">
        <v>0</v>
      </c>
      <c r="Q18" s="10">
        <v>800</v>
      </c>
      <c r="R18" s="10">
        <v>1000</v>
      </c>
      <c r="S18" s="10">
        <v>900</v>
      </c>
      <c r="T18" s="10">
        <v>1000</v>
      </c>
      <c r="U18" s="10">
        <v>900</v>
      </c>
      <c r="V18" s="10">
        <v>1500</v>
      </c>
      <c r="W18" s="10">
        <v>900</v>
      </c>
      <c r="X18" s="10">
        <v>1500</v>
      </c>
      <c r="Y18" s="10">
        <v>900</v>
      </c>
      <c r="Z18" s="10">
        <v>1500</v>
      </c>
      <c r="AA18" s="10">
        <f t="shared" si="1"/>
        <v>8400</v>
      </c>
      <c r="AB18" s="10">
        <f t="shared" si="1"/>
        <v>12600</v>
      </c>
      <c r="AC18" s="157">
        <f t="shared" si="3"/>
        <v>700</v>
      </c>
      <c r="AD18" s="157">
        <f t="shared" si="4"/>
        <v>1050</v>
      </c>
      <c r="AE18" s="156">
        <f t="shared" si="5"/>
        <v>170800</v>
      </c>
      <c r="AF18" s="156">
        <f t="shared" si="6"/>
        <v>109200</v>
      </c>
      <c r="AG18" s="156">
        <f t="shared" si="2"/>
        <v>280000</v>
      </c>
    </row>
    <row r="19" spans="1:33" ht="16.5">
      <c r="A19" s="6">
        <v>15</v>
      </c>
      <c r="B19" s="13" t="s">
        <v>20</v>
      </c>
      <c r="C19" s="11">
        <v>50</v>
      </c>
      <c r="D19" s="11">
        <v>70</v>
      </c>
      <c r="E19" s="12">
        <v>50</v>
      </c>
      <c r="F19" s="12">
        <v>70</v>
      </c>
      <c r="G19" s="11">
        <v>80</v>
      </c>
      <c r="H19" s="11">
        <v>90</v>
      </c>
      <c r="I19" s="10">
        <v>40</v>
      </c>
      <c r="J19" s="10">
        <v>50</v>
      </c>
      <c r="K19" s="10">
        <v>40</v>
      </c>
      <c r="L19" s="10">
        <v>1335</v>
      </c>
      <c r="M19" s="10">
        <v>80</v>
      </c>
      <c r="N19" s="10">
        <v>90</v>
      </c>
      <c r="O19" s="10">
        <v>20</v>
      </c>
      <c r="P19" s="10">
        <v>0</v>
      </c>
      <c r="Q19" s="10">
        <v>90</v>
      </c>
      <c r="R19" s="10">
        <v>108</v>
      </c>
      <c r="S19" s="10">
        <v>100</v>
      </c>
      <c r="T19" s="10">
        <v>110</v>
      </c>
      <c r="U19" s="10">
        <v>80</v>
      </c>
      <c r="V19" s="10">
        <v>85</v>
      </c>
      <c r="W19" s="10">
        <v>76</v>
      </c>
      <c r="X19" s="10">
        <v>66</v>
      </c>
      <c r="Y19" s="10">
        <v>80</v>
      </c>
      <c r="Z19" s="10">
        <v>90</v>
      </c>
      <c r="AA19" s="10">
        <f t="shared" si="1"/>
        <v>786</v>
      </c>
      <c r="AB19" s="10">
        <f t="shared" si="1"/>
        <v>2164</v>
      </c>
      <c r="AC19" s="157">
        <f t="shared" si="3"/>
        <v>65.5</v>
      </c>
      <c r="AD19" s="157">
        <f t="shared" si="4"/>
        <v>180.33333333333334</v>
      </c>
      <c r="AE19" s="156">
        <f t="shared" si="5"/>
        <v>15982</v>
      </c>
      <c r="AF19" s="156">
        <f t="shared" si="6"/>
        <v>18754.666666666668</v>
      </c>
      <c r="AG19" s="156">
        <f t="shared" si="2"/>
        <v>34736.666666666672</v>
      </c>
    </row>
    <row r="20" spans="1:33" ht="16.5">
      <c r="A20" s="6">
        <v>16</v>
      </c>
      <c r="B20" s="13" t="s">
        <v>21</v>
      </c>
      <c r="C20" s="11">
        <v>1000</v>
      </c>
      <c r="D20" s="11">
        <v>1200</v>
      </c>
      <c r="E20" s="12">
        <v>1100</v>
      </c>
      <c r="F20" s="12">
        <v>1500</v>
      </c>
      <c r="G20" s="11">
        <v>1500</v>
      </c>
      <c r="H20" s="11">
        <v>1400</v>
      </c>
      <c r="I20" s="10">
        <v>1200</v>
      </c>
      <c r="J20" s="10">
        <v>1100</v>
      </c>
      <c r="K20" s="10">
        <v>1200</v>
      </c>
      <c r="L20" s="10">
        <v>1100</v>
      </c>
      <c r="M20" s="10">
        <v>650</v>
      </c>
      <c r="N20" s="10">
        <v>500</v>
      </c>
      <c r="O20" s="10">
        <v>462</v>
      </c>
      <c r="P20" s="10">
        <v>0</v>
      </c>
      <c r="Q20" s="10">
        <v>419</v>
      </c>
      <c r="R20" s="10">
        <v>452</v>
      </c>
      <c r="S20" s="10">
        <v>328</v>
      </c>
      <c r="T20" s="10">
        <v>549</v>
      </c>
      <c r="U20" s="10">
        <v>318</v>
      </c>
      <c r="V20" s="10">
        <v>502</v>
      </c>
      <c r="W20" s="10">
        <v>307</v>
      </c>
      <c r="X20" s="10">
        <v>416</v>
      </c>
      <c r="Y20" s="10">
        <v>254</v>
      </c>
      <c r="Z20" s="10">
        <v>352</v>
      </c>
      <c r="AA20" s="10">
        <f t="shared" si="1"/>
        <v>8738</v>
      </c>
      <c r="AB20" s="10">
        <f t="shared" si="1"/>
        <v>9071</v>
      </c>
      <c r="AC20" s="157">
        <f t="shared" si="3"/>
        <v>728.16666666666663</v>
      </c>
      <c r="AD20" s="157">
        <f t="shared" si="4"/>
        <v>755.91666666666663</v>
      </c>
      <c r="AE20" s="156">
        <f>AC20*244</f>
        <v>177672.66666666666</v>
      </c>
      <c r="AF20" s="156">
        <f>AD20*104</f>
        <v>78615.333333333328</v>
      </c>
      <c r="AG20" s="156">
        <f t="shared" si="2"/>
        <v>256288</v>
      </c>
    </row>
    <row r="21" spans="1:33" s="22" customFormat="1" ht="16.5">
      <c r="A21" s="15">
        <v>17</v>
      </c>
      <c r="B21" s="16" t="s">
        <v>68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18"/>
      <c r="X21" s="18"/>
      <c r="Y21" s="19"/>
      <c r="Z21" s="20"/>
      <c r="AA21" s="21"/>
      <c r="AB21" s="21"/>
      <c r="AC21" s="157">
        <f t="shared" si="3"/>
        <v>0</v>
      </c>
      <c r="AD21" s="157">
        <f t="shared" si="4"/>
        <v>0</v>
      </c>
      <c r="AE21" s="156">
        <f t="shared" si="5"/>
        <v>0</v>
      </c>
      <c r="AF21" s="156">
        <f t="shared" si="6"/>
        <v>0</v>
      </c>
      <c r="AG21" s="156">
        <f t="shared" si="2"/>
        <v>0</v>
      </c>
    </row>
    <row r="22" spans="1:33" ht="16.5">
      <c r="A22" s="6">
        <v>18</v>
      </c>
      <c r="B22" s="13" t="s">
        <v>23</v>
      </c>
      <c r="C22" s="11">
        <v>5230</v>
      </c>
      <c r="D22" s="11">
        <v>10711</v>
      </c>
      <c r="E22" s="12">
        <v>4225</v>
      </c>
      <c r="F22" s="12">
        <v>13325</v>
      </c>
      <c r="G22" s="11">
        <v>5410</v>
      </c>
      <c r="H22" s="11">
        <v>12631</v>
      </c>
      <c r="I22" s="10">
        <v>5262</v>
      </c>
      <c r="J22" s="10">
        <v>12311</v>
      </c>
      <c r="K22" s="10">
        <v>6108</v>
      </c>
      <c r="L22" s="10">
        <v>10368</v>
      </c>
      <c r="M22" s="10">
        <v>5038</v>
      </c>
      <c r="N22" s="10">
        <v>9755</v>
      </c>
      <c r="O22" s="10">
        <v>5000</v>
      </c>
      <c r="P22" s="10">
        <v>0</v>
      </c>
      <c r="Q22" s="10">
        <v>5500</v>
      </c>
      <c r="R22" s="10">
        <v>11147</v>
      </c>
      <c r="S22" s="10">
        <v>5928</v>
      </c>
      <c r="T22" s="10">
        <v>9059</v>
      </c>
      <c r="U22" s="10">
        <v>6740</v>
      </c>
      <c r="V22" s="10">
        <v>8772</v>
      </c>
      <c r="W22" s="10"/>
      <c r="X22" s="10"/>
      <c r="Y22" s="10">
        <v>4017</v>
      </c>
      <c r="Z22" s="10">
        <v>6666</v>
      </c>
      <c r="AA22" s="10">
        <f t="shared" si="1"/>
        <v>58458</v>
      </c>
      <c r="AB22" s="10">
        <f t="shared" si="1"/>
        <v>104745</v>
      </c>
      <c r="AC22" s="157">
        <f t="shared" si="3"/>
        <v>4871.5</v>
      </c>
      <c r="AD22" s="157">
        <f t="shared" si="4"/>
        <v>8728.75</v>
      </c>
      <c r="AE22" s="156">
        <f t="shared" si="5"/>
        <v>1188646</v>
      </c>
      <c r="AF22" s="156">
        <f t="shared" si="6"/>
        <v>907790</v>
      </c>
      <c r="AG22" s="156">
        <f t="shared" si="2"/>
        <v>2096436</v>
      </c>
    </row>
    <row r="23" spans="1:33" ht="16.5">
      <c r="A23" s="6">
        <v>19</v>
      </c>
      <c r="B23" s="13" t="s">
        <v>24</v>
      </c>
      <c r="C23" s="11">
        <v>8521</v>
      </c>
      <c r="D23" s="11">
        <v>8218</v>
      </c>
      <c r="E23" s="12">
        <v>7667</v>
      </c>
      <c r="F23" s="12">
        <v>7527</v>
      </c>
      <c r="G23" s="11">
        <v>7186</v>
      </c>
      <c r="H23" s="11">
        <v>6765</v>
      </c>
      <c r="I23" s="10">
        <v>6594</v>
      </c>
      <c r="J23" s="10">
        <v>11243</v>
      </c>
      <c r="K23" s="10">
        <v>6397</v>
      </c>
      <c r="L23" s="10">
        <v>6236</v>
      </c>
      <c r="M23" s="10">
        <v>5519</v>
      </c>
      <c r="N23" s="10">
        <v>4731</v>
      </c>
      <c r="O23" s="10">
        <v>126</v>
      </c>
      <c r="P23" s="10">
        <v>0</v>
      </c>
      <c r="Q23" s="10">
        <v>6093</v>
      </c>
      <c r="R23" s="10">
        <v>6738</v>
      </c>
      <c r="S23" s="10">
        <v>5383</v>
      </c>
      <c r="T23" s="10">
        <v>7089</v>
      </c>
      <c r="U23" s="10">
        <v>6385</v>
      </c>
      <c r="V23" s="10">
        <v>6853</v>
      </c>
      <c r="W23" s="10">
        <v>6205</v>
      </c>
      <c r="X23" s="10">
        <v>6912</v>
      </c>
      <c r="Y23" s="10">
        <v>5616</v>
      </c>
      <c r="Z23" s="10">
        <v>6093</v>
      </c>
      <c r="AA23" s="10">
        <f t="shared" si="1"/>
        <v>71692</v>
      </c>
      <c r="AB23" s="10">
        <f t="shared" si="1"/>
        <v>78405</v>
      </c>
      <c r="AC23" s="157">
        <f t="shared" si="3"/>
        <v>5974.333333333333</v>
      </c>
      <c r="AD23" s="157">
        <f t="shared" si="4"/>
        <v>6533.75</v>
      </c>
      <c r="AE23" s="156">
        <f t="shared" si="5"/>
        <v>1457737.3333333333</v>
      </c>
      <c r="AF23" s="156">
        <f t="shared" si="6"/>
        <v>679510</v>
      </c>
      <c r="AG23" s="156">
        <f t="shared" si="2"/>
        <v>2137247.333333333</v>
      </c>
    </row>
    <row r="24" spans="1:33" ht="16.5">
      <c r="A24" s="6">
        <v>20</v>
      </c>
      <c r="B24" s="13" t="s">
        <v>25</v>
      </c>
      <c r="C24" s="11">
        <v>720</v>
      </c>
      <c r="D24" s="11">
        <v>1020</v>
      </c>
      <c r="E24" s="12">
        <v>723</v>
      </c>
      <c r="F24" s="12">
        <v>1143</v>
      </c>
      <c r="G24" s="11">
        <v>765</v>
      </c>
      <c r="H24" s="11">
        <v>925</v>
      </c>
      <c r="I24" s="10">
        <v>920</v>
      </c>
      <c r="J24" s="10">
        <v>1127</v>
      </c>
      <c r="K24" s="10">
        <v>840</v>
      </c>
      <c r="L24" s="10">
        <v>1127</v>
      </c>
      <c r="M24" s="10">
        <v>920</v>
      </c>
      <c r="N24" s="10">
        <v>1127</v>
      </c>
      <c r="O24" s="10">
        <v>0</v>
      </c>
      <c r="P24" s="10">
        <v>0</v>
      </c>
      <c r="Q24" s="10">
        <v>763</v>
      </c>
      <c r="R24" s="10">
        <v>699</v>
      </c>
      <c r="S24" s="10">
        <v>864</v>
      </c>
      <c r="T24" s="10">
        <v>1115</v>
      </c>
      <c r="U24" s="10">
        <v>701</v>
      </c>
      <c r="V24" s="10">
        <v>853</v>
      </c>
      <c r="W24" s="10">
        <v>651</v>
      </c>
      <c r="X24" s="10">
        <v>796</v>
      </c>
      <c r="Y24" s="10">
        <v>532</v>
      </c>
      <c r="Z24" s="10">
        <v>565</v>
      </c>
      <c r="AA24" s="10">
        <f t="shared" si="1"/>
        <v>8399</v>
      </c>
      <c r="AB24" s="10">
        <f t="shared" si="1"/>
        <v>10497</v>
      </c>
      <c r="AC24" s="157">
        <f t="shared" si="3"/>
        <v>699.91666666666663</v>
      </c>
      <c r="AD24" s="157">
        <f t="shared" si="4"/>
        <v>874.75</v>
      </c>
      <c r="AE24" s="156">
        <f t="shared" si="5"/>
        <v>170779.66666666666</v>
      </c>
      <c r="AF24" s="156">
        <f t="shared" si="6"/>
        <v>90974</v>
      </c>
      <c r="AG24" s="156">
        <f t="shared" si="2"/>
        <v>261753.66666666666</v>
      </c>
    </row>
    <row r="25" spans="1:33" ht="16.5">
      <c r="A25" s="6">
        <v>21</v>
      </c>
      <c r="B25" s="13" t="s">
        <v>26</v>
      </c>
      <c r="C25" s="11">
        <v>900</v>
      </c>
      <c r="D25" s="11">
        <v>1600</v>
      </c>
      <c r="E25" s="12"/>
      <c r="F25" s="12"/>
      <c r="G25" s="11"/>
      <c r="H25" s="11"/>
      <c r="I25" s="10">
        <v>900</v>
      </c>
      <c r="J25" s="10">
        <v>1600</v>
      </c>
      <c r="K25" s="10">
        <v>900</v>
      </c>
      <c r="L25" s="10">
        <v>1600</v>
      </c>
      <c r="M25" s="10">
        <v>800</v>
      </c>
      <c r="N25" s="10">
        <v>1500</v>
      </c>
      <c r="O25" s="10">
        <v>400</v>
      </c>
      <c r="P25" s="10">
        <v>700</v>
      </c>
      <c r="Q25" s="10">
        <v>600</v>
      </c>
      <c r="R25" s="10">
        <v>900</v>
      </c>
      <c r="S25" s="10">
        <v>600</v>
      </c>
      <c r="T25" s="10">
        <v>900</v>
      </c>
      <c r="U25" s="10"/>
      <c r="V25" s="10"/>
      <c r="W25" s="10">
        <v>800</v>
      </c>
      <c r="X25" s="10">
        <v>1000</v>
      </c>
      <c r="Y25" s="10">
        <v>800</v>
      </c>
      <c r="Z25" s="10">
        <v>1000</v>
      </c>
      <c r="AA25" s="10">
        <f t="shared" si="1"/>
        <v>6700</v>
      </c>
      <c r="AB25" s="10">
        <f t="shared" si="1"/>
        <v>10800</v>
      </c>
      <c r="AC25" s="157">
        <f t="shared" si="3"/>
        <v>558.33333333333337</v>
      </c>
      <c r="AD25" s="157">
        <f t="shared" si="4"/>
        <v>900</v>
      </c>
      <c r="AE25" s="156">
        <f t="shared" si="5"/>
        <v>136233.33333333334</v>
      </c>
      <c r="AF25" s="156">
        <f t="shared" si="6"/>
        <v>93600</v>
      </c>
      <c r="AG25" s="156">
        <f t="shared" si="2"/>
        <v>229833.33333333334</v>
      </c>
    </row>
    <row r="26" spans="1:33" ht="16.5">
      <c r="A26" s="6">
        <v>22</v>
      </c>
      <c r="B26" s="13" t="s">
        <v>27</v>
      </c>
      <c r="C26" s="11">
        <v>2343</v>
      </c>
      <c r="D26" s="11">
        <v>2592</v>
      </c>
      <c r="E26" s="12">
        <v>2293</v>
      </c>
      <c r="F26" s="12">
        <v>2521</v>
      </c>
      <c r="G26" s="11">
        <v>2315</v>
      </c>
      <c r="H26" s="11">
        <v>2449</v>
      </c>
      <c r="I26" s="10">
        <v>2250</v>
      </c>
      <c r="J26" s="10">
        <v>2386</v>
      </c>
      <c r="K26" s="10">
        <v>2275</v>
      </c>
      <c r="L26" s="10">
        <v>2445</v>
      </c>
      <c r="M26" s="10">
        <v>1464</v>
      </c>
      <c r="N26" s="10">
        <v>1502</v>
      </c>
      <c r="O26" s="10">
        <v>834</v>
      </c>
      <c r="P26" s="10">
        <v>0</v>
      </c>
      <c r="Q26" s="10">
        <v>596</v>
      </c>
      <c r="R26" s="10">
        <v>557</v>
      </c>
      <c r="S26" s="10">
        <v>870</v>
      </c>
      <c r="T26" s="10">
        <v>1090</v>
      </c>
      <c r="U26" s="10">
        <v>833</v>
      </c>
      <c r="V26" s="10">
        <v>1063</v>
      </c>
      <c r="W26" s="10">
        <v>1028</v>
      </c>
      <c r="X26" s="10">
        <v>1242</v>
      </c>
      <c r="Y26" s="10">
        <v>939</v>
      </c>
      <c r="Z26" s="10">
        <v>1069</v>
      </c>
      <c r="AA26" s="10">
        <f t="shared" si="1"/>
        <v>18040</v>
      </c>
      <c r="AB26" s="10">
        <f t="shared" si="1"/>
        <v>18916</v>
      </c>
      <c r="AC26" s="157">
        <f t="shared" si="3"/>
        <v>1503.3333333333333</v>
      </c>
      <c r="AD26" s="157">
        <f t="shared" si="4"/>
        <v>1576.3333333333333</v>
      </c>
      <c r="AE26" s="156">
        <f t="shared" si="5"/>
        <v>366813.33333333331</v>
      </c>
      <c r="AF26" s="156">
        <f t="shared" si="6"/>
        <v>163938.66666666666</v>
      </c>
      <c r="AG26" s="156">
        <f t="shared" si="2"/>
        <v>530752</v>
      </c>
    </row>
    <row r="27" spans="1:33" ht="16.5">
      <c r="A27" s="6">
        <v>23</v>
      </c>
      <c r="B27" s="13" t="s">
        <v>28</v>
      </c>
      <c r="C27" s="23"/>
      <c r="D27" s="23"/>
      <c r="E27" s="12"/>
      <c r="F27" s="12"/>
      <c r="G27" s="11"/>
      <c r="H27" s="11"/>
      <c r="I27" s="24">
        <v>720</v>
      </c>
      <c r="J27" s="24">
        <v>1400</v>
      </c>
      <c r="K27" s="10">
        <v>720</v>
      </c>
      <c r="L27" s="10">
        <v>1400</v>
      </c>
      <c r="M27" s="10">
        <v>720</v>
      </c>
      <c r="N27" s="10">
        <v>1400</v>
      </c>
      <c r="O27" s="10">
        <v>720</v>
      </c>
      <c r="P27" s="10">
        <v>1400</v>
      </c>
      <c r="Q27" s="10">
        <v>720</v>
      </c>
      <c r="R27" s="10">
        <v>1400</v>
      </c>
      <c r="S27" s="24">
        <v>730</v>
      </c>
      <c r="T27" s="24">
        <v>1400</v>
      </c>
      <c r="U27" s="10">
        <v>720</v>
      </c>
      <c r="V27" s="10">
        <v>1400</v>
      </c>
      <c r="W27" s="10">
        <v>730</v>
      </c>
      <c r="X27" s="10">
        <v>1400</v>
      </c>
      <c r="Y27" s="10">
        <v>720</v>
      </c>
      <c r="Z27" s="10">
        <v>1400</v>
      </c>
      <c r="AA27" s="10">
        <f t="shared" si="1"/>
        <v>6500</v>
      </c>
      <c r="AB27" s="10">
        <f t="shared" si="1"/>
        <v>12600</v>
      </c>
      <c r="AC27" s="157">
        <f t="shared" si="3"/>
        <v>541.66666666666663</v>
      </c>
      <c r="AD27" s="157">
        <f t="shared" si="4"/>
        <v>1050</v>
      </c>
      <c r="AE27" s="156">
        <f t="shared" si="5"/>
        <v>132166.66666666666</v>
      </c>
      <c r="AF27" s="156">
        <f t="shared" si="6"/>
        <v>109200</v>
      </c>
      <c r="AG27" s="156">
        <f t="shared" si="2"/>
        <v>241366.66666666666</v>
      </c>
    </row>
    <row r="28" spans="1:33" ht="16.5">
      <c r="A28" s="6">
        <v>24</v>
      </c>
      <c r="B28" s="13" t="s">
        <v>29</v>
      </c>
      <c r="C28" s="11">
        <v>214</v>
      </c>
      <c r="D28" s="11">
        <v>229</v>
      </c>
      <c r="E28" s="12">
        <v>250</v>
      </c>
      <c r="F28" s="12">
        <v>273</v>
      </c>
      <c r="G28" s="11">
        <v>214</v>
      </c>
      <c r="H28" s="11">
        <v>229</v>
      </c>
      <c r="I28" s="10">
        <v>209</v>
      </c>
      <c r="J28" s="10">
        <v>231</v>
      </c>
      <c r="K28" s="10">
        <v>214</v>
      </c>
      <c r="L28" s="10">
        <v>229</v>
      </c>
      <c r="M28" s="10">
        <v>200</v>
      </c>
      <c r="N28" s="10">
        <v>206</v>
      </c>
      <c r="O28" s="10">
        <v>190</v>
      </c>
      <c r="P28" s="10">
        <v>0</v>
      </c>
      <c r="Q28" s="10">
        <v>262</v>
      </c>
      <c r="R28" s="10">
        <v>276</v>
      </c>
      <c r="S28" s="10">
        <v>238</v>
      </c>
      <c r="T28" s="10">
        <v>276</v>
      </c>
      <c r="U28" s="10">
        <v>199</v>
      </c>
      <c r="V28" s="10">
        <v>343</v>
      </c>
      <c r="W28" s="10">
        <v>214</v>
      </c>
      <c r="X28" s="10">
        <v>229</v>
      </c>
      <c r="Y28" s="10">
        <v>199</v>
      </c>
      <c r="Z28" s="10">
        <v>241</v>
      </c>
      <c r="AA28" s="10">
        <f t="shared" si="1"/>
        <v>2603</v>
      </c>
      <c r="AB28" s="10">
        <f t="shared" si="1"/>
        <v>2762</v>
      </c>
      <c r="AC28" s="157">
        <f t="shared" si="3"/>
        <v>216.91666666666666</v>
      </c>
      <c r="AD28" s="157">
        <f t="shared" si="4"/>
        <v>230.16666666666666</v>
      </c>
      <c r="AE28" s="156">
        <f t="shared" si="5"/>
        <v>52927.666666666664</v>
      </c>
      <c r="AF28" s="156">
        <f t="shared" si="6"/>
        <v>23937.333333333332</v>
      </c>
      <c r="AG28" s="156">
        <f t="shared" si="2"/>
        <v>76865</v>
      </c>
    </row>
    <row r="29" spans="1:33" ht="31.5">
      <c r="A29" s="6">
        <v>25</v>
      </c>
      <c r="B29" s="25" t="s">
        <v>44</v>
      </c>
      <c r="C29" s="11">
        <v>1700</v>
      </c>
      <c r="D29" s="11">
        <v>1500</v>
      </c>
      <c r="E29" s="12">
        <v>1700</v>
      </c>
      <c r="F29" s="12">
        <v>1500</v>
      </c>
      <c r="G29" s="11">
        <v>1700</v>
      </c>
      <c r="H29" s="11">
        <v>1500</v>
      </c>
      <c r="I29" s="24">
        <v>1700</v>
      </c>
      <c r="J29" s="24">
        <v>1500</v>
      </c>
      <c r="K29" s="24">
        <v>1700</v>
      </c>
      <c r="L29" s="24">
        <v>1500</v>
      </c>
      <c r="M29" s="24">
        <v>1700</v>
      </c>
      <c r="N29" s="24">
        <v>1500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10">
        <f t="shared" si="1"/>
        <v>10200</v>
      </c>
      <c r="AB29" s="10">
        <f t="shared" si="1"/>
        <v>9000</v>
      </c>
      <c r="AC29" s="157">
        <f t="shared" si="3"/>
        <v>850</v>
      </c>
      <c r="AD29" s="157">
        <f t="shared" si="4"/>
        <v>750</v>
      </c>
      <c r="AE29" s="156">
        <f t="shared" si="5"/>
        <v>207400</v>
      </c>
      <c r="AF29" s="156">
        <f t="shared" si="6"/>
        <v>78000</v>
      </c>
      <c r="AG29" s="156">
        <f t="shared" si="2"/>
        <v>285400</v>
      </c>
    </row>
    <row r="30" spans="1:33" ht="16.5">
      <c r="A30" s="6">
        <v>26</v>
      </c>
      <c r="B30" s="13" t="s">
        <v>30</v>
      </c>
      <c r="C30" s="23"/>
      <c r="D30" s="23"/>
      <c r="E30" s="12"/>
      <c r="F30" s="12"/>
      <c r="G30" s="11"/>
      <c r="H30" s="11"/>
      <c r="I30" s="10">
        <v>500</v>
      </c>
      <c r="J30" s="10">
        <v>800</v>
      </c>
      <c r="K30" s="10">
        <v>500</v>
      </c>
      <c r="L30" s="10">
        <v>800</v>
      </c>
      <c r="M30" s="10">
        <v>500</v>
      </c>
      <c r="N30" s="10">
        <v>800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>
        <f t="shared" si="1"/>
        <v>1500</v>
      </c>
      <c r="AB30" s="10">
        <f t="shared" si="1"/>
        <v>2400</v>
      </c>
      <c r="AC30" s="157">
        <f t="shared" si="3"/>
        <v>125</v>
      </c>
      <c r="AD30" s="157">
        <f t="shared" si="4"/>
        <v>200</v>
      </c>
      <c r="AE30" s="156">
        <f t="shared" si="5"/>
        <v>30500</v>
      </c>
      <c r="AF30" s="156">
        <f t="shared" si="6"/>
        <v>20800</v>
      </c>
      <c r="AG30" s="156">
        <f t="shared" si="2"/>
        <v>51300</v>
      </c>
    </row>
    <row r="31" spans="1:33" ht="31.5">
      <c r="A31" s="6">
        <v>27</v>
      </c>
      <c r="B31" s="26" t="s">
        <v>69</v>
      </c>
      <c r="C31" s="11">
        <v>5900</v>
      </c>
      <c r="D31" s="11">
        <v>6000</v>
      </c>
      <c r="E31" s="12">
        <v>6100</v>
      </c>
      <c r="F31" s="12">
        <v>5900</v>
      </c>
      <c r="G31" s="11">
        <v>5500</v>
      </c>
      <c r="H31" s="11">
        <v>5600</v>
      </c>
      <c r="I31" s="10">
        <v>4500</v>
      </c>
      <c r="J31" s="10">
        <v>5200</v>
      </c>
      <c r="K31" s="10">
        <v>2500</v>
      </c>
      <c r="L31" s="10">
        <v>3000</v>
      </c>
      <c r="M31" s="10">
        <v>2500</v>
      </c>
      <c r="N31" s="10">
        <v>3000</v>
      </c>
      <c r="O31" s="10">
        <v>5600</v>
      </c>
      <c r="P31" s="10">
        <v>5500</v>
      </c>
      <c r="Q31" s="10">
        <v>5500</v>
      </c>
      <c r="R31" s="10">
        <v>5500</v>
      </c>
      <c r="S31" s="10">
        <v>5800</v>
      </c>
      <c r="T31" s="10">
        <v>6100</v>
      </c>
      <c r="U31" s="10">
        <v>5800</v>
      </c>
      <c r="V31" s="10">
        <v>5600</v>
      </c>
      <c r="W31" s="10">
        <v>4500</v>
      </c>
      <c r="X31" s="10">
        <v>4520</v>
      </c>
      <c r="Y31" s="10">
        <v>5025</v>
      </c>
      <c r="Z31" s="10">
        <v>5200</v>
      </c>
      <c r="AA31" s="10">
        <f t="shared" si="1"/>
        <v>59225</v>
      </c>
      <c r="AB31" s="10">
        <f t="shared" si="1"/>
        <v>61120</v>
      </c>
      <c r="AC31" s="157">
        <f t="shared" si="3"/>
        <v>4935.416666666667</v>
      </c>
      <c r="AD31" s="157">
        <f t="shared" si="4"/>
        <v>5093.333333333333</v>
      </c>
      <c r="AE31" s="156">
        <f t="shared" si="5"/>
        <v>1204241.6666666667</v>
      </c>
      <c r="AF31" s="156">
        <f t="shared" si="6"/>
        <v>529706.66666666663</v>
      </c>
      <c r="AG31" s="156">
        <f t="shared" si="2"/>
        <v>1733948.3333333335</v>
      </c>
    </row>
    <row r="32" spans="1:33" ht="16.5">
      <c r="A32" s="6">
        <v>28</v>
      </c>
      <c r="B32" s="13" t="s">
        <v>32</v>
      </c>
      <c r="C32" s="11">
        <v>1500</v>
      </c>
      <c r="D32" s="11">
        <v>2000</v>
      </c>
      <c r="E32" s="12">
        <v>2000</v>
      </c>
      <c r="F32" s="12">
        <v>3000</v>
      </c>
      <c r="G32" s="11">
        <v>1500</v>
      </c>
      <c r="H32" s="11">
        <v>2000</v>
      </c>
      <c r="I32" s="10">
        <v>1500</v>
      </c>
      <c r="J32" s="10">
        <v>2000</v>
      </c>
      <c r="K32" s="10">
        <v>1500</v>
      </c>
      <c r="L32" s="10">
        <v>2000</v>
      </c>
      <c r="M32" s="10">
        <v>827</v>
      </c>
      <c r="N32" s="10">
        <v>1277</v>
      </c>
      <c r="O32" s="10">
        <v>800</v>
      </c>
      <c r="P32" s="10">
        <v>0</v>
      </c>
      <c r="Q32" s="10">
        <v>2650</v>
      </c>
      <c r="R32" s="10">
        <v>3649</v>
      </c>
      <c r="S32" s="10">
        <v>1500</v>
      </c>
      <c r="T32" s="10"/>
      <c r="U32" s="10">
        <v>1000</v>
      </c>
      <c r="V32" s="10">
        <v>2000</v>
      </c>
      <c r="W32" s="10"/>
      <c r="X32" s="10"/>
      <c r="Y32" s="10">
        <v>1000</v>
      </c>
      <c r="Z32" s="10">
        <v>2000</v>
      </c>
      <c r="AA32" s="10">
        <f t="shared" si="1"/>
        <v>15777</v>
      </c>
      <c r="AB32" s="10">
        <f t="shared" si="1"/>
        <v>19926</v>
      </c>
      <c r="AC32" s="157">
        <f t="shared" si="3"/>
        <v>1314.75</v>
      </c>
      <c r="AD32" s="157">
        <f t="shared" si="4"/>
        <v>1660.5</v>
      </c>
      <c r="AE32" s="156">
        <f t="shared" si="5"/>
        <v>320799</v>
      </c>
      <c r="AF32" s="156">
        <f t="shared" si="6"/>
        <v>172692</v>
      </c>
      <c r="AG32" s="156">
        <f t="shared" si="2"/>
        <v>493491</v>
      </c>
    </row>
    <row r="33" spans="1:33" ht="16.5">
      <c r="A33" s="6">
        <v>29</v>
      </c>
      <c r="B33" s="13" t="s">
        <v>33</v>
      </c>
      <c r="C33" s="11">
        <v>100</v>
      </c>
      <c r="D33" s="11">
        <v>120</v>
      </c>
      <c r="E33" s="12">
        <v>90</v>
      </c>
      <c r="F33" s="12">
        <v>110</v>
      </c>
      <c r="G33" s="11">
        <v>60</v>
      </c>
      <c r="H33" s="11">
        <v>100</v>
      </c>
      <c r="I33" s="10">
        <v>90</v>
      </c>
      <c r="J33" s="10">
        <v>120</v>
      </c>
      <c r="K33" s="10">
        <v>80</v>
      </c>
      <c r="L33" s="10">
        <v>105</v>
      </c>
      <c r="M33" s="10">
        <v>20</v>
      </c>
      <c r="N33" s="10">
        <v>50</v>
      </c>
      <c r="O33" s="10">
        <v>0</v>
      </c>
      <c r="P33" s="10">
        <v>0</v>
      </c>
      <c r="Q33" s="10">
        <v>42</v>
      </c>
      <c r="R33" s="10">
        <v>40</v>
      </c>
      <c r="S33" s="10">
        <v>33</v>
      </c>
      <c r="T33" s="10">
        <v>49</v>
      </c>
      <c r="U33" s="10">
        <v>12</v>
      </c>
      <c r="V33" s="10">
        <v>14</v>
      </c>
      <c r="W33" s="10">
        <v>6</v>
      </c>
      <c r="X33" s="10">
        <v>7</v>
      </c>
      <c r="Y33" s="10">
        <v>5</v>
      </c>
      <c r="Z33" s="10">
        <v>6</v>
      </c>
      <c r="AA33" s="10">
        <f t="shared" si="1"/>
        <v>538</v>
      </c>
      <c r="AB33" s="10">
        <f t="shared" si="1"/>
        <v>721</v>
      </c>
      <c r="AC33" s="157">
        <f t="shared" si="3"/>
        <v>44.833333333333336</v>
      </c>
      <c r="AD33" s="157">
        <f t="shared" si="4"/>
        <v>60.083333333333336</v>
      </c>
      <c r="AE33" s="156">
        <f t="shared" si="5"/>
        <v>10939.333333333334</v>
      </c>
      <c r="AF33" s="156">
        <f t="shared" si="6"/>
        <v>6248.666666666667</v>
      </c>
      <c r="AG33" s="156">
        <f t="shared" si="2"/>
        <v>17188</v>
      </c>
    </row>
    <row r="34" spans="1:33" ht="16.5">
      <c r="A34" s="6">
        <v>30</v>
      </c>
      <c r="B34" s="13" t="s">
        <v>34</v>
      </c>
      <c r="C34" s="11"/>
      <c r="D34" s="11"/>
      <c r="E34" s="12"/>
      <c r="F34" s="12"/>
      <c r="G34" s="11"/>
      <c r="H34" s="11"/>
      <c r="I34" s="10">
        <v>1000</v>
      </c>
      <c r="J34" s="10">
        <v>1300</v>
      </c>
      <c r="K34" s="10">
        <v>700</v>
      </c>
      <c r="L34" s="10">
        <v>1500</v>
      </c>
      <c r="M34" s="10">
        <v>700</v>
      </c>
      <c r="N34" s="10">
        <v>1500</v>
      </c>
      <c r="O34" s="10">
        <v>750</v>
      </c>
      <c r="P34" s="10">
        <v>900</v>
      </c>
      <c r="Q34" s="10">
        <v>750</v>
      </c>
      <c r="R34" s="10">
        <v>900</v>
      </c>
      <c r="S34" s="10">
        <v>750</v>
      </c>
      <c r="T34" s="10">
        <v>900</v>
      </c>
      <c r="U34" s="10">
        <v>750</v>
      </c>
      <c r="V34" s="10">
        <v>900</v>
      </c>
      <c r="W34" s="10"/>
      <c r="X34" s="10"/>
      <c r="Y34" s="10">
        <v>800</v>
      </c>
      <c r="Z34" s="10">
        <v>1000</v>
      </c>
      <c r="AA34" s="10">
        <f t="shared" si="1"/>
        <v>6200</v>
      </c>
      <c r="AB34" s="10">
        <f t="shared" si="1"/>
        <v>8900</v>
      </c>
      <c r="AC34" s="157">
        <f t="shared" si="3"/>
        <v>516.66666666666663</v>
      </c>
      <c r="AD34" s="157">
        <f t="shared" si="4"/>
        <v>741.66666666666663</v>
      </c>
      <c r="AE34" s="156">
        <f t="shared" si="5"/>
        <v>126066.66666666666</v>
      </c>
      <c r="AF34" s="156">
        <f t="shared" si="6"/>
        <v>77133.333333333328</v>
      </c>
      <c r="AG34" s="156">
        <f t="shared" si="2"/>
        <v>203200</v>
      </c>
    </row>
    <row r="35" spans="1:33" ht="16.5">
      <c r="A35" s="6">
        <v>31</v>
      </c>
      <c r="B35" s="13" t="s">
        <v>35</v>
      </c>
      <c r="C35" s="11">
        <v>440</v>
      </c>
      <c r="D35" s="11">
        <v>474</v>
      </c>
      <c r="E35" s="12">
        <v>440</v>
      </c>
      <c r="F35" s="12">
        <v>474</v>
      </c>
      <c r="G35" s="11">
        <v>464</v>
      </c>
      <c r="H35" s="11">
        <v>474</v>
      </c>
      <c r="I35" s="10">
        <v>475</v>
      </c>
      <c r="J35" s="10">
        <v>473</v>
      </c>
      <c r="K35" s="10">
        <v>474</v>
      </c>
      <c r="L35" s="10">
        <v>475</v>
      </c>
      <c r="M35" s="10">
        <v>480</v>
      </c>
      <c r="N35" s="10">
        <v>490</v>
      </c>
      <c r="O35" s="10">
        <v>330</v>
      </c>
      <c r="P35" s="10">
        <v>0</v>
      </c>
      <c r="Q35" s="10">
        <v>152</v>
      </c>
      <c r="R35" s="10">
        <v>153</v>
      </c>
      <c r="S35" s="10">
        <v>133</v>
      </c>
      <c r="T35" s="10">
        <v>151</v>
      </c>
      <c r="U35" s="10">
        <v>132</v>
      </c>
      <c r="V35" s="10">
        <v>138</v>
      </c>
      <c r="W35" s="10">
        <v>140</v>
      </c>
      <c r="X35" s="10">
        <v>136</v>
      </c>
      <c r="Y35" s="10">
        <v>176</v>
      </c>
      <c r="Z35" s="10">
        <v>187</v>
      </c>
      <c r="AA35" s="10">
        <f t="shared" si="1"/>
        <v>3836</v>
      </c>
      <c r="AB35" s="10">
        <f t="shared" si="1"/>
        <v>3625</v>
      </c>
      <c r="AC35" s="157">
        <f t="shared" si="3"/>
        <v>319.66666666666669</v>
      </c>
      <c r="AD35" s="157">
        <f t="shared" si="4"/>
        <v>302.08333333333331</v>
      </c>
      <c r="AE35" s="156">
        <f t="shared" si="5"/>
        <v>77998.666666666672</v>
      </c>
      <c r="AF35" s="156">
        <f t="shared" si="6"/>
        <v>31416.666666666664</v>
      </c>
      <c r="AG35" s="156">
        <f t="shared" si="2"/>
        <v>109415.33333333334</v>
      </c>
    </row>
    <row r="36" spans="1:33" ht="31.5">
      <c r="A36" s="6">
        <v>32</v>
      </c>
      <c r="B36" s="25" t="s">
        <v>45</v>
      </c>
      <c r="C36" s="27"/>
      <c r="D36" s="27"/>
      <c r="E36" s="12"/>
      <c r="F36" s="12"/>
      <c r="G36" s="27"/>
      <c r="H36" s="27"/>
      <c r="I36" s="24">
        <v>230</v>
      </c>
      <c r="J36" s="24">
        <v>320</v>
      </c>
      <c r="K36" s="24">
        <v>230</v>
      </c>
      <c r="L36" s="24">
        <v>320</v>
      </c>
      <c r="M36" s="24">
        <v>250</v>
      </c>
      <c r="N36" s="24">
        <v>550</v>
      </c>
      <c r="O36" s="24">
        <v>230</v>
      </c>
      <c r="P36" s="24">
        <v>320</v>
      </c>
      <c r="Q36" s="24">
        <v>230</v>
      </c>
      <c r="R36" s="24">
        <v>320</v>
      </c>
      <c r="S36" s="24">
        <v>230</v>
      </c>
      <c r="T36" s="24">
        <v>300</v>
      </c>
      <c r="U36" s="24">
        <v>230</v>
      </c>
      <c r="V36" s="24">
        <v>320</v>
      </c>
      <c r="W36" s="24">
        <v>230</v>
      </c>
      <c r="X36" s="24">
        <v>320</v>
      </c>
      <c r="Y36" s="24">
        <v>230</v>
      </c>
      <c r="Z36" s="24">
        <v>320</v>
      </c>
      <c r="AA36" s="10">
        <f t="shared" si="1"/>
        <v>2090</v>
      </c>
      <c r="AB36" s="10">
        <f t="shared" si="1"/>
        <v>3090</v>
      </c>
      <c r="AC36" s="157">
        <f t="shared" si="3"/>
        <v>174.16666666666666</v>
      </c>
      <c r="AD36" s="157">
        <f t="shared" si="4"/>
        <v>257.5</v>
      </c>
      <c r="AE36" s="156">
        <f t="shared" si="5"/>
        <v>42496.666666666664</v>
      </c>
      <c r="AF36" s="156">
        <f t="shared" si="6"/>
        <v>26780</v>
      </c>
      <c r="AG36" s="156">
        <f t="shared" si="2"/>
        <v>69276.666666666657</v>
      </c>
    </row>
    <row r="37" spans="1:33" ht="31.5">
      <c r="A37" s="6">
        <v>33</v>
      </c>
      <c r="B37" s="26" t="s">
        <v>70</v>
      </c>
      <c r="C37" s="11">
        <v>182</v>
      </c>
      <c r="D37" s="11">
        <v>233</v>
      </c>
      <c r="E37" s="12">
        <v>332</v>
      </c>
      <c r="F37" s="12">
        <v>448</v>
      </c>
      <c r="G37" s="11">
        <v>229</v>
      </c>
      <c r="H37" s="11">
        <v>424</v>
      </c>
      <c r="I37" s="24">
        <v>230</v>
      </c>
      <c r="J37" s="24">
        <v>245</v>
      </c>
      <c r="K37" s="24">
        <v>288</v>
      </c>
      <c r="L37" s="24">
        <v>355</v>
      </c>
      <c r="M37" s="24">
        <v>455</v>
      </c>
      <c r="N37" s="24">
        <v>481</v>
      </c>
      <c r="O37" s="24">
        <v>482</v>
      </c>
      <c r="P37" s="24">
        <v>0</v>
      </c>
      <c r="Q37" s="24">
        <v>565</v>
      </c>
      <c r="R37" s="24">
        <v>543</v>
      </c>
      <c r="S37" s="24">
        <v>494</v>
      </c>
      <c r="T37" s="24">
        <v>600</v>
      </c>
      <c r="U37" s="24">
        <v>425</v>
      </c>
      <c r="V37" s="24">
        <v>655</v>
      </c>
      <c r="W37" s="24">
        <v>140</v>
      </c>
      <c r="X37" s="24">
        <v>136</v>
      </c>
      <c r="Y37" s="24">
        <v>410</v>
      </c>
      <c r="Z37" s="24">
        <v>537</v>
      </c>
      <c r="AA37" s="10">
        <f t="shared" si="1"/>
        <v>4232</v>
      </c>
      <c r="AB37" s="10">
        <f t="shared" si="1"/>
        <v>4657</v>
      </c>
      <c r="AC37" s="157">
        <f t="shared" si="3"/>
        <v>352.66666666666669</v>
      </c>
      <c r="AD37" s="157">
        <f t="shared" si="4"/>
        <v>388.08333333333331</v>
      </c>
      <c r="AE37" s="156">
        <f t="shared" si="5"/>
        <v>86050.666666666672</v>
      </c>
      <c r="AF37" s="156">
        <f t="shared" si="6"/>
        <v>40360.666666666664</v>
      </c>
      <c r="AG37" s="156">
        <f t="shared" si="2"/>
        <v>126411.33333333334</v>
      </c>
    </row>
    <row r="38" spans="1:33" ht="16.5">
      <c r="A38" s="6">
        <v>34</v>
      </c>
      <c r="B38" s="13" t="s">
        <v>36</v>
      </c>
      <c r="C38" s="27">
        <v>308</v>
      </c>
      <c r="D38" s="27">
        <v>302</v>
      </c>
      <c r="E38" s="12">
        <v>332</v>
      </c>
      <c r="F38" s="12">
        <v>400</v>
      </c>
      <c r="G38" s="27">
        <v>308</v>
      </c>
      <c r="H38" s="27">
        <v>302</v>
      </c>
      <c r="I38" s="10">
        <v>308</v>
      </c>
      <c r="J38" s="10">
        <v>302</v>
      </c>
      <c r="K38" s="10">
        <v>308</v>
      </c>
      <c r="L38" s="10">
        <v>302</v>
      </c>
      <c r="M38" s="10">
        <v>308</v>
      </c>
      <c r="N38" s="10">
        <v>302</v>
      </c>
      <c r="O38" s="10">
        <v>308</v>
      </c>
      <c r="P38" s="10">
        <v>302</v>
      </c>
      <c r="Q38" s="10">
        <v>782</v>
      </c>
      <c r="R38" s="10">
        <v>799</v>
      </c>
      <c r="S38" s="10">
        <v>995</v>
      </c>
      <c r="T38" s="10">
        <v>1334</v>
      </c>
      <c r="U38" s="10">
        <v>1005</v>
      </c>
      <c r="V38" s="10">
        <v>1253</v>
      </c>
      <c r="W38" s="10">
        <v>959</v>
      </c>
      <c r="X38" s="10">
        <v>1096</v>
      </c>
      <c r="Y38" s="10">
        <v>874</v>
      </c>
      <c r="Z38" s="10">
        <v>908</v>
      </c>
      <c r="AA38" s="10">
        <f t="shared" si="1"/>
        <v>6795</v>
      </c>
      <c r="AB38" s="10">
        <f t="shared" si="1"/>
        <v>7602</v>
      </c>
      <c r="AC38" s="157">
        <f t="shared" si="3"/>
        <v>566.25</v>
      </c>
      <c r="AD38" s="157">
        <f t="shared" si="4"/>
        <v>633.5</v>
      </c>
      <c r="AE38" s="156">
        <f t="shared" si="5"/>
        <v>138165</v>
      </c>
      <c r="AF38" s="156">
        <f t="shared" si="6"/>
        <v>65884</v>
      </c>
      <c r="AG38" s="156">
        <f t="shared" si="2"/>
        <v>204049</v>
      </c>
    </row>
    <row r="39" spans="1:33" ht="16.5">
      <c r="A39" s="6">
        <v>35</v>
      </c>
      <c r="B39" s="13" t="s">
        <v>37</v>
      </c>
      <c r="C39" s="11"/>
      <c r="D39" s="11"/>
      <c r="E39" s="12"/>
      <c r="F39" s="12"/>
      <c r="G39" s="11"/>
      <c r="H39" s="11"/>
      <c r="I39" s="24">
        <v>700</v>
      </c>
      <c r="J39" s="24">
        <v>1200</v>
      </c>
      <c r="K39" s="24">
        <v>700</v>
      </c>
      <c r="L39" s="24">
        <v>1200</v>
      </c>
      <c r="M39" s="24">
        <v>700</v>
      </c>
      <c r="N39" s="24">
        <v>1200</v>
      </c>
      <c r="O39" s="24"/>
      <c r="P39" s="24"/>
      <c r="Q39" s="24"/>
      <c r="R39" s="24"/>
      <c r="S39" s="24"/>
      <c r="T39" s="24"/>
      <c r="U39" s="24"/>
      <c r="V39" s="24">
        <v>0</v>
      </c>
      <c r="W39" s="24"/>
      <c r="X39" s="24"/>
      <c r="Y39" s="24"/>
      <c r="Z39" s="24"/>
      <c r="AA39" s="10">
        <f t="shared" si="1"/>
        <v>2100</v>
      </c>
      <c r="AB39" s="10">
        <f t="shared" si="1"/>
        <v>3600</v>
      </c>
      <c r="AC39" s="157">
        <f t="shared" si="3"/>
        <v>175</v>
      </c>
      <c r="AD39" s="157">
        <f t="shared" si="4"/>
        <v>300</v>
      </c>
      <c r="AE39" s="156">
        <f t="shared" si="5"/>
        <v>42700</v>
      </c>
      <c r="AF39" s="156">
        <f t="shared" si="6"/>
        <v>31200</v>
      </c>
      <c r="AG39" s="156">
        <f t="shared" si="2"/>
        <v>73900</v>
      </c>
    </row>
    <row r="40" spans="1:33" ht="16.5">
      <c r="A40" s="6">
        <v>36</v>
      </c>
      <c r="B40" s="13" t="s">
        <v>38</v>
      </c>
      <c r="C40" s="11">
        <v>200</v>
      </c>
      <c r="D40" s="11">
        <v>300</v>
      </c>
      <c r="E40" s="12">
        <v>200</v>
      </c>
      <c r="F40" s="12">
        <v>320</v>
      </c>
      <c r="G40" s="27">
        <v>50</v>
      </c>
      <c r="H40" s="27">
        <v>70</v>
      </c>
      <c r="I40" s="10">
        <v>50</v>
      </c>
      <c r="J40" s="10">
        <v>70</v>
      </c>
      <c r="K40" s="10">
        <v>50</v>
      </c>
      <c r="L40" s="10">
        <v>70</v>
      </c>
      <c r="M40" s="10">
        <v>50</v>
      </c>
      <c r="N40" s="10">
        <v>70</v>
      </c>
      <c r="O40" s="10">
        <v>250</v>
      </c>
      <c r="P40" s="10">
        <v>370</v>
      </c>
      <c r="Q40" s="10">
        <v>45</v>
      </c>
      <c r="R40" s="10">
        <v>50</v>
      </c>
      <c r="S40" s="10">
        <v>255</v>
      </c>
      <c r="T40" s="10">
        <v>360</v>
      </c>
      <c r="U40" s="10">
        <v>260</v>
      </c>
      <c r="V40" s="10">
        <v>375</v>
      </c>
      <c r="W40" s="10">
        <v>60</v>
      </c>
      <c r="X40" s="10">
        <v>80</v>
      </c>
      <c r="Y40" s="10">
        <v>80</v>
      </c>
      <c r="Z40" s="10">
        <v>90</v>
      </c>
      <c r="AA40" s="10">
        <f t="shared" si="1"/>
        <v>1550</v>
      </c>
      <c r="AB40" s="10">
        <f t="shared" si="1"/>
        <v>2225</v>
      </c>
      <c r="AC40" s="157">
        <f t="shared" si="3"/>
        <v>129.16666666666666</v>
      </c>
      <c r="AD40" s="157">
        <f t="shared" si="4"/>
        <v>185.41666666666666</v>
      </c>
      <c r="AE40" s="156">
        <f t="shared" si="5"/>
        <v>31516.666666666664</v>
      </c>
      <c r="AF40" s="156">
        <f t="shared" si="6"/>
        <v>19283.333333333332</v>
      </c>
      <c r="AG40" s="156">
        <f t="shared" si="2"/>
        <v>50800</v>
      </c>
    </row>
    <row r="41" spans="1:33" ht="16.5">
      <c r="A41" s="6">
        <v>37</v>
      </c>
      <c r="B41" s="13" t="s">
        <v>39</v>
      </c>
      <c r="C41" s="11">
        <v>250</v>
      </c>
      <c r="D41" s="11">
        <v>350</v>
      </c>
      <c r="E41" s="12">
        <v>260</v>
      </c>
      <c r="F41" s="12">
        <v>360</v>
      </c>
      <c r="G41" s="11">
        <v>265</v>
      </c>
      <c r="H41" s="11">
        <v>365</v>
      </c>
      <c r="I41" s="10">
        <v>250</v>
      </c>
      <c r="J41" s="10">
        <v>350</v>
      </c>
      <c r="K41" s="10">
        <v>1500</v>
      </c>
      <c r="L41" s="10">
        <v>2000</v>
      </c>
      <c r="M41" s="10">
        <v>1500</v>
      </c>
      <c r="N41" s="10">
        <v>2000</v>
      </c>
      <c r="O41" s="10">
        <v>250</v>
      </c>
      <c r="P41" s="10">
        <v>350</v>
      </c>
      <c r="Q41" s="10">
        <v>250</v>
      </c>
      <c r="R41" s="10">
        <v>350</v>
      </c>
      <c r="S41" s="10">
        <v>240</v>
      </c>
      <c r="T41" s="10">
        <v>355</v>
      </c>
      <c r="U41" s="10">
        <v>220</v>
      </c>
      <c r="V41" s="10">
        <v>330</v>
      </c>
      <c r="W41" s="10">
        <v>230</v>
      </c>
      <c r="X41" s="10">
        <v>320</v>
      </c>
      <c r="Y41" s="10">
        <v>50</v>
      </c>
      <c r="Z41" s="10">
        <v>60</v>
      </c>
      <c r="AA41" s="10">
        <f t="shared" si="1"/>
        <v>5265</v>
      </c>
      <c r="AB41" s="10">
        <f t="shared" si="1"/>
        <v>7190</v>
      </c>
      <c r="AC41" s="157">
        <f t="shared" si="3"/>
        <v>438.75</v>
      </c>
      <c r="AD41" s="157">
        <f t="shared" si="4"/>
        <v>599.16666666666663</v>
      </c>
      <c r="AE41" s="156">
        <f t="shared" si="5"/>
        <v>107055</v>
      </c>
      <c r="AF41" s="156">
        <f t="shared" si="6"/>
        <v>62313.333333333328</v>
      </c>
      <c r="AG41" s="156">
        <f t="shared" si="2"/>
        <v>169368.33333333331</v>
      </c>
    </row>
    <row r="42" spans="1:33" ht="16.5">
      <c r="A42" s="6">
        <v>38</v>
      </c>
      <c r="B42" s="13" t="s">
        <v>40</v>
      </c>
      <c r="C42" s="11"/>
      <c r="D42" s="11"/>
      <c r="E42" s="12"/>
      <c r="F42" s="12"/>
      <c r="G42" s="27"/>
      <c r="H42" s="27"/>
      <c r="I42" s="24">
        <v>900</v>
      </c>
      <c r="J42" s="24">
        <v>1000</v>
      </c>
      <c r="K42" s="24">
        <v>850</v>
      </c>
      <c r="L42" s="24">
        <v>1100</v>
      </c>
      <c r="M42" s="24">
        <v>850</v>
      </c>
      <c r="N42" s="24">
        <v>1100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10">
        <f t="shared" si="1"/>
        <v>2600</v>
      </c>
      <c r="AB42" s="10">
        <f t="shared" si="1"/>
        <v>3200</v>
      </c>
      <c r="AC42" s="157">
        <f t="shared" si="3"/>
        <v>216.66666666666666</v>
      </c>
      <c r="AD42" s="157">
        <f t="shared" si="4"/>
        <v>266.66666666666669</v>
      </c>
      <c r="AE42" s="156">
        <f t="shared" si="5"/>
        <v>52866.666666666664</v>
      </c>
      <c r="AF42" s="156">
        <f t="shared" si="6"/>
        <v>27733.333333333336</v>
      </c>
      <c r="AG42" s="156">
        <f t="shared" si="2"/>
        <v>80600</v>
      </c>
    </row>
    <row r="43" spans="1:33" ht="16.5">
      <c r="A43" s="6">
        <v>39</v>
      </c>
      <c r="B43" s="13" t="s">
        <v>71</v>
      </c>
      <c r="C43" s="11">
        <v>190</v>
      </c>
      <c r="D43" s="11">
        <v>356</v>
      </c>
      <c r="E43" s="12">
        <v>111</v>
      </c>
      <c r="F43" s="12">
        <v>408</v>
      </c>
      <c r="G43" s="27">
        <v>133</v>
      </c>
      <c r="H43" s="27">
        <v>483</v>
      </c>
      <c r="I43" s="24">
        <v>111</v>
      </c>
      <c r="J43" s="24">
        <v>349</v>
      </c>
      <c r="K43" s="24">
        <v>106</v>
      </c>
      <c r="L43" s="24">
        <v>307</v>
      </c>
      <c r="M43" s="24">
        <v>95</v>
      </c>
      <c r="N43" s="24">
        <v>194</v>
      </c>
      <c r="O43" s="28">
        <v>0</v>
      </c>
      <c r="P43" s="28">
        <v>0</v>
      </c>
      <c r="Q43" s="28">
        <v>0</v>
      </c>
      <c r="R43" s="28">
        <v>0</v>
      </c>
      <c r="S43" s="28">
        <v>68</v>
      </c>
      <c r="T43" s="28">
        <v>249</v>
      </c>
      <c r="U43" s="28">
        <v>44</v>
      </c>
      <c r="V43" s="28">
        <v>249</v>
      </c>
      <c r="W43" s="28">
        <v>45</v>
      </c>
      <c r="X43" s="28">
        <v>279</v>
      </c>
      <c r="Y43" s="24">
        <v>38</v>
      </c>
      <c r="Z43" s="29">
        <v>259</v>
      </c>
      <c r="AA43" s="10">
        <f t="shared" si="1"/>
        <v>941</v>
      </c>
      <c r="AB43" s="10">
        <f t="shared" si="1"/>
        <v>3133</v>
      </c>
      <c r="AC43" s="157">
        <f t="shared" si="3"/>
        <v>78.416666666666671</v>
      </c>
      <c r="AD43" s="157">
        <f t="shared" si="4"/>
        <v>261.08333333333331</v>
      </c>
      <c r="AE43" s="156">
        <f t="shared" si="5"/>
        <v>19133.666666666668</v>
      </c>
      <c r="AF43" s="156">
        <f t="shared" si="6"/>
        <v>27152.666666666664</v>
      </c>
      <c r="AG43" s="156">
        <f t="shared" si="2"/>
        <v>46286.333333333328</v>
      </c>
    </row>
    <row r="44" spans="1:33" ht="16.5">
      <c r="A44" s="6">
        <v>40</v>
      </c>
      <c r="B44" s="30" t="s">
        <v>4</v>
      </c>
      <c r="C44" s="11">
        <v>45</v>
      </c>
      <c r="D44" s="11">
        <v>50</v>
      </c>
      <c r="E44" s="12">
        <v>40</v>
      </c>
      <c r="F44" s="12">
        <v>50</v>
      </c>
      <c r="G44" s="11">
        <v>40</v>
      </c>
      <c r="H44" s="11">
        <v>45</v>
      </c>
      <c r="I44" s="12">
        <v>45</v>
      </c>
      <c r="J44" s="12">
        <v>50</v>
      </c>
      <c r="K44" s="12">
        <v>50</v>
      </c>
      <c r="L44" s="12">
        <v>55</v>
      </c>
      <c r="M44" s="12">
        <v>40</v>
      </c>
      <c r="N44" s="12">
        <v>35</v>
      </c>
      <c r="O44" s="12">
        <v>0</v>
      </c>
      <c r="P44" s="12">
        <v>0</v>
      </c>
      <c r="Q44" s="12">
        <v>35</v>
      </c>
      <c r="R44" s="12">
        <v>45</v>
      </c>
      <c r="S44" s="12">
        <v>45</v>
      </c>
      <c r="T44" s="12">
        <v>55</v>
      </c>
      <c r="U44" s="12">
        <v>45</v>
      </c>
      <c r="V44" s="12">
        <v>55</v>
      </c>
      <c r="W44" s="12">
        <v>40</v>
      </c>
      <c r="X44" s="12">
        <v>45</v>
      </c>
      <c r="Y44" s="31">
        <v>35</v>
      </c>
      <c r="Z44" s="29">
        <v>40</v>
      </c>
      <c r="AA44" s="10">
        <f t="shared" si="1"/>
        <v>460</v>
      </c>
      <c r="AB44" s="10">
        <f t="shared" si="1"/>
        <v>525</v>
      </c>
      <c r="AC44" s="157">
        <f t="shared" si="3"/>
        <v>38.333333333333336</v>
      </c>
      <c r="AD44" s="157">
        <f t="shared" si="4"/>
        <v>43.75</v>
      </c>
      <c r="AE44" s="156">
        <f t="shared" si="5"/>
        <v>9353.3333333333339</v>
      </c>
      <c r="AF44" s="156">
        <f t="shared" si="6"/>
        <v>4550</v>
      </c>
      <c r="AG44" s="156">
        <f t="shared" si="2"/>
        <v>13903.333333333334</v>
      </c>
    </row>
    <row r="45" spans="1:33" ht="15.75">
      <c r="A45" s="32"/>
      <c r="B45" s="33"/>
      <c r="Y45" s="2"/>
      <c r="AA45" s="2"/>
      <c r="AE45" s="158">
        <f>SUM(AE5:AE44)</f>
        <v>11244902.666666664</v>
      </c>
      <c r="AF45" s="158">
        <f>SUM(AF5:AF44)</f>
        <v>6674538.0000000009</v>
      </c>
      <c r="AG45" s="156">
        <f t="shared" si="2"/>
        <v>17919440.666666664</v>
      </c>
    </row>
    <row r="46" spans="1:33" ht="15.75">
      <c r="B46" s="34"/>
    </row>
    <row r="59" spans="7:8" ht="15.75">
      <c r="G59" s="35"/>
      <c r="H59" s="35"/>
    </row>
    <row r="60" spans="7:8" ht="15.75">
      <c r="G60" s="35"/>
      <c r="H60" s="35"/>
    </row>
    <row r="61" spans="7:8" ht="15.75">
      <c r="G61" s="35"/>
      <c r="H61" s="35"/>
    </row>
    <row r="62" spans="7:8" ht="15.75">
      <c r="G62" s="35"/>
      <c r="H62" s="35"/>
    </row>
    <row r="63" spans="7:8" ht="15.75">
      <c r="G63" s="35"/>
      <c r="H63" s="35"/>
    </row>
    <row r="64" spans="7:8" ht="15.75">
      <c r="G64" s="35"/>
      <c r="H64" s="35"/>
    </row>
    <row r="65" spans="7:8" ht="15.75">
      <c r="G65" s="35"/>
      <c r="H65" s="35"/>
    </row>
    <row r="66" spans="7:8" ht="15.75">
      <c r="G66" s="35"/>
      <c r="H66" s="35"/>
    </row>
    <row r="67" spans="7:8" ht="15.75">
      <c r="G67" s="35"/>
      <c r="H67" s="35"/>
    </row>
    <row r="68" spans="7:8" ht="15.75">
      <c r="G68" s="35"/>
      <c r="H68" s="35"/>
    </row>
    <row r="69" spans="7:8" ht="15.75">
      <c r="G69" s="35"/>
      <c r="H69" s="35"/>
    </row>
    <row r="89" spans="7:8" ht="15.75">
      <c r="G89" s="35"/>
      <c r="H89" s="35"/>
    </row>
    <row r="90" spans="7:8" ht="15.75">
      <c r="G90" s="35"/>
      <c r="H90" s="35"/>
    </row>
    <row r="91" spans="7:8" ht="15.75">
      <c r="G91" s="35"/>
      <c r="H91" s="35"/>
    </row>
    <row r="92" spans="7:8" ht="15.75">
      <c r="G92" s="35"/>
      <c r="H92" s="35"/>
    </row>
    <row r="93" spans="7:8" ht="15.75">
      <c r="G93" s="35"/>
      <c r="H93" s="35"/>
    </row>
    <row r="94" spans="7:8" ht="15.75">
      <c r="G94" s="35"/>
      <c r="H94" s="35"/>
    </row>
    <row r="95" spans="7:8" ht="15.75">
      <c r="G95" s="35"/>
      <c r="H95" s="35"/>
    </row>
    <row r="96" spans="7:8" ht="15.75">
      <c r="G96" s="35"/>
      <c r="H96" s="35"/>
    </row>
    <row r="97" spans="7:8" ht="15.75">
      <c r="G97" s="35"/>
      <c r="H97" s="35"/>
    </row>
    <row r="98" spans="7:8" ht="15.75">
      <c r="G98" s="35"/>
      <c r="H98" s="35"/>
    </row>
    <row r="99" spans="7:8" ht="15.75">
      <c r="G99" s="35"/>
      <c r="H99" s="35"/>
    </row>
    <row r="100" spans="7:8" ht="15.75">
      <c r="G100" s="35"/>
      <c r="H100" s="35"/>
    </row>
    <row r="101" spans="7:8" ht="15.75">
      <c r="G101" s="35"/>
      <c r="H101" s="35"/>
    </row>
    <row r="102" spans="7:8" ht="15.75">
      <c r="G102" s="35"/>
      <c r="H102" s="35"/>
    </row>
    <row r="103" spans="7:8" ht="15.75">
      <c r="G103" s="35"/>
      <c r="H103" s="35"/>
    </row>
    <row r="104" spans="7:8" ht="15.75">
      <c r="G104" s="35"/>
      <c r="H104" s="35"/>
    </row>
    <row r="105" spans="7:8" ht="15.75">
      <c r="G105" s="35"/>
      <c r="H105" s="35"/>
    </row>
    <row r="106" spans="7:8" ht="15.75">
      <c r="G106" s="35"/>
      <c r="H106" s="35"/>
    </row>
    <row r="107" spans="7:8" ht="15.75">
      <c r="G107" s="35"/>
      <c r="H107" s="35"/>
    </row>
    <row r="108" spans="7:8" ht="15.75">
      <c r="G108" s="35"/>
      <c r="H108" s="35"/>
    </row>
    <row r="109" spans="7:8" ht="15.75">
      <c r="G109" s="35"/>
      <c r="H109" s="35"/>
    </row>
    <row r="110" spans="7:8" ht="15.75">
      <c r="G110" s="35"/>
      <c r="H110" s="35"/>
    </row>
    <row r="111" spans="7:8" ht="15.75">
      <c r="G111" s="35"/>
      <c r="H111" s="35"/>
    </row>
    <row r="112" spans="7:8" ht="15.75">
      <c r="G112" s="35"/>
      <c r="H112" s="35"/>
    </row>
  </sheetData>
  <sheetProtection algorithmName="SHA-512" hashValue="kLIFw6lr15jFkXeZx9lg+PRLt5bwC35cx/QLqdvG4xRew9VjOxkkuy36a2tUotOQnxiej7FToPQiJpP12++CRw==" saltValue="FUpQM6b6cuFQ2u3vQq4xQg==" spinCount="100000" sheet="1" objects="1" scenarios="1"/>
  <mergeCells count="18">
    <mergeCell ref="AC3:AD3"/>
    <mergeCell ref="AE3:AF3"/>
    <mergeCell ref="AG3:AG4"/>
    <mergeCell ref="W3:X3"/>
    <mergeCell ref="Y3:Z3"/>
    <mergeCell ref="AA3:AB3"/>
    <mergeCell ref="U3:V3"/>
    <mergeCell ref="I3:J3"/>
    <mergeCell ref="A3:A4"/>
    <mergeCell ref="B3:B4"/>
    <mergeCell ref="C3:D3"/>
    <mergeCell ref="E3:F3"/>
    <mergeCell ref="G3:H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3"/>
  <sheetViews>
    <sheetView workbookViewId="0">
      <pane xSplit="2" ySplit="5" topLeftCell="O13" activePane="bottomRight" state="frozen"/>
      <selection pane="topRight" activeCell="C1" sqref="C1"/>
      <selection pane="bottomLeft" activeCell="A6" sqref="A6"/>
      <selection pane="bottomRight" activeCell="R19" sqref="R19"/>
    </sheetView>
  </sheetViews>
  <sheetFormatPr defaultRowHeight="14.25"/>
  <cols>
    <col min="2" max="2" width="25.75" customWidth="1"/>
    <col min="27" max="27" width="13.125" customWidth="1"/>
    <col min="28" max="28" width="15.125" customWidth="1"/>
    <col min="29" max="29" width="13.25" customWidth="1"/>
  </cols>
  <sheetData>
    <row r="1" spans="1:29" ht="20.25">
      <c r="B1" s="51"/>
      <c r="C1" s="247" t="s">
        <v>72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 t="s">
        <v>72</v>
      </c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20.25">
      <c r="B2" s="51"/>
      <c r="C2" s="247" t="s">
        <v>73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 t="s">
        <v>73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</row>
    <row r="3" spans="1:29" ht="15" thickBot="1"/>
    <row r="4" spans="1:29" ht="18.75">
      <c r="A4" s="248" t="s">
        <v>0</v>
      </c>
      <c r="B4" s="250" t="s">
        <v>41</v>
      </c>
      <c r="C4" s="243" t="s">
        <v>54</v>
      </c>
      <c r="D4" s="244"/>
      <c r="E4" s="243" t="s">
        <v>55</v>
      </c>
      <c r="F4" s="244"/>
      <c r="G4" s="243" t="s">
        <v>56</v>
      </c>
      <c r="H4" s="244"/>
      <c r="I4" s="243" t="s">
        <v>57</v>
      </c>
      <c r="J4" s="244"/>
      <c r="K4" s="243" t="s">
        <v>58</v>
      </c>
      <c r="L4" s="244"/>
      <c r="M4" s="243" t="s">
        <v>59</v>
      </c>
      <c r="N4" s="244"/>
      <c r="O4" s="243" t="s">
        <v>60</v>
      </c>
      <c r="P4" s="244"/>
      <c r="Q4" s="243" t="s">
        <v>61</v>
      </c>
      <c r="R4" s="244"/>
      <c r="S4" s="243" t="s">
        <v>62</v>
      </c>
      <c r="T4" s="244"/>
      <c r="U4" s="243" t="s">
        <v>63</v>
      </c>
      <c r="V4" s="244"/>
      <c r="W4" s="243" t="s">
        <v>64</v>
      </c>
      <c r="X4" s="244"/>
      <c r="Y4" s="245" t="s">
        <v>65</v>
      </c>
      <c r="Z4" s="245"/>
      <c r="AA4" s="245" t="s">
        <v>66</v>
      </c>
      <c r="AB4" s="245"/>
      <c r="AC4" s="246"/>
    </row>
    <row r="5" spans="1:29" ht="21" thickBot="1">
      <c r="A5" s="249"/>
      <c r="B5" s="251"/>
      <c r="C5" s="49" t="s">
        <v>42</v>
      </c>
      <c r="D5" s="49" t="s">
        <v>43</v>
      </c>
      <c r="E5" s="49" t="s">
        <v>42</v>
      </c>
      <c r="F5" s="49" t="s">
        <v>43</v>
      </c>
      <c r="G5" s="49" t="s">
        <v>42</v>
      </c>
      <c r="H5" s="49" t="s">
        <v>43</v>
      </c>
      <c r="I5" s="49" t="s">
        <v>42</v>
      </c>
      <c r="J5" s="49" t="s">
        <v>43</v>
      </c>
      <c r="K5" s="49" t="s">
        <v>42</v>
      </c>
      <c r="L5" s="49" t="s">
        <v>43</v>
      </c>
      <c r="M5" s="49" t="s">
        <v>42</v>
      </c>
      <c r="N5" s="49" t="s">
        <v>43</v>
      </c>
      <c r="O5" s="49" t="s">
        <v>42</v>
      </c>
      <c r="P5" s="49" t="s">
        <v>43</v>
      </c>
      <c r="Q5" s="49" t="s">
        <v>42</v>
      </c>
      <c r="R5" s="49" t="s">
        <v>43</v>
      </c>
      <c r="S5" s="49" t="s">
        <v>42</v>
      </c>
      <c r="T5" s="49" t="s">
        <v>43</v>
      </c>
      <c r="U5" s="49" t="s">
        <v>42</v>
      </c>
      <c r="V5" s="49" t="s">
        <v>43</v>
      </c>
      <c r="W5" s="49" t="s">
        <v>42</v>
      </c>
      <c r="X5" s="49" t="s">
        <v>43</v>
      </c>
      <c r="Y5" s="50" t="s">
        <v>42</v>
      </c>
      <c r="Z5" s="50" t="s">
        <v>43</v>
      </c>
      <c r="AA5" s="48" t="s">
        <v>42</v>
      </c>
      <c r="AB5" s="48" t="s">
        <v>43</v>
      </c>
      <c r="AC5" s="52" t="s">
        <v>74</v>
      </c>
    </row>
    <row r="6" spans="1:29" ht="18.75">
      <c r="A6" s="47">
        <v>1</v>
      </c>
      <c r="B6" s="53" t="s">
        <v>6</v>
      </c>
      <c r="C6" s="43">
        <v>1127.6666666666699</v>
      </c>
      <c r="D6" s="43">
        <v>1187.7</v>
      </c>
      <c r="E6" s="43">
        <v>1500.1818181818182</v>
      </c>
      <c r="F6" s="43">
        <v>1643.25</v>
      </c>
      <c r="G6" s="43">
        <v>1322.7222222222222</v>
      </c>
      <c r="H6" s="43">
        <v>1629.3846153846155</v>
      </c>
      <c r="I6" s="43">
        <v>1256.3181818181818</v>
      </c>
      <c r="J6" s="43">
        <v>2301.1111111111113</v>
      </c>
      <c r="K6" s="43">
        <v>1509</v>
      </c>
      <c r="L6" s="43">
        <v>2406</v>
      </c>
      <c r="M6" s="43">
        <v>1309.952380952381</v>
      </c>
      <c r="N6" s="43">
        <v>2433</v>
      </c>
      <c r="O6" s="43">
        <v>1532</v>
      </c>
      <c r="P6" s="43">
        <v>4141</v>
      </c>
      <c r="Q6" s="43">
        <v>1572</v>
      </c>
      <c r="R6" s="43">
        <v>2036.6666666666667</v>
      </c>
      <c r="S6" s="43">
        <v>1676</v>
      </c>
      <c r="T6" s="43">
        <v>2197</v>
      </c>
      <c r="U6" s="43">
        <v>1771</v>
      </c>
      <c r="V6" s="43">
        <v>1983</v>
      </c>
      <c r="W6" s="43">
        <v>1997</v>
      </c>
      <c r="X6" s="43">
        <v>2122</v>
      </c>
      <c r="Y6" s="54">
        <v>2119</v>
      </c>
      <c r="Z6" s="55">
        <v>2399</v>
      </c>
      <c r="AA6" s="56">
        <v>380277</v>
      </c>
      <c r="AB6" s="57">
        <v>269551.66666666663</v>
      </c>
      <c r="AC6" s="56">
        <v>649828.66666666674</v>
      </c>
    </row>
    <row r="7" spans="1:29" ht="18.75">
      <c r="A7" s="47">
        <v>2</v>
      </c>
      <c r="B7" s="58" t="s">
        <v>7</v>
      </c>
      <c r="C7" s="38">
        <v>3546</v>
      </c>
      <c r="D7" s="38">
        <v>16800</v>
      </c>
      <c r="E7" s="38">
        <v>4650</v>
      </c>
      <c r="F7" s="38">
        <v>15700</v>
      </c>
      <c r="G7" s="38">
        <v>3850</v>
      </c>
      <c r="H7" s="38">
        <v>14100</v>
      </c>
      <c r="I7" s="38">
        <v>3700</v>
      </c>
      <c r="J7" s="38">
        <v>13600</v>
      </c>
      <c r="K7" s="38">
        <v>3950</v>
      </c>
      <c r="L7" s="38">
        <v>14700</v>
      </c>
      <c r="M7" s="38">
        <v>3950</v>
      </c>
      <c r="N7" s="38">
        <v>14700</v>
      </c>
      <c r="O7" s="38">
        <v>3880</v>
      </c>
      <c r="P7" s="38">
        <v>15000</v>
      </c>
      <c r="Q7" s="38">
        <v>3640</v>
      </c>
      <c r="R7" s="38">
        <v>14700</v>
      </c>
      <c r="S7" s="38">
        <v>3520</v>
      </c>
      <c r="T7" s="38">
        <v>14400</v>
      </c>
      <c r="U7" s="38">
        <v>3390</v>
      </c>
      <c r="V7" s="38">
        <v>14850</v>
      </c>
      <c r="W7" s="38">
        <v>3480</v>
      </c>
      <c r="X7" s="38">
        <v>13450</v>
      </c>
      <c r="Y7" s="59">
        <v>3597</v>
      </c>
      <c r="Z7" s="60">
        <v>14897</v>
      </c>
      <c r="AA7" s="61">
        <v>918563</v>
      </c>
      <c r="AB7" s="62">
        <v>1781523</v>
      </c>
      <c r="AC7" s="61">
        <v>2700086</v>
      </c>
    </row>
    <row r="8" spans="1:29" ht="18.75">
      <c r="A8" s="39">
        <v>3</v>
      </c>
      <c r="B8" s="44" t="s">
        <v>8</v>
      </c>
      <c r="C8" s="38">
        <v>3480</v>
      </c>
      <c r="D8" s="38">
        <v>3240</v>
      </c>
      <c r="E8" s="38">
        <v>4300</v>
      </c>
      <c r="F8" s="38">
        <v>3340</v>
      </c>
      <c r="G8" s="38">
        <v>3760</v>
      </c>
      <c r="H8" s="38">
        <v>6340</v>
      </c>
      <c r="I8" s="38">
        <v>4446</v>
      </c>
      <c r="J8" s="38">
        <v>4493</v>
      </c>
      <c r="K8" s="38">
        <v>4156</v>
      </c>
      <c r="L8" s="38">
        <v>3762</v>
      </c>
      <c r="M8" s="38">
        <v>4480</v>
      </c>
      <c r="N8" s="38">
        <v>3180</v>
      </c>
      <c r="O8" s="38">
        <v>4025</v>
      </c>
      <c r="P8" s="38">
        <v>3705</v>
      </c>
      <c r="Q8" s="38">
        <v>3920</v>
      </c>
      <c r="R8" s="38">
        <v>3900</v>
      </c>
      <c r="S8" s="38">
        <v>4390</v>
      </c>
      <c r="T8" s="38">
        <v>3940</v>
      </c>
      <c r="U8" s="38">
        <v>4580</v>
      </c>
      <c r="V8" s="38">
        <v>4520</v>
      </c>
      <c r="W8" s="38">
        <v>5600</v>
      </c>
      <c r="X8" s="38">
        <v>10740</v>
      </c>
      <c r="Y8" s="59">
        <v>0</v>
      </c>
      <c r="Z8" s="60">
        <v>0</v>
      </c>
      <c r="AA8" s="61">
        <v>957986</v>
      </c>
      <c r="AB8" s="62">
        <v>527615</v>
      </c>
      <c r="AC8" s="61">
        <v>1485601</v>
      </c>
    </row>
    <row r="9" spans="1:29" ht="18.75">
      <c r="A9" s="39">
        <v>4</v>
      </c>
      <c r="B9" s="44" t="s">
        <v>9</v>
      </c>
      <c r="C9" s="38">
        <v>1100</v>
      </c>
      <c r="D9" s="38">
        <v>1000</v>
      </c>
      <c r="E9" s="38">
        <v>1200</v>
      </c>
      <c r="F9" s="38">
        <v>1300</v>
      </c>
      <c r="G9" s="38">
        <v>1300</v>
      </c>
      <c r="H9" s="38">
        <v>1000</v>
      </c>
      <c r="I9" s="38">
        <v>1100</v>
      </c>
      <c r="J9" s="38">
        <v>1200</v>
      </c>
      <c r="K9" s="38">
        <v>1100</v>
      </c>
      <c r="L9" s="38">
        <v>1200</v>
      </c>
      <c r="M9" s="38">
        <v>1100</v>
      </c>
      <c r="N9" s="38">
        <v>1200</v>
      </c>
      <c r="O9" s="38">
        <v>1200</v>
      </c>
      <c r="P9" s="38">
        <v>1300</v>
      </c>
      <c r="Q9" s="38">
        <v>1000</v>
      </c>
      <c r="R9" s="38">
        <v>1600</v>
      </c>
      <c r="S9" s="38">
        <v>1000</v>
      </c>
      <c r="T9" s="38">
        <v>1100</v>
      </c>
      <c r="U9" s="38">
        <v>1200</v>
      </c>
      <c r="V9" s="38">
        <v>1100</v>
      </c>
      <c r="W9" s="38">
        <v>0</v>
      </c>
      <c r="X9" s="38">
        <v>0</v>
      </c>
      <c r="Y9" s="59">
        <v>0</v>
      </c>
      <c r="Z9" s="60">
        <v>0</v>
      </c>
      <c r="AA9" s="61">
        <v>227700</v>
      </c>
      <c r="AB9" s="62">
        <v>121700</v>
      </c>
      <c r="AC9" s="61">
        <v>349400</v>
      </c>
    </row>
    <row r="10" spans="1:29" ht="18.75">
      <c r="A10" s="39">
        <v>5</v>
      </c>
      <c r="B10" s="44" t="s">
        <v>10</v>
      </c>
      <c r="C10" s="38">
        <v>1371</v>
      </c>
      <c r="D10" s="38">
        <v>1377</v>
      </c>
      <c r="E10" s="38">
        <v>1418</v>
      </c>
      <c r="F10" s="38">
        <v>1406</v>
      </c>
      <c r="G10" s="38">
        <v>1410</v>
      </c>
      <c r="H10" s="38">
        <v>1413</v>
      </c>
      <c r="I10" s="38">
        <v>1422</v>
      </c>
      <c r="J10" s="38">
        <v>1503</v>
      </c>
      <c r="K10" s="38">
        <v>1426</v>
      </c>
      <c r="L10" s="38">
        <v>1439</v>
      </c>
      <c r="M10" s="38">
        <v>1426</v>
      </c>
      <c r="N10" s="38">
        <v>1439</v>
      </c>
      <c r="O10" s="38">
        <v>1406</v>
      </c>
      <c r="P10" s="38">
        <v>1381</v>
      </c>
      <c r="Q10" s="38">
        <v>1432</v>
      </c>
      <c r="R10" s="38">
        <v>1375</v>
      </c>
      <c r="S10" s="38">
        <v>1394</v>
      </c>
      <c r="T10" s="38">
        <v>1407</v>
      </c>
      <c r="U10" s="38">
        <v>1457</v>
      </c>
      <c r="V10" s="38">
        <v>1497</v>
      </c>
      <c r="W10" s="38">
        <v>1447</v>
      </c>
      <c r="X10" s="38">
        <v>1379</v>
      </c>
      <c r="Y10" s="59">
        <v>1432</v>
      </c>
      <c r="Z10" s="60">
        <v>1438</v>
      </c>
      <c r="AA10" s="61">
        <v>346550</v>
      </c>
      <c r="AB10" s="62">
        <v>171846</v>
      </c>
      <c r="AC10" s="61">
        <v>518396</v>
      </c>
    </row>
    <row r="11" spans="1:29" ht="18.75">
      <c r="A11" s="39">
        <v>6</v>
      </c>
      <c r="B11" s="44" t="s">
        <v>11</v>
      </c>
      <c r="C11" s="38">
        <v>1402</v>
      </c>
      <c r="D11" s="38">
        <v>1033</v>
      </c>
      <c r="E11" s="63">
        <v>1408</v>
      </c>
      <c r="F11" s="38">
        <v>1024</v>
      </c>
      <c r="G11" s="38">
        <v>1395</v>
      </c>
      <c r="H11" s="64">
        <v>846</v>
      </c>
      <c r="I11" s="38">
        <v>1110</v>
      </c>
      <c r="J11" s="64">
        <v>803</v>
      </c>
      <c r="K11" s="38">
        <v>1050</v>
      </c>
      <c r="L11" s="64">
        <v>895</v>
      </c>
      <c r="M11" s="63">
        <v>1182</v>
      </c>
      <c r="N11" s="64">
        <v>894</v>
      </c>
      <c r="O11" s="38">
        <v>1116</v>
      </c>
      <c r="P11" s="38">
        <v>631</v>
      </c>
      <c r="Q11" s="38">
        <v>1051</v>
      </c>
      <c r="R11" s="38">
        <v>1842</v>
      </c>
      <c r="S11" s="38">
        <v>1042</v>
      </c>
      <c r="T11" s="38">
        <v>722</v>
      </c>
      <c r="U11" s="38">
        <v>1093</v>
      </c>
      <c r="V11" s="38">
        <v>811</v>
      </c>
      <c r="W11" s="38">
        <v>0</v>
      </c>
      <c r="X11" s="38">
        <v>0</v>
      </c>
      <c r="Y11" s="59">
        <v>0</v>
      </c>
      <c r="Z11" s="60">
        <v>0</v>
      </c>
      <c r="AA11" s="61">
        <v>239579</v>
      </c>
      <c r="AB11" s="62">
        <v>95875</v>
      </c>
      <c r="AC11" s="61">
        <v>335454</v>
      </c>
    </row>
    <row r="12" spans="1:29" ht="18.75">
      <c r="A12" s="39">
        <v>7</v>
      </c>
      <c r="B12" s="44" t="s">
        <v>12</v>
      </c>
      <c r="C12" s="38">
        <v>914</v>
      </c>
      <c r="D12" s="38">
        <v>775</v>
      </c>
      <c r="E12" s="38">
        <v>927</v>
      </c>
      <c r="F12" s="38">
        <v>900</v>
      </c>
      <c r="G12" s="38">
        <v>912</v>
      </c>
      <c r="H12" s="38">
        <v>996</v>
      </c>
      <c r="I12" s="38">
        <v>848</v>
      </c>
      <c r="J12" s="38">
        <v>872</v>
      </c>
      <c r="K12" s="38">
        <v>882</v>
      </c>
      <c r="L12" s="38">
        <v>872</v>
      </c>
      <c r="M12" s="38">
        <v>1000</v>
      </c>
      <c r="N12" s="38">
        <v>960</v>
      </c>
      <c r="O12" s="38">
        <v>952</v>
      </c>
      <c r="P12" s="38">
        <v>829</v>
      </c>
      <c r="Q12" s="38">
        <v>805</v>
      </c>
      <c r="R12" s="38">
        <v>770</v>
      </c>
      <c r="S12" s="38">
        <v>840</v>
      </c>
      <c r="T12" s="38">
        <v>760</v>
      </c>
      <c r="U12" s="38">
        <v>728</v>
      </c>
      <c r="V12" s="38">
        <v>727</v>
      </c>
      <c r="W12" s="38">
        <v>740</v>
      </c>
      <c r="X12" s="38">
        <v>807</v>
      </c>
      <c r="Y12" s="59">
        <v>710</v>
      </c>
      <c r="Z12" s="60"/>
      <c r="AA12" s="61">
        <v>208269</v>
      </c>
      <c r="AB12" s="62">
        <v>95149</v>
      </c>
      <c r="AC12" s="61">
        <v>303418</v>
      </c>
    </row>
    <row r="13" spans="1:29" ht="18.75">
      <c r="A13" s="39">
        <v>8</v>
      </c>
      <c r="B13" s="44" t="s">
        <v>13</v>
      </c>
      <c r="C13" s="38">
        <v>5000</v>
      </c>
      <c r="D13" s="38">
        <v>15000</v>
      </c>
      <c r="E13" s="38">
        <v>5000</v>
      </c>
      <c r="F13" s="38">
        <v>15000</v>
      </c>
      <c r="G13" s="38">
        <v>5000</v>
      </c>
      <c r="H13" s="38">
        <v>15000</v>
      </c>
      <c r="I13" s="38">
        <v>5000</v>
      </c>
      <c r="J13" s="38">
        <v>15000</v>
      </c>
      <c r="K13" s="38">
        <v>5123</v>
      </c>
      <c r="L13" s="38">
        <v>15012</v>
      </c>
      <c r="M13" s="38">
        <v>5046</v>
      </c>
      <c r="N13" s="38">
        <v>15101</v>
      </c>
      <c r="O13" s="38">
        <v>5022</v>
      </c>
      <c r="P13" s="38">
        <v>16079</v>
      </c>
      <c r="Q13" s="38">
        <v>5201</v>
      </c>
      <c r="R13" s="38">
        <v>15047</v>
      </c>
      <c r="S13" s="38">
        <v>5114</v>
      </c>
      <c r="T13" s="38">
        <v>15118</v>
      </c>
      <c r="U13" s="38">
        <v>5022</v>
      </c>
      <c r="V13" s="38">
        <v>15054</v>
      </c>
      <c r="W13" s="38">
        <v>5171</v>
      </c>
      <c r="X13" s="38">
        <v>16125</v>
      </c>
      <c r="Y13" s="59">
        <v>5502</v>
      </c>
      <c r="Z13" s="60">
        <v>17589</v>
      </c>
      <c r="AA13" s="61">
        <v>1244773</v>
      </c>
      <c r="AB13" s="62">
        <v>1865861</v>
      </c>
      <c r="AC13" s="61">
        <v>3110634</v>
      </c>
    </row>
    <row r="14" spans="1:29" ht="18.75">
      <c r="A14" s="39">
        <v>9</v>
      </c>
      <c r="B14" s="44" t="s">
        <v>14</v>
      </c>
      <c r="C14" s="38">
        <v>800</v>
      </c>
      <c r="D14" s="38">
        <v>1500</v>
      </c>
      <c r="E14" s="38">
        <v>900</v>
      </c>
      <c r="F14" s="38">
        <v>1500</v>
      </c>
      <c r="G14" s="38">
        <v>800</v>
      </c>
      <c r="H14" s="38">
        <v>1800</v>
      </c>
      <c r="I14" s="38">
        <v>800</v>
      </c>
      <c r="J14" s="38">
        <v>1500</v>
      </c>
      <c r="K14" s="38">
        <v>800</v>
      </c>
      <c r="L14" s="38">
        <v>1500</v>
      </c>
      <c r="M14" s="38">
        <v>800</v>
      </c>
      <c r="N14" s="38">
        <v>1500</v>
      </c>
      <c r="O14" s="38">
        <v>800</v>
      </c>
      <c r="P14" s="38">
        <v>1500</v>
      </c>
      <c r="Q14" s="38">
        <v>800</v>
      </c>
      <c r="R14" s="38">
        <v>1500</v>
      </c>
      <c r="S14" s="38">
        <v>800</v>
      </c>
      <c r="T14" s="38">
        <v>1500</v>
      </c>
      <c r="U14" s="38">
        <v>800</v>
      </c>
      <c r="V14" s="38">
        <v>1500</v>
      </c>
      <c r="W14" s="38">
        <v>800</v>
      </c>
      <c r="X14" s="38">
        <v>1500</v>
      </c>
      <c r="Y14" s="59">
        <v>0</v>
      </c>
      <c r="Z14" s="60">
        <v>0</v>
      </c>
      <c r="AA14" s="61">
        <v>180600</v>
      </c>
      <c r="AB14" s="62">
        <v>171900</v>
      </c>
      <c r="AC14" s="61">
        <v>352500</v>
      </c>
    </row>
    <row r="15" spans="1:29" ht="18.75">
      <c r="A15" s="39">
        <v>10</v>
      </c>
      <c r="B15" s="44" t="s">
        <v>15</v>
      </c>
      <c r="C15" s="38">
        <v>200</v>
      </c>
      <c r="D15" s="38">
        <v>171</v>
      </c>
      <c r="E15" s="38">
        <v>310</v>
      </c>
      <c r="F15" s="38">
        <v>250</v>
      </c>
      <c r="G15" s="38">
        <v>300</v>
      </c>
      <c r="H15" s="38">
        <v>260</v>
      </c>
      <c r="I15" s="38">
        <v>220</v>
      </c>
      <c r="J15" s="38">
        <v>200</v>
      </c>
      <c r="K15" s="38">
        <v>200</v>
      </c>
      <c r="L15" s="38">
        <v>190</v>
      </c>
      <c r="M15" s="38">
        <v>220</v>
      </c>
      <c r="N15" s="38">
        <v>180</v>
      </c>
      <c r="O15" s="38">
        <v>200</v>
      </c>
      <c r="P15" s="38">
        <v>150</v>
      </c>
      <c r="Q15" s="38">
        <v>80</v>
      </c>
      <c r="R15" s="38">
        <v>68</v>
      </c>
      <c r="S15" s="38">
        <v>60</v>
      </c>
      <c r="T15" s="38">
        <v>50</v>
      </c>
      <c r="U15" s="38">
        <v>60</v>
      </c>
      <c r="V15" s="38">
        <v>50</v>
      </c>
      <c r="W15" s="38">
        <v>60</v>
      </c>
      <c r="X15" s="38">
        <v>50</v>
      </c>
      <c r="Y15" s="59">
        <v>175</v>
      </c>
      <c r="Z15" s="60">
        <v>255</v>
      </c>
      <c r="AA15" s="61">
        <v>42295</v>
      </c>
      <c r="AB15" s="62">
        <v>18725</v>
      </c>
      <c r="AC15" s="61">
        <v>61020</v>
      </c>
    </row>
    <row r="16" spans="1:29" ht="18.75">
      <c r="A16" s="39">
        <v>11</v>
      </c>
      <c r="B16" s="44" t="s">
        <v>16</v>
      </c>
      <c r="C16" s="38">
        <v>2380</v>
      </c>
      <c r="D16" s="38">
        <v>3300</v>
      </c>
      <c r="E16" s="38">
        <v>2500</v>
      </c>
      <c r="F16" s="38">
        <v>4806</v>
      </c>
      <c r="G16" s="38">
        <v>2500</v>
      </c>
      <c r="H16" s="38">
        <v>2500</v>
      </c>
      <c r="I16" s="38">
        <v>2500</v>
      </c>
      <c r="J16" s="38">
        <v>2500</v>
      </c>
      <c r="K16" s="38">
        <v>2500</v>
      </c>
      <c r="L16" s="38">
        <v>2500</v>
      </c>
      <c r="M16" s="38">
        <v>2400</v>
      </c>
      <c r="N16" s="38">
        <v>2400</v>
      </c>
      <c r="O16" s="38">
        <v>1200</v>
      </c>
      <c r="P16" s="38">
        <v>2500</v>
      </c>
      <c r="Q16" s="38">
        <v>1260</v>
      </c>
      <c r="R16" s="38">
        <v>2200</v>
      </c>
      <c r="S16" s="38">
        <v>1350</v>
      </c>
      <c r="T16" s="38">
        <v>2400</v>
      </c>
      <c r="U16" s="38">
        <v>1260</v>
      </c>
      <c r="V16" s="38">
        <v>2010</v>
      </c>
      <c r="W16" s="38">
        <v>1200</v>
      </c>
      <c r="X16" s="38">
        <v>2350</v>
      </c>
      <c r="Y16" s="59">
        <v>250</v>
      </c>
      <c r="Z16" s="60">
        <v>400</v>
      </c>
      <c r="AA16" s="61">
        <v>433590</v>
      </c>
      <c r="AB16" s="62">
        <v>298158</v>
      </c>
      <c r="AC16" s="61">
        <v>731748</v>
      </c>
    </row>
    <row r="17" spans="1:29" ht="18.75">
      <c r="A17" s="39">
        <v>12</v>
      </c>
      <c r="B17" s="44" t="s">
        <v>18</v>
      </c>
      <c r="C17" s="38">
        <v>2704</v>
      </c>
      <c r="D17" s="38">
        <v>3089</v>
      </c>
      <c r="E17" s="38">
        <v>3249</v>
      </c>
      <c r="F17" s="38">
        <v>2908</v>
      </c>
      <c r="G17" s="38">
        <v>2739</v>
      </c>
      <c r="H17" s="38">
        <v>2778</v>
      </c>
      <c r="I17" s="38">
        <v>2362</v>
      </c>
      <c r="J17" s="38">
        <v>2679</v>
      </c>
      <c r="K17" s="38">
        <v>2692</v>
      </c>
      <c r="L17" s="38">
        <v>2896</v>
      </c>
      <c r="M17" s="38">
        <v>2692</v>
      </c>
      <c r="N17" s="38">
        <v>2896</v>
      </c>
      <c r="O17" s="38">
        <v>2648</v>
      </c>
      <c r="P17" s="38">
        <v>2936</v>
      </c>
      <c r="Q17" s="38">
        <v>2704</v>
      </c>
      <c r="R17" s="38">
        <v>2877</v>
      </c>
      <c r="S17" s="38">
        <v>2695</v>
      </c>
      <c r="T17" s="38">
        <v>2876</v>
      </c>
      <c r="U17" s="38">
        <v>2729</v>
      </c>
      <c r="V17" s="38">
        <v>2773</v>
      </c>
      <c r="W17" s="38">
        <v>2595</v>
      </c>
      <c r="X17" s="38">
        <v>2847</v>
      </c>
      <c r="Y17" s="59">
        <v>2642</v>
      </c>
      <c r="Z17" s="60">
        <v>2888</v>
      </c>
      <c r="AA17" s="61">
        <v>660113</v>
      </c>
      <c r="AB17" s="62">
        <v>347130</v>
      </c>
      <c r="AC17" s="61">
        <v>1007243</v>
      </c>
    </row>
    <row r="18" spans="1:29" ht="18.75">
      <c r="A18" s="39">
        <v>13</v>
      </c>
      <c r="B18" s="44" t="s">
        <v>19</v>
      </c>
      <c r="C18" s="38">
        <v>600</v>
      </c>
      <c r="D18" s="38">
        <v>900</v>
      </c>
      <c r="E18" s="38">
        <v>600</v>
      </c>
      <c r="F18" s="38">
        <v>900</v>
      </c>
      <c r="G18" s="38">
        <v>600</v>
      </c>
      <c r="H18" s="38">
        <v>900</v>
      </c>
      <c r="I18" s="38">
        <v>600</v>
      </c>
      <c r="J18" s="38">
        <v>900</v>
      </c>
      <c r="K18" s="38">
        <v>600</v>
      </c>
      <c r="L18" s="38">
        <v>900</v>
      </c>
      <c r="M18" s="38">
        <v>600</v>
      </c>
      <c r="N18" s="38">
        <v>900</v>
      </c>
      <c r="O18" s="38">
        <v>600</v>
      </c>
      <c r="P18" s="38">
        <v>900</v>
      </c>
      <c r="Q18" s="38">
        <v>600</v>
      </c>
      <c r="R18" s="38">
        <v>900</v>
      </c>
      <c r="S18" s="38">
        <v>600</v>
      </c>
      <c r="T18" s="38">
        <v>900</v>
      </c>
      <c r="U18" s="38">
        <v>600</v>
      </c>
      <c r="V18" s="38">
        <v>900</v>
      </c>
      <c r="W18" s="38">
        <v>0</v>
      </c>
      <c r="X18" s="38">
        <v>0</v>
      </c>
      <c r="Y18" s="59">
        <v>0</v>
      </c>
      <c r="Z18" s="60">
        <v>0</v>
      </c>
      <c r="AA18" s="61">
        <v>121200</v>
      </c>
      <c r="AB18" s="62">
        <v>91800</v>
      </c>
      <c r="AC18" s="61">
        <v>213000</v>
      </c>
    </row>
    <row r="19" spans="1:29" ht="18.75">
      <c r="A19" s="39">
        <v>14</v>
      </c>
      <c r="B19" s="44" t="s">
        <v>20</v>
      </c>
      <c r="C19" s="38">
        <v>100</v>
      </c>
      <c r="D19" s="38">
        <v>150</v>
      </c>
      <c r="E19" s="38">
        <v>100</v>
      </c>
      <c r="F19" s="38">
        <v>150</v>
      </c>
      <c r="G19" s="38">
        <v>100</v>
      </c>
      <c r="H19" s="38">
        <v>150</v>
      </c>
      <c r="I19" s="38">
        <v>100</v>
      </c>
      <c r="J19" s="38">
        <v>150</v>
      </c>
      <c r="K19" s="38">
        <v>100</v>
      </c>
      <c r="L19" s="38">
        <v>150</v>
      </c>
      <c r="M19" s="38">
        <v>100</v>
      </c>
      <c r="N19" s="38">
        <v>150</v>
      </c>
      <c r="O19" s="38">
        <v>100</v>
      </c>
      <c r="P19" s="38">
        <v>150</v>
      </c>
      <c r="Q19" s="38">
        <v>100</v>
      </c>
      <c r="R19" s="38">
        <v>150</v>
      </c>
      <c r="S19" s="38">
        <v>60</v>
      </c>
      <c r="T19" s="38">
        <v>75</v>
      </c>
      <c r="U19" s="38">
        <v>50</v>
      </c>
      <c r="V19" s="38">
        <v>60</v>
      </c>
      <c r="W19" s="38">
        <v>80</v>
      </c>
      <c r="X19" s="38">
        <v>90</v>
      </c>
      <c r="Y19" s="59">
        <v>60</v>
      </c>
      <c r="Z19" s="60">
        <v>80</v>
      </c>
      <c r="AA19" s="61">
        <v>21340</v>
      </c>
      <c r="AB19" s="62">
        <v>15180</v>
      </c>
      <c r="AC19" s="61">
        <v>36520</v>
      </c>
    </row>
    <row r="20" spans="1:29" ht="18.75">
      <c r="A20" s="39">
        <v>15</v>
      </c>
      <c r="B20" s="44" t="s">
        <v>21</v>
      </c>
      <c r="C20" s="38">
        <v>1000</v>
      </c>
      <c r="D20" s="38">
        <v>1300</v>
      </c>
      <c r="E20" s="38">
        <v>1200</v>
      </c>
      <c r="F20" s="38">
        <v>1300</v>
      </c>
      <c r="G20" s="38">
        <v>1200</v>
      </c>
      <c r="H20" s="38">
        <v>1200</v>
      </c>
      <c r="I20" s="38">
        <v>1100</v>
      </c>
      <c r="J20" s="38">
        <v>1000</v>
      </c>
      <c r="K20" s="38">
        <v>1100</v>
      </c>
      <c r="L20" s="38">
        <v>1000</v>
      </c>
      <c r="M20" s="38">
        <v>1100</v>
      </c>
      <c r="N20" s="38">
        <v>1000</v>
      </c>
      <c r="O20" s="38">
        <v>1200</v>
      </c>
      <c r="P20" s="38">
        <v>1400</v>
      </c>
      <c r="Q20" s="38">
        <v>1000</v>
      </c>
      <c r="R20" s="38">
        <v>1200</v>
      </c>
      <c r="S20" s="38">
        <v>1000</v>
      </c>
      <c r="T20" s="38">
        <v>1200</v>
      </c>
      <c r="U20" s="38">
        <v>1100</v>
      </c>
      <c r="V20" s="38">
        <v>1000</v>
      </c>
      <c r="W20" s="38">
        <v>0</v>
      </c>
      <c r="X20" s="38">
        <v>0</v>
      </c>
      <c r="Y20" s="59">
        <v>0</v>
      </c>
      <c r="Z20" s="60">
        <v>0</v>
      </c>
      <c r="AA20" s="61">
        <v>221800</v>
      </c>
      <c r="AB20" s="62">
        <v>118800</v>
      </c>
      <c r="AC20" s="61">
        <v>340600</v>
      </c>
    </row>
    <row r="21" spans="1:29" ht="18.75">
      <c r="A21" s="39">
        <v>16</v>
      </c>
      <c r="B21" s="44" t="s">
        <v>75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65"/>
      <c r="V21" s="65"/>
      <c r="W21" s="65"/>
      <c r="X21" s="65"/>
      <c r="Y21" s="59"/>
      <c r="Z21" s="60"/>
      <c r="AA21" s="61">
        <v>0</v>
      </c>
      <c r="AB21" s="62">
        <v>0</v>
      </c>
      <c r="AC21" s="61">
        <v>0</v>
      </c>
    </row>
    <row r="22" spans="1:29" ht="18.75">
      <c r="A22" s="39">
        <v>17</v>
      </c>
      <c r="B22" s="44" t="s">
        <v>23</v>
      </c>
      <c r="C22" s="38">
        <v>5564</v>
      </c>
      <c r="D22" s="38">
        <v>11102</v>
      </c>
      <c r="E22" s="38">
        <v>5162</v>
      </c>
      <c r="F22" s="38">
        <v>13438</v>
      </c>
      <c r="G22" s="38">
        <v>5439</v>
      </c>
      <c r="H22" s="38">
        <v>12463</v>
      </c>
      <c r="I22" s="38">
        <v>5285</v>
      </c>
      <c r="J22" s="38">
        <v>12499</v>
      </c>
      <c r="K22" s="38">
        <v>5139</v>
      </c>
      <c r="L22" s="38">
        <v>10567</v>
      </c>
      <c r="M22" s="38">
        <v>5260</v>
      </c>
      <c r="N22" s="38">
        <v>10616</v>
      </c>
      <c r="O22" s="38">
        <v>5070</v>
      </c>
      <c r="P22" s="38">
        <v>10653</v>
      </c>
      <c r="Q22" s="38">
        <v>5570</v>
      </c>
      <c r="R22" s="38">
        <v>9953</v>
      </c>
      <c r="S22" s="38">
        <v>5006</v>
      </c>
      <c r="T22" s="38">
        <v>9993</v>
      </c>
      <c r="U22" s="38">
        <v>5034</v>
      </c>
      <c r="V22" s="38">
        <v>10634</v>
      </c>
      <c r="W22" s="38">
        <v>7088</v>
      </c>
      <c r="X22" s="38">
        <v>11014</v>
      </c>
      <c r="Y22" s="59">
        <v>5022</v>
      </c>
      <c r="Z22" s="60">
        <v>10266</v>
      </c>
      <c r="AA22" s="61">
        <v>1316021</v>
      </c>
      <c r="AB22" s="62">
        <v>1341101</v>
      </c>
      <c r="AC22" s="61">
        <v>2657122</v>
      </c>
    </row>
    <row r="23" spans="1:29" ht="18.75">
      <c r="A23" s="39">
        <v>18</v>
      </c>
      <c r="B23" s="44" t="s">
        <v>24</v>
      </c>
      <c r="C23" s="38">
        <v>11000</v>
      </c>
      <c r="D23" s="38">
        <v>12000</v>
      </c>
      <c r="E23" s="38">
        <v>12000</v>
      </c>
      <c r="F23" s="38">
        <v>13000</v>
      </c>
      <c r="G23" s="38">
        <v>11000</v>
      </c>
      <c r="H23" s="38">
        <v>12000</v>
      </c>
      <c r="I23" s="38">
        <v>11000</v>
      </c>
      <c r="J23" s="38">
        <v>12000</v>
      </c>
      <c r="K23" s="38">
        <v>12000</v>
      </c>
      <c r="L23" s="38">
        <v>13000</v>
      </c>
      <c r="M23" s="38">
        <v>11000</v>
      </c>
      <c r="N23" s="38">
        <v>12000</v>
      </c>
      <c r="O23" s="38">
        <v>11000</v>
      </c>
      <c r="P23" s="38">
        <v>12000</v>
      </c>
      <c r="Q23" s="38">
        <v>12000</v>
      </c>
      <c r="R23" s="38">
        <v>13000</v>
      </c>
      <c r="S23" s="38">
        <v>10505</v>
      </c>
      <c r="T23" s="38">
        <v>10796</v>
      </c>
      <c r="U23" s="38">
        <v>9750</v>
      </c>
      <c r="V23" s="38">
        <v>11037</v>
      </c>
      <c r="W23" s="38">
        <v>8737</v>
      </c>
      <c r="X23" s="38">
        <v>9647</v>
      </c>
      <c r="Y23" s="59">
        <v>8573</v>
      </c>
      <c r="Z23" s="60">
        <v>7372</v>
      </c>
      <c r="AA23" s="61">
        <v>2612610</v>
      </c>
      <c r="AB23" s="62">
        <v>1391185</v>
      </c>
      <c r="AC23" s="61">
        <v>4003795</v>
      </c>
    </row>
    <row r="24" spans="1:29" ht="18.75">
      <c r="A24" s="39">
        <v>19</v>
      </c>
      <c r="B24" s="44" t="s">
        <v>25</v>
      </c>
      <c r="C24" s="38">
        <v>600</v>
      </c>
      <c r="D24" s="38">
        <v>800</v>
      </c>
      <c r="E24" s="38">
        <v>600</v>
      </c>
      <c r="F24" s="38">
        <v>800</v>
      </c>
      <c r="G24" s="38">
        <v>600</v>
      </c>
      <c r="H24" s="38">
        <v>800</v>
      </c>
      <c r="I24" s="38">
        <v>600</v>
      </c>
      <c r="J24" s="38">
        <v>800</v>
      </c>
      <c r="K24" s="38">
        <v>600</v>
      </c>
      <c r="L24" s="38">
        <v>800</v>
      </c>
      <c r="M24" s="38">
        <v>600</v>
      </c>
      <c r="N24" s="38">
        <v>800</v>
      </c>
      <c r="O24" s="38">
        <v>600</v>
      </c>
      <c r="P24" s="38">
        <v>800</v>
      </c>
      <c r="Q24" s="38">
        <v>600</v>
      </c>
      <c r="R24" s="38">
        <v>1200</v>
      </c>
      <c r="S24" s="38">
        <v>788</v>
      </c>
      <c r="T24" s="38">
        <v>1100</v>
      </c>
      <c r="U24" s="38">
        <v>885</v>
      </c>
      <c r="V24" s="38">
        <v>1214</v>
      </c>
      <c r="W24" s="38">
        <v>660</v>
      </c>
      <c r="X24" s="38">
        <v>970</v>
      </c>
      <c r="Y24" s="59">
        <v>660</v>
      </c>
      <c r="Z24" s="60">
        <v>970</v>
      </c>
      <c r="AA24" s="61">
        <v>158380</v>
      </c>
      <c r="AB24" s="62">
        <v>111584</v>
      </c>
      <c r="AC24" s="61">
        <v>269964</v>
      </c>
    </row>
    <row r="25" spans="1:29" ht="18.75">
      <c r="A25" s="39">
        <v>20</v>
      </c>
      <c r="B25" s="44" t="s">
        <v>26</v>
      </c>
      <c r="C25" s="38">
        <v>800</v>
      </c>
      <c r="D25" s="38">
        <v>1500</v>
      </c>
      <c r="E25" s="38">
        <v>800</v>
      </c>
      <c r="F25" s="38">
        <v>1500</v>
      </c>
      <c r="G25" s="38">
        <v>800</v>
      </c>
      <c r="H25" s="38">
        <v>1500</v>
      </c>
      <c r="I25" s="38">
        <v>800</v>
      </c>
      <c r="J25" s="38">
        <v>1500</v>
      </c>
      <c r="K25" s="38">
        <v>800</v>
      </c>
      <c r="L25" s="38">
        <v>1500</v>
      </c>
      <c r="M25" s="38">
        <v>800</v>
      </c>
      <c r="N25" s="38">
        <v>1500</v>
      </c>
      <c r="O25" s="38">
        <v>900</v>
      </c>
      <c r="P25" s="38">
        <v>1600</v>
      </c>
      <c r="Q25" s="38">
        <v>800</v>
      </c>
      <c r="R25" s="38">
        <v>1500</v>
      </c>
      <c r="S25" s="38">
        <v>900</v>
      </c>
      <c r="T25" s="38">
        <v>1600</v>
      </c>
      <c r="U25" s="38">
        <v>800</v>
      </c>
      <c r="V25" s="38">
        <v>1500</v>
      </c>
      <c r="W25" s="38">
        <v>1000</v>
      </c>
      <c r="X25" s="38">
        <v>2000</v>
      </c>
      <c r="Y25" s="59">
        <v>900</v>
      </c>
      <c r="Z25" s="60">
        <v>1500</v>
      </c>
      <c r="AA25" s="61">
        <v>205300</v>
      </c>
      <c r="AB25" s="62">
        <v>188700</v>
      </c>
      <c r="AC25" s="61">
        <v>394000</v>
      </c>
    </row>
    <row r="26" spans="1:29" ht="18.75">
      <c r="A26" s="39">
        <v>21</v>
      </c>
      <c r="B26" s="44" t="s">
        <v>27</v>
      </c>
      <c r="C26" s="38">
        <v>2600</v>
      </c>
      <c r="D26" s="38">
        <v>2654.1</v>
      </c>
      <c r="E26" s="38">
        <v>2560.86</v>
      </c>
      <c r="F26" s="38">
        <v>2725.25</v>
      </c>
      <c r="G26" s="38">
        <v>2368</v>
      </c>
      <c r="H26" s="38">
        <v>2520</v>
      </c>
      <c r="I26" s="38">
        <v>2349</v>
      </c>
      <c r="J26" s="38">
        <v>2623</v>
      </c>
      <c r="K26" s="38">
        <v>2253</v>
      </c>
      <c r="L26" s="38">
        <v>2580</v>
      </c>
      <c r="M26" s="38">
        <v>2279</v>
      </c>
      <c r="N26" s="38">
        <v>2525</v>
      </c>
      <c r="O26" s="38">
        <v>2372</v>
      </c>
      <c r="P26" s="38">
        <v>2503</v>
      </c>
      <c r="Q26" s="38">
        <v>2316</v>
      </c>
      <c r="R26" s="38">
        <v>2474</v>
      </c>
      <c r="S26" s="38">
        <v>2357</v>
      </c>
      <c r="T26" s="38">
        <v>2624</v>
      </c>
      <c r="U26" s="38">
        <v>2314</v>
      </c>
      <c r="V26" s="38">
        <v>2515</v>
      </c>
      <c r="W26" s="38">
        <v>0</v>
      </c>
      <c r="X26" s="38">
        <v>0</v>
      </c>
      <c r="Y26" s="59">
        <v>2316</v>
      </c>
      <c r="Z26" s="60">
        <v>2474</v>
      </c>
      <c r="AA26" s="61">
        <v>529294.92000000004</v>
      </c>
      <c r="AB26" s="62">
        <v>284127</v>
      </c>
      <c r="AC26" s="61">
        <v>813421.92</v>
      </c>
    </row>
    <row r="27" spans="1:29" ht="18.75">
      <c r="A27" s="39">
        <v>22</v>
      </c>
      <c r="B27" s="44" t="s">
        <v>28</v>
      </c>
      <c r="C27" s="38">
        <v>949</v>
      </c>
      <c r="D27" s="38">
        <v>1650</v>
      </c>
      <c r="E27" s="38">
        <v>970</v>
      </c>
      <c r="F27" s="38">
        <v>1810</v>
      </c>
      <c r="G27" s="38">
        <v>980</v>
      </c>
      <c r="H27" s="38">
        <v>1900</v>
      </c>
      <c r="I27" s="38">
        <v>840</v>
      </c>
      <c r="J27" s="38">
        <v>1200</v>
      </c>
      <c r="K27" s="38">
        <v>830</v>
      </c>
      <c r="L27" s="38">
        <v>1500</v>
      </c>
      <c r="M27" s="38">
        <v>0</v>
      </c>
      <c r="N27" s="38">
        <v>0</v>
      </c>
      <c r="O27" s="38">
        <v>800</v>
      </c>
      <c r="P27" s="38">
        <v>1500</v>
      </c>
      <c r="Q27" s="38">
        <v>720</v>
      </c>
      <c r="R27" s="38">
        <v>1400</v>
      </c>
      <c r="S27" s="38">
        <v>720</v>
      </c>
      <c r="T27" s="38">
        <v>1400</v>
      </c>
      <c r="U27" s="38">
        <v>720</v>
      </c>
      <c r="V27" s="38">
        <v>1400</v>
      </c>
      <c r="W27" s="38">
        <v>720</v>
      </c>
      <c r="X27" s="38">
        <v>1400</v>
      </c>
      <c r="Y27" s="59">
        <v>720</v>
      </c>
      <c r="Z27" s="60">
        <v>1400</v>
      </c>
      <c r="AA27" s="61">
        <v>181719</v>
      </c>
      <c r="AB27" s="62">
        <v>167980</v>
      </c>
      <c r="AC27" s="61">
        <v>349699</v>
      </c>
    </row>
    <row r="28" spans="1:29" ht="18.75">
      <c r="A28" s="39">
        <v>23</v>
      </c>
      <c r="B28" s="44" t="s">
        <v>29</v>
      </c>
      <c r="C28" s="38">
        <v>254</v>
      </c>
      <c r="D28" s="38">
        <v>329</v>
      </c>
      <c r="E28" s="38">
        <v>1169</v>
      </c>
      <c r="F28" s="38">
        <v>493</v>
      </c>
      <c r="G28" s="38">
        <v>985</v>
      </c>
      <c r="H28" s="38">
        <v>395</v>
      </c>
      <c r="I28" s="38">
        <v>342</v>
      </c>
      <c r="J28" s="38">
        <v>397</v>
      </c>
      <c r="K28" s="38">
        <v>239</v>
      </c>
      <c r="L28" s="38">
        <v>324</v>
      </c>
      <c r="M28" s="38">
        <v>281</v>
      </c>
      <c r="N28" s="38">
        <v>294</v>
      </c>
      <c r="O28" s="38">
        <v>296</v>
      </c>
      <c r="P28" s="38">
        <v>304</v>
      </c>
      <c r="Q28" s="38">
        <v>216</v>
      </c>
      <c r="R28" s="38">
        <v>315</v>
      </c>
      <c r="S28" s="38">
        <v>228</v>
      </c>
      <c r="T28" s="38">
        <v>212</v>
      </c>
      <c r="U28" s="38">
        <v>246</v>
      </c>
      <c r="V28" s="38">
        <v>272</v>
      </c>
      <c r="W28" s="38">
        <v>231</v>
      </c>
      <c r="X28" s="38">
        <v>246</v>
      </c>
      <c r="Y28" s="59">
        <v>0</v>
      </c>
      <c r="Z28" s="60">
        <v>0</v>
      </c>
      <c r="AA28" s="61">
        <v>90943</v>
      </c>
      <c r="AB28" s="62">
        <v>36168</v>
      </c>
      <c r="AC28" s="61">
        <v>127111</v>
      </c>
    </row>
    <row r="29" spans="1:29" ht="56.25">
      <c r="A29" s="39">
        <v>24</v>
      </c>
      <c r="B29" s="66" t="s">
        <v>76</v>
      </c>
      <c r="C29" s="38">
        <v>1700</v>
      </c>
      <c r="D29" s="38">
        <v>1500</v>
      </c>
      <c r="E29" s="38">
        <v>1700</v>
      </c>
      <c r="F29" s="38">
        <v>1500</v>
      </c>
      <c r="G29" s="38">
        <v>1700</v>
      </c>
      <c r="H29" s="38">
        <v>1500</v>
      </c>
      <c r="I29" s="38">
        <v>1700</v>
      </c>
      <c r="J29" s="38">
        <v>1500</v>
      </c>
      <c r="K29" s="38">
        <v>1700</v>
      </c>
      <c r="L29" s="38">
        <v>1500</v>
      </c>
      <c r="M29" s="38">
        <v>1700</v>
      </c>
      <c r="N29" s="38">
        <v>1500</v>
      </c>
      <c r="O29" s="38">
        <v>1700</v>
      </c>
      <c r="P29" s="38">
        <v>1500</v>
      </c>
      <c r="Q29" s="38">
        <v>1700</v>
      </c>
      <c r="R29" s="38">
        <v>1500</v>
      </c>
      <c r="S29" s="38">
        <v>1700</v>
      </c>
      <c r="T29" s="38">
        <v>1500</v>
      </c>
      <c r="U29" s="38">
        <v>1700</v>
      </c>
      <c r="V29" s="38">
        <v>1500</v>
      </c>
      <c r="W29" s="38">
        <v>1700</v>
      </c>
      <c r="X29" s="38">
        <v>1200</v>
      </c>
      <c r="Y29" s="59">
        <v>1700</v>
      </c>
      <c r="Z29" s="60">
        <v>1500</v>
      </c>
      <c r="AA29" s="61">
        <v>414800</v>
      </c>
      <c r="AB29" s="62">
        <v>178500</v>
      </c>
      <c r="AC29" s="61">
        <v>593300</v>
      </c>
    </row>
    <row r="30" spans="1:29" ht="18.75">
      <c r="A30" s="40">
        <v>25</v>
      </c>
      <c r="B30" s="44" t="s">
        <v>30</v>
      </c>
      <c r="C30" s="38">
        <v>500</v>
      </c>
      <c r="D30" s="38">
        <v>800</v>
      </c>
      <c r="E30" s="38">
        <v>500</v>
      </c>
      <c r="F30" s="38">
        <v>800</v>
      </c>
      <c r="G30" s="38">
        <v>500</v>
      </c>
      <c r="H30" s="38">
        <v>800</v>
      </c>
      <c r="I30" s="38">
        <v>500</v>
      </c>
      <c r="J30" s="38">
        <v>800</v>
      </c>
      <c r="K30" s="38">
        <v>500</v>
      </c>
      <c r="L30" s="38">
        <v>800</v>
      </c>
      <c r="M30" s="38">
        <v>500</v>
      </c>
      <c r="N30" s="38">
        <v>800</v>
      </c>
      <c r="O30" s="38">
        <v>500</v>
      </c>
      <c r="P30" s="38">
        <v>800</v>
      </c>
      <c r="Q30" s="38">
        <v>0</v>
      </c>
      <c r="R30" s="38">
        <v>0</v>
      </c>
      <c r="S30" s="38">
        <v>0</v>
      </c>
      <c r="T30" s="38">
        <v>0</v>
      </c>
      <c r="U30" s="38">
        <v>5800</v>
      </c>
      <c r="V30" s="38">
        <v>5600</v>
      </c>
      <c r="W30" s="38">
        <v>4500</v>
      </c>
      <c r="X30" s="38">
        <v>4520</v>
      </c>
      <c r="Y30" s="59">
        <v>0</v>
      </c>
      <c r="Z30" s="60">
        <v>0</v>
      </c>
      <c r="AA30" s="61">
        <v>281000</v>
      </c>
      <c r="AB30" s="62">
        <v>163600</v>
      </c>
      <c r="AC30" s="61">
        <v>444600</v>
      </c>
    </row>
    <row r="31" spans="1:29" ht="18.75">
      <c r="A31" s="39">
        <v>26</v>
      </c>
      <c r="B31" s="44" t="s">
        <v>77</v>
      </c>
      <c r="C31" s="38">
        <v>4700</v>
      </c>
      <c r="D31" s="38">
        <v>5600</v>
      </c>
      <c r="E31" s="38">
        <v>4600</v>
      </c>
      <c r="F31" s="38">
        <v>5500</v>
      </c>
      <c r="G31" s="38">
        <v>4500</v>
      </c>
      <c r="H31" s="38">
        <v>4600</v>
      </c>
      <c r="I31" s="38">
        <v>4500</v>
      </c>
      <c r="J31" s="38">
        <v>5200</v>
      </c>
      <c r="K31" s="38">
        <v>5000</v>
      </c>
      <c r="L31" s="38">
        <v>5300</v>
      </c>
      <c r="M31" s="38">
        <v>5600</v>
      </c>
      <c r="N31" s="38">
        <v>5500</v>
      </c>
      <c r="O31" s="38">
        <v>5300</v>
      </c>
      <c r="P31" s="38">
        <v>5800</v>
      </c>
      <c r="Q31" s="38">
        <v>5500</v>
      </c>
      <c r="R31" s="38">
        <v>5500</v>
      </c>
      <c r="S31" s="38">
        <v>5800</v>
      </c>
      <c r="T31" s="38">
        <v>6100</v>
      </c>
      <c r="U31" s="38">
        <v>1500</v>
      </c>
      <c r="V31" s="38">
        <v>2000</v>
      </c>
      <c r="W31" s="38">
        <v>1500</v>
      </c>
      <c r="X31" s="38">
        <v>2000</v>
      </c>
      <c r="Y31" s="59">
        <v>5000</v>
      </c>
      <c r="Z31" s="60">
        <v>5100</v>
      </c>
      <c r="AA31" s="61">
        <v>1085900</v>
      </c>
      <c r="AB31" s="62">
        <v>582800</v>
      </c>
      <c r="AC31" s="61">
        <v>1668700</v>
      </c>
    </row>
    <row r="32" spans="1:29" ht="18.75">
      <c r="A32" s="39">
        <v>27</v>
      </c>
      <c r="B32" s="44" t="s">
        <v>32</v>
      </c>
      <c r="C32" s="38">
        <v>1500</v>
      </c>
      <c r="D32" s="38">
        <v>2000</v>
      </c>
      <c r="E32" s="38">
        <v>1500</v>
      </c>
      <c r="F32" s="38">
        <v>2000</v>
      </c>
      <c r="G32" s="38">
        <v>1500</v>
      </c>
      <c r="H32" s="38">
        <v>2000</v>
      </c>
      <c r="I32" s="38">
        <v>1500</v>
      </c>
      <c r="J32" s="38">
        <v>2000</v>
      </c>
      <c r="K32" s="38">
        <v>1500</v>
      </c>
      <c r="L32" s="38">
        <v>2000</v>
      </c>
      <c r="M32" s="38">
        <v>1500</v>
      </c>
      <c r="N32" s="38">
        <v>2000</v>
      </c>
      <c r="O32" s="38">
        <v>1500</v>
      </c>
      <c r="P32" s="38">
        <v>2000</v>
      </c>
      <c r="Q32" s="38">
        <v>2000</v>
      </c>
      <c r="R32" s="38">
        <v>3000</v>
      </c>
      <c r="S32" s="38">
        <v>2000</v>
      </c>
      <c r="T32" s="38">
        <v>3000</v>
      </c>
      <c r="U32" s="41">
        <v>200</v>
      </c>
      <c r="V32" s="41">
        <v>300</v>
      </c>
      <c r="W32" s="41">
        <v>150</v>
      </c>
      <c r="X32" s="41">
        <v>200</v>
      </c>
      <c r="Y32" s="59"/>
      <c r="Z32" s="60"/>
      <c r="AA32" s="61">
        <v>300650</v>
      </c>
      <c r="AB32" s="62">
        <v>207300</v>
      </c>
      <c r="AC32" s="61">
        <v>507950</v>
      </c>
    </row>
    <row r="33" spans="1:29" ht="18.75">
      <c r="A33" s="39">
        <v>28</v>
      </c>
      <c r="B33" s="44" t="s">
        <v>33</v>
      </c>
      <c r="C33" s="41">
        <v>100</v>
      </c>
      <c r="D33" s="41">
        <v>150</v>
      </c>
      <c r="E33" s="38">
        <v>100</v>
      </c>
      <c r="F33" s="38">
        <v>150</v>
      </c>
      <c r="G33" s="38">
        <v>100</v>
      </c>
      <c r="H33" s="38">
        <v>150</v>
      </c>
      <c r="I33" s="38">
        <v>100</v>
      </c>
      <c r="J33" s="38">
        <v>150</v>
      </c>
      <c r="K33" s="38">
        <v>100</v>
      </c>
      <c r="L33" s="38">
        <v>150</v>
      </c>
      <c r="M33" s="38">
        <v>50</v>
      </c>
      <c r="N33" s="38">
        <v>100</v>
      </c>
      <c r="O33" s="41">
        <v>50</v>
      </c>
      <c r="P33" s="41">
        <v>100</v>
      </c>
      <c r="Q33" s="41">
        <v>150</v>
      </c>
      <c r="R33" s="41">
        <v>200</v>
      </c>
      <c r="S33" s="41">
        <v>100</v>
      </c>
      <c r="T33" s="41">
        <v>150</v>
      </c>
      <c r="U33" s="38">
        <v>800</v>
      </c>
      <c r="V33" s="38">
        <v>2000</v>
      </c>
      <c r="W33" s="38">
        <v>1300</v>
      </c>
      <c r="X33" s="38">
        <v>2000</v>
      </c>
      <c r="Y33" s="59">
        <v>100</v>
      </c>
      <c r="Z33" s="60">
        <v>150</v>
      </c>
      <c r="AA33" s="61">
        <v>62700</v>
      </c>
      <c r="AB33" s="62">
        <v>56400</v>
      </c>
      <c r="AC33" s="61">
        <v>119100</v>
      </c>
    </row>
    <row r="34" spans="1:29" ht="18.75">
      <c r="A34" s="39">
        <v>29</v>
      </c>
      <c r="B34" s="45" t="s">
        <v>34</v>
      </c>
      <c r="C34" s="38">
        <v>900</v>
      </c>
      <c r="D34" s="38">
        <v>2000</v>
      </c>
      <c r="E34" s="38">
        <v>900</v>
      </c>
      <c r="F34" s="38">
        <v>2000</v>
      </c>
      <c r="G34" s="38">
        <v>900</v>
      </c>
      <c r="H34" s="38">
        <v>2000</v>
      </c>
      <c r="I34" s="38">
        <v>900</v>
      </c>
      <c r="J34" s="38">
        <v>2000</v>
      </c>
      <c r="K34" s="38">
        <v>900</v>
      </c>
      <c r="L34" s="38">
        <v>2000</v>
      </c>
      <c r="M34" s="38">
        <v>900</v>
      </c>
      <c r="N34" s="38">
        <v>2000</v>
      </c>
      <c r="O34" s="38">
        <v>900</v>
      </c>
      <c r="P34" s="38">
        <v>2000</v>
      </c>
      <c r="Q34" s="38">
        <v>900</v>
      </c>
      <c r="R34" s="38">
        <v>2000</v>
      </c>
      <c r="S34" s="38">
        <v>900</v>
      </c>
      <c r="T34" s="38">
        <v>2000</v>
      </c>
      <c r="U34" s="38">
        <v>432</v>
      </c>
      <c r="V34" s="38">
        <v>467</v>
      </c>
      <c r="W34" s="38">
        <v>1300</v>
      </c>
      <c r="X34" s="38">
        <v>2000</v>
      </c>
      <c r="Y34" s="59">
        <v>900</v>
      </c>
      <c r="Z34" s="60">
        <v>2000</v>
      </c>
      <c r="AA34" s="61">
        <v>218640</v>
      </c>
      <c r="AB34" s="62">
        <v>225137</v>
      </c>
      <c r="AC34" s="61">
        <v>443777</v>
      </c>
    </row>
    <row r="35" spans="1:29" ht="18.75">
      <c r="A35" s="39">
        <v>30</v>
      </c>
      <c r="B35" s="44" t="s">
        <v>35</v>
      </c>
      <c r="C35" s="38">
        <v>361.42</v>
      </c>
      <c r="D35" s="38">
        <v>362.6</v>
      </c>
      <c r="E35" s="38">
        <v>225.68</v>
      </c>
      <c r="F35" s="38">
        <v>182.5</v>
      </c>
      <c r="G35" s="38">
        <v>282</v>
      </c>
      <c r="H35" s="38">
        <v>273</v>
      </c>
      <c r="I35" s="38">
        <v>298</v>
      </c>
      <c r="J35" s="38">
        <v>303</v>
      </c>
      <c r="K35" s="38">
        <v>282</v>
      </c>
      <c r="L35" s="38">
        <v>283</v>
      </c>
      <c r="M35" s="38">
        <v>364</v>
      </c>
      <c r="N35" s="38">
        <v>450</v>
      </c>
      <c r="O35" s="38">
        <v>364</v>
      </c>
      <c r="P35" s="38">
        <v>450</v>
      </c>
      <c r="Q35" s="38">
        <v>433</v>
      </c>
      <c r="R35" s="38">
        <v>452</v>
      </c>
      <c r="S35" s="38">
        <v>445</v>
      </c>
      <c r="T35" s="38">
        <v>432</v>
      </c>
      <c r="U35" s="38">
        <v>230</v>
      </c>
      <c r="V35" s="38">
        <v>320</v>
      </c>
      <c r="W35" s="38">
        <v>230</v>
      </c>
      <c r="X35" s="38">
        <v>320</v>
      </c>
      <c r="Y35" s="59">
        <v>448</v>
      </c>
      <c r="Z35" s="60">
        <v>432</v>
      </c>
      <c r="AA35" s="61">
        <v>80571.78</v>
      </c>
      <c r="AB35" s="62">
        <v>43257</v>
      </c>
      <c r="AC35" s="61">
        <v>123828.78</v>
      </c>
    </row>
    <row r="36" spans="1:29" ht="37.5">
      <c r="A36" s="39">
        <v>31</v>
      </c>
      <c r="B36" s="66" t="s">
        <v>78</v>
      </c>
      <c r="C36" s="38">
        <v>252</v>
      </c>
      <c r="D36" s="38">
        <v>557</v>
      </c>
      <c r="E36" s="38">
        <v>242</v>
      </c>
      <c r="F36" s="38">
        <v>560</v>
      </c>
      <c r="G36" s="38">
        <v>300</v>
      </c>
      <c r="H36" s="38">
        <v>593</v>
      </c>
      <c r="I36" s="38">
        <v>280</v>
      </c>
      <c r="J36" s="38">
        <v>533</v>
      </c>
      <c r="K36" s="38">
        <v>250</v>
      </c>
      <c r="L36" s="38">
        <v>523</v>
      </c>
      <c r="M36" s="38">
        <v>0</v>
      </c>
      <c r="N36" s="38">
        <v>0</v>
      </c>
      <c r="O36" s="38">
        <v>210</v>
      </c>
      <c r="P36" s="38">
        <v>410</v>
      </c>
      <c r="Q36" s="38">
        <v>230</v>
      </c>
      <c r="R36" s="38">
        <v>320</v>
      </c>
      <c r="S36" s="38">
        <v>230</v>
      </c>
      <c r="T36" s="38">
        <v>320</v>
      </c>
      <c r="U36" s="38">
        <v>823</v>
      </c>
      <c r="V36" s="38">
        <v>998</v>
      </c>
      <c r="W36" s="38">
        <v>765</v>
      </c>
      <c r="X36" s="38">
        <v>780</v>
      </c>
      <c r="Y36" s="59">
        <v>230</v>
      </c>
      <c r="Z36" s="60">
        <v>320</v>
      </c>
      <c r="AA36" s="61">
        <v>77491</v>
      </c>
      <c r="AB36" s="62">
        <v>60241</v>
      </c>
      <c r="AC36" s="61">
        <v>137732</v>
      </c>
    </row>
    <row r="37" spans="1:29" ht="18.75">
      <c r="A37" s="40">
        <v>32</v>
      </c>
      <c r="B37" s="44" t="s">
        <v>36</v>
      </c>
      <c r="C37" s="38">
        <v>909</v>
      </c>
      <c r="D37" s="38">
        <v>998</v>
      </c>
      <c r="E37" s="38">
        <v>902</v>
      </c>
      <c r="F37" s="38">
        <v>1038</v>
      </c>
      <c r="G37" s="38">
        <v>1056</v>
      </c>
      <c r="H37" s="38">
        <v>995</v>
      </c>
      <c r="I37" s="38">
        <v>1056</v>
      </c>
      <c r="J37" s="38">
        <v>995</v>
      </c>
      <c r="K37" s="38">
        <v>856</v>
      </c>
      <c r="L37" s="38">
        <v>1138</v>
      </c>
      <c r="M37" s="38">
        <v>795</v>
      </c>
      <c r="N37" s="38">
        <v>998</v>
      </c>
      <c r="O37" s="38">
        <v>845</v>
      </c>
      <c r="P37" s="38">
        <v>1053</v>
      </c>
      <c r="Q37" s="38">
        <v>857</v>
      </c>
      <c r="R37" s="38">
        <v>997</v>
      </c>
      <c r="S37" s="38">
        <v>782</v>
      </c>
      <c r="T37" s="38">
        <v>1052</v>
      </c>
      <c r="U37" s="38">
        <v>260</v>
      </c>
      <c r="V37" s="38">
        <v>375</v>
      </c>
      <c r="W37" s="38">
        <v>60</v>
      </c>
      <c r="X37" s="38">
        <v>80</v>
      </c>
      <c r="Y37" s="59">
        <v>0</v>
      </c>
      <c r="Z37" s="60">
        <v>0</v>
      </c>
      <c r="AA37" s="61">
        <v>169439</v>
      </c>
      <c r="AB37" s="62">
        <v>98447</v>
      </c>
      <c r="AC37" s="61">
        <v>267886</v>
      </c>
    </row>
    <row r="38" spans="1:29" ht="18.75">
      <c r="A38" s="39">
        <v>33</v>
      </c>
      <c r="B38" s="44" t="s">
        <v>37</v>
      </c>
      <c r="C38" s="38">
        <v>700</v>
      </c>
      <c r="D38" s="38">
        <v>1200</v>
      </c>
      <c r="E38" s="38">
        <v>700</v>
      </c>
      <c r="F38" s="38">
        <v>1200</v>
      </c>
      <c r="G38" s="38">
        <v>700</v>
      </c>
      <c r="H38" s="38">
        <v>1200</v>
      </c>
      <c r="I38" s="38">
        <v>700</v>
      </c>
      <c r="J38" s="38">
        <v>1200</v>
      </c>
      <c r="K38" s="38">
        <v>480</v>
      </c>
      <c r="L38" s="38">
        <v>630</v>
      </c>
      <c r="M38" s="38">
        <v>480</v>
      </c>
      <c r="N38" s="38">
        <v>630</v>
      </c>
      <c r="O38" s="38">
        <v>480</v>
      </c>
      <c r="P38" s="38">
        <v>630</v>
      </c>
      <c r="Q38" s="38">
        <v>0</v>
      </c>
      <c r="R38" s="38">
        <v>0</v>
      </c>
      <c r="S38" s="38">
        <v>0</v>
      </c>
      <c r="T38" s="38">
        <v>0</v>
      </c>
      <c r="U38" s="67">
        <v>0</v>
      </c>
      <c r="V38" s="67">
        <v>0</v>
      </c>
      <c r="W38" s="67">
        <v>0</v>
      </c>
      <c r="X38" s="67">
        <v>0</v>
      </c>
      <c r="Y38" s="59">
        <v>0</v>
      </c>
      <c r="Z38" s="60">
        <v>0</v>
      </c>
      <c r="AA38" s="61">
        <v>85940</v>
      </c>
      <c r="AB38" s="62">
        <v>67530</v>
      </c>
      <c r="AC38" s="61">
        <v>153470</v>
      </c>
    </row>
    <row r="39" spans="1:29" ht="18.75">
      <c r="A39" s="39">
        <v>34</v>
      </c>
      <c r="B39" s="44" t="s">
        <v>38</v>
      </c>
      <c r="C39" s="38">
        <v>200</v>
      </c>
      <c r="D39" s="38">
        <v>300</v>
      </c>
      <c r="E39" s="38">
        <v>200</v>
      </c>
      <c r="F39" s="38">
        <v>320</v>
      </c>
      <c r="G39" s="38">
        <v>50</v>
      </c>
      <c r="H39" s="38">
        <v>70</v>
      </c>
      <c r="I39" s="38">
        <v>255</v>
      </c>
      <c r="J39" s="38">
        <v>370</v>
      </c>
      <c r="K39" s="38">
        <v>250</v>
      </c>
      <c r="L39" s="38">
        <v>370</v>
      </c>
      <c r="M39" s="38">
        <v>250</v>
      </c>
      <c r="N39" s="38">
        <v>300</v>
      </c>
      <c r="O39" s="38">
        <v>250</v>
      </c>
      <c r="P39" s="38">
        <v>370</v>
      </c>
      <c r="Q39" s="38">
        <v>255</v>
      </c>
      <c r="R39" s="38">
        <v>360</v>
      </c>
      <c r="S39" s="38">
        <v>255</v>
      </c>
      <c r="T39" s="38">
        <v>360</v>
      </c>
      <c r="U39" s="38">
        <v>45</v>
      </c>
      <c r="V39" s="38">
        <v>55</v>
      </c>
      <c r="W39" s="38">
        <v>60</v>
      </c>
      <c r="X39" s="38">
        <v>80</v>
      </c>
      <c r="Y39" s="59">
        <v>100</v>
      </c>
      <c r="Z39" s="60">
        <v>150</v>
      </c>
      <c r="AA39" s="61">
        <v>44325</v>
      </c>
      <c r="AB39" s="62">
        <v>30525</v>
      </c>
      <c r="AC39" s="61">
        <v>74850</v>
      </c>
    </row>
    <row r="40" spans="1:29" ht="18.75">
      <c r="A40" s="39">
        <v>35</v>
      </c>
      <c r="B40" s="68" t="s">
        <v>4</v>
      </c>
      <c r="C40" s="38">
        <v>42</v>
      </c>
      <c r="D40" s="38">
        <v>55</v>
      </c>
      <c r="E40" s="38">
        <v>45</v>
      </c>
      <c r="F40" s="38">
        <v>55</v>
      </c>
      <c r="G40" s="38">
        <v>44</v>
      </c>
      <c r="H40" s="38">
        <v>55</v>
      </c>
      <c r="I40" s="38">
        <v>45</v>
      </c>
      <c r="J40" s="38">
        <v>55</v>
      </c>
      <c r="K40" s="38">
        <v>40</v>
      </c>
      <c r="L40" s="38">
        <v>50</v>
      </c>
      <c r="M40" s="38">
        <v>45</v>
      </c>
      <c r="N40" s="38">
        <v>55</v>
      </c>
      <c r="O40" s="38">
        <v>40</v>
      </c>
      <c r="P40" s="38">
        <v>55</v>
      </c>
      <c r="Q40" s="38">
        <v>40</v>
      </c>
      <c r="R40" s="38">
        <v>50</v>
      </c>
      <c r="S40" s="38">
        <v>50</v>
      </c>
      <c r="T40" s="38">
        <v>55</v>
      </c>
      <c r="U40" s="38">
        <v>0</v>
      </c>
      <c r="V40" s="38">
        <v>0</v>
      </c>
      <c r="W40" s="38">
        <v>0</v>
      </c>
      <c r="X40" s="38">
        <v>0</v>
      </c>
      <c r="Y40" s="59">
        <v>0</v>
      </c>
      <c r="Z40" s="60">
        <v>0</v>
      </c>
      <c r="AA40" s="61">
        <v>7919</v>
      </c>
      <c r="AB40" s="62">
        <v>4910</v>
      </c>
      <c r="AC40" s="61">
        <v>12829</v>
      </c>
    </row>
    <row r="41" spans="1:29" ht="18.75">
      <c r="A41" s="42">
        <v>36</v>
      </c>
      <c r="B41" s="44" t="s">
        <v>39</v>
      </c>
      <c r="C41" s="41">
        <v>250</v>
      </c>
      <c r="D41" s="41">
        <v>350</v>
      </c>
      <c r="E41" s="38">
        <v>260</v>
      </c>
      <c r="F41" s="38">
        <v>360</v>
      </c>
      <c r="G41" s="38">
        <v>250</v>
      </c>
      <c r="H41" s="38">
        <v>350</v>
      </c>
      <c r="I41" s="38">
        <v>350</v>
      </c>
      <c r="J41" s="38">
        <v>450</v>
      </c>
      <c r="K41" s="38">
        <v>250</v>
      </c>
      <c r="L41" s="38">
        <v>350</v>
      </c>
      <c r="M41" s="38">
        <v>240</v>
      </c>
      <c r="N41" s="38">
        <v>360</v>
      </c>
      <c r="O41" s="41">
        <v>250</v>
      </c>
      <c r="P41" s="41">
        <v>350</v>
      </c>
      <c r="Q41" s="41">
        <v>250</v>
      </c>
      <c r="R41" s="41">
        <v>350</v>
      </c>
      <c r="S41" s="41">
        <v>240</v>
      </c>
      <c r="T41" s="41">
        <v>355</v>
      </c>
      <c r="U41" s="41">
        <v>220</v>
      </c>
      <c r="V41" s="41">
        <v>330</v>
      </c>
      <c r="W41" s="41">
        <v>230</v>
      </c>
      <c r="X41" s="41">
        <v>320</v>
      </c>
      <c r="Y41" s="59">
        <v>255</v>
      </c>
      <c r="Z41" s="60">
        <v>355</v>
      </c>
      <c r="AA41" s="61">
        <v>62095</v>
      </c>
      <c r="AB41" s="62">
        <v>39375</v>
      </c>
      <c r="AC41" s="61">
        <v>101470</v>
      </c>
    </row>
    <row r="42" spans="1:29" ht="18.75">
      <c r="A42" s="118"/>
      <c r="B42" s="119"/>
      <c r="C42" s="120">
        <f>SUM(C6:C41)</f>
        <v>59606.08666666667</v>
      </c>
      <c r="D42" s="120">
        <f t="shared" ref="D42:W42" si="0">SUM(D6:D41)</f>
        <v>96730.400000000009</v>
      </c>
      <c r="E42" s="120">
        <f t="shared" si="0"/>
        <v>64398.721818181817</v>
      </c>
      <c r="F42" s="120">
        <f t="shared" si="0"/>
        <v>101559</v>
      </c>
      <c r="G42" s="120">
        <f t="shared" si="0"/>
        <v>61242.722222222219</v>
      </c>
      <c r="H42" s="120">
        <f t="shared" si="0"/>
        <v>97076.384615384624</v>
      </c>
      <c r="I42" s="120">
        <f t="shared" si="0"/>
        <v>59964.318181818184</v>
      </c>
      <c r="J42" s="120">
        <f t="shared" si="0"/>
        <v>95276.111111111109</v>
      </c>
      <c r="K42" s="120">
        <f t="shared" si="0"/>
        <v>61157</v>
      </c>
      <c r="L42" s="120">
        <f t="shared" si="0"/>
        <v>94787</v>
      </c>
      <c r="M42" s="120">
        <f t="shared" si="0"/>
        <v>60049.952380952382</v>
      </c>
      <c r="N42" s="120">
        <f t="shared" si="0"/>
        <v>91361</v>
      </c>
      <c r="O42" s="120">
        <f t="shared" si="0"/>
        <v>59308</v>
      </c>
      <c r="P42" s="120">
        <f t="shared" si="0"/>
        <v>97480</v>
      </c>
      <c r="Q42" s="120">
        <f t="shared" si="0"/>
        <v>59702</v>
      </c>
      <c r="R42" s="120">
        <f t="shared" si="0"/>
        <v>94736.666666666672</v>
      </c>
      <c r="S42" s="120">
        <f t="shared" si="0"/>
        <v>58547</v>
      </c>
      <c r="T42" s="120">
        <f t="shared" si="0"/>
        <v>91694</v>
      </c>
      <c r="U42" s="120">
        <f t="shared" si="0"/>
        <v>57599</v>
      </c>
      <c r="V42" s="120">
        <f t="shared" si="0"/>
        <v>91352</v>
      </c>
      <c r="W42" s="120">
        <f t="shared" si="0"/>
        <v>53401</v>
      </c>
      <c r="X42" s="120">
        <f t="shared" ref="X42" si="1">SUM(X6:X41)</f>
        <v>90237</v>
      </c>
      <c r="Y42" s="120">
        <f t="shared" ref="Y42" si="2">SUM(Y6:Y41)</f>
        <v>43411</v>
      </c>
      <c r="Z42" s="120">
        <f t="shared" ref="Z42" si="3">SUM(Z6:Z41)</f>
        <v>73935</v>
      </c>
      <c r="AA42" s="120">
        <f t="shared" ref="AA42" si="4">SUM(AA6:AA41)</f>
        <v>14190373.699999999</v>
      </c>
      <c r="AB42" s="120">
        <f t="shared" ref="AB42" si="5">SUM(AB6:AB41)</f>
        <v>11269680.666666666</v>
      </c>
      <c r="AC42" s="120">
        <f t="shared" ref="AC42" si="6">SUM(AC6:AC41)</f>
        <v>25460054.366666671</v>
      </c>
    </row>
    <row r="43" spans="1:29" ht="15.75">
      <c r="A43" s="46" t="s">
        <v>52</v>
      </c>
      <c r="B43" s="33" t="s">
        <v>79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</row>
  </sheetData>
  <sheetProtection algorithmName="SHA-512" hashValue="s8QpP0J8uOH3cMsYpXP1sAUnozPlhPxuxQGtLMoUugrBBWxjwlfUFD008CahimOuxvApaz1HdyUJV5DE+PAGiw==" saltValue="cY3Hmhl/7IVL5sJQDDWa1w==" spinCount="100000" sheet="1" objects="1" scenarios="1"/>
  <mergeCells count="19">
    <mergeCell ref="A4:A5"/>
    <mergeCell ref="O4:P4"/>
    <mergeCell ref="K4:L4"/>
    <mergeCell ref="E4:F4"/>
    <mergeCell ref="B4:B5"/>
    <mergeCell ref="U4:V4"/>
    <mergeCell ref="Y4:Z4"/>
    <mergeCell ref="AA4:AC4"/>
    <mergeCell ref="C4:D4"/>
    <mergeCell ref="O1:AC1"/>
    <mergeCell ref="O2:AC2"/>
    <mergeCell ref="G4:H4"/>
    <mergeCell ref="C1:N1"/>
    <mergeCell ref="C2:N2"/>
    <mergeCell ref="W4:X4"/>
    <mergeCell ref="Q4:R4"/>
    <mergeCell ref="S4:T4"/>
    <mergeCell ref="M4:N4"/>
    <mergeCell ref="I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0"/>
  <sheetViews>
    <sheetView tabSelected="1" workbookViewId="0">
      <pane xSplit="2" ySplit="5" topLeftCell="I10" activePane="bottomRight" state="frozen"/>
      <selection pane="topRight" activeCell="C1" sqref="C1"/>
      <selection pane="bottomLeft" activeCell="A6" sqref="A6"/>
      <selection pane="bottomRight" activeCell="J18" sqref="J18"/>
    </sheetView>
  </sheetViews>
  <sheetFormatPr defaultRowHeight="14.25"/>
  <cols>
    <col min="2" max="2" width="36.375" customWidth="1"/>
    <col min="3" max="3" width="12.625" hidden="1" customWidth="1"/>
    <col min="4" max="4" width="15" hidden="1" customWidth="1"/>
    <col min="5" max="5" width="14.375" hidden="1" customWidth="1"/>
    <col min="6" max="6" width="14.125" hidden="1" customWidth="1"/>
    <col min="7" max="7" width="15.75" hidden="1" customWidth="1"/>
    <col min="8" max="8" width="13.125" hidden="1" customWidth="1"/>
    <col min="9" max="9" width="14" customWidth="1"/>
    <col min="10" max="10" width="15.875" customWidth="1"/>
    <col min="11" max="11" width="13.25" customWidth="1"/>
    <col min="12" max="12" width="13.125" style="171" customWidth="1"/>
    <col min="13" max="13" width="15.75" style="171" customWidth="1"/>
    <col min="14" max="14" width="13.375" style="171" customWidth="1"/>
    <col min="15" max="15" width="13.25" customWidth="1"/>
    <col min="16" max="16" width="15.875" customWidth="1"/>
    <col min="17" max="17" width="13.75" customWidth="1"/>
  </cols>
  <sheetData>
    <row r="1" spans="1:17" ht="19.5">
      <c r="A1" s="178" t="s">
        <v>109</v>
      </c>
      <c r="B1" s="178"/>
      <c r="C1" s="178"/>
      <c r="D1" s="178"/>
    </row>
    <row r="2" spans="1:17" ht="19.5">
      <c r="A2" s="179" t="s">
        <v>122</v>
      </c>
      <c r="B2" s="179"/>
      <c r="C2" s="179"/>
      <c r="D2" s="179"/>
    </row>
    <row r="3" spans="1:17" ht="33" customHeight="1">
      <c r="A3" s="252" t="s">
        <v>0</v>
      </c>
      <c r="B3" s="253" t="s">
        <v>83</v>
      </c>
      <c r="C3" s="253">
        <v>2562</v>
      </c>
      <c r="D3" s="253"/>
      <c r="E3" s="253"/>
      <c r="F3" s="253">
        <v>2563</v>
      </c>
      <c r="G3" s="253"/>
      <c r="H3" s="253"/>
      <c r="I3" s="253">
        <v>2564</v>
      </c>
      <c r="J3" s="253"/>
      <c r="K3" s="253"/>
      <c r="L3" s="254">
        <v>2565</v>
      </c>
      <c r="M3" s="255"/>
      <c r="N3" s="256"/>
      <c r="O3" s="184" t="s">
        <v>121</v>
      </c>
      <c r="P3" s="185"/>
      <c r="Q3" s="186" t="s">
        <v>120</v>
      </c>
    </row>
    <row r="4" spans="1:17" ht="19.5">
      <c r="A4" s="252"/>
      <c r="B4" s="253"/>
      <c r="C4" s="166" t="s">
        <v>42</v>
      </c>
      <c r="D4" s="166" t="s">
        <v>84</v>
      </c>
      <c r="E4" s="166" t="s">
        <v>66</v>
      </c>
      <c r="F4" s="166" t="s">
        <v>42</v>
      </c>
      <c r="G4" s="166" t="s">
        <v>84</v>
      </c>
      <c r="H4" s="166" t="s">
        <v>66</v>
      </c>
      <c r="I4" s="166" t="s">
        <v>42</v>
      </c>
      <c r="J4" s="166" t="s">
        <v>84</v>
      </c>
      <c r="K4" s="166" t="s">
        <v>66</v>
      </c>
      <c r="L4" s="166" t="s">
        <v>42</v>
      </c>
      <c r="M4" s="166" t="s">
        <v>84</v>
      </c>
      <c r="N4" s="166" t="s">
        <v>66</v>
      </c>
      <c r="O4" s="78" t="s">
        <v>42</v>
      </c>
      <c r="P4" s="78" t="s">
        <v>84</v>
      </c>
      <c r="Q4" s="186"/>
    </row>
    <row r="5" spans="1:17" ht="19.5" customHeight="1">
      <c r="A5" s="252"/>
      <c r="B5" s="253"/>
      <c r="C5" s="159" t="s">
        <v>119</v>
      </c>
      <c r="D5" s="159" t="s">
        <v>119</v>
      </c>
      <c r="E5" s="166" t="s">
        <v>119</v>
      </c>
      <c r="F5" s="159" t="s">
        <v>119</v>
      </c>
      <c r="G5" s="159" t="s">
        <v>119</v>
      </c>
      <c r="H5" s="166" t="s">
        <v>119</v>
      </c>
      <c r="I5" s="159" t="s">
        <v>119</v>
      </c>
      <c r="J5" s="159" t="s">
        <v>119</v>
      </c>
      <c r="K5" s="166" t="s">
        <v>119</v>
      </c>
      <c r="L5" s="166" t="s">
        <v>119</v>
      </c>
      <c r="M5" s="166" t="s">
        <v>119</v>
      </c>
      <c r="N5" s="166" t="s">
        <v>119</v>
      </c>
      <c r="O5" s="79" t="s">
        <v>119</v>
      </c>
      <c r="P5" s="79" t="s">
        <v>119</v>
      </c>
      <c r="Q5" s="186"/>
    </row>
    <row r="6" spans="1:17" ht="18.75">
      <c r="A6" s="127"/>
      <c r="B6" s="160" t="s">
        <v>1</v>
      </c>
      <c r="C6" s="36"/>
      <c r="D6" s="36"/>
      <c r="E6" s="168"/>
      <c r="F6" s="36"/>
      <c r="G6" s="36"/>
      <c r="H6" s="168"/>
      <c r="I6" s="36"/>
      <c r="J6" s="36"/>
      <c r="K6" s="168"/>
      <c r="L6" s="37"/>
      <c r="M6" s="37"/>
      <c r="N6" s="37"/>
      <c r="O6" s="37"/>
      <c r="P6" s="37"/>
      <c r="Q6" s="111"/>
    </row>
    <row r="7" spans="1:17" ht="16.5">
      <c r="A7" s="127">
        <v>1</v>
      </c>
      <c r="B7" s="161" t="s">
        <v>2</v>
      </c>
      <c r="C7" s="37">
        <v>0</v>
      </c>
      <c r="D7" s="37">
        <v>0</v>
      </c>
      <c r="E7" s="37">
        <v>0</v>
      </c>
      <c r="F7" s="37">
        <v>19133.666666666668</v>
      </c>
      <c r="G7" s="37">
        <v>27152.666666666664</v>
      </c>
      <c r="H7" s="37">
        <v>46286.333333333328</v>
      </c>
      <c r="I7" s="37">
        <v>13352.5</v>
      </c>
      <c r="J7" s="37">
        <v>30732.000000000004</v>
      </c>
      <c r="K7" s="37">
        <f>SUM(I7:J7)</f>
        <v>44084.5</v>
      </c>
      <c r="L7" s="37">
        <v>22538.25</v>
      </c>
      <c r="M7" s="37">
        <v>46014.333333333336</v>
      </c>
      <c r="N7" s="37">
        <f>L7+M7</f>
        <v>68552.583333333343</v>
      </c>
      <c r="O7" s="37">
        <v>2232</v>
      </c>
      <c r="P7" s="37">
        <v>7085</v>
      </c>
      <c r="Q7" s="37">
        <v>9317</v>
      </c>
    </row>
    <row r="8" spans="1:17" ht="18.75">
      <c r="A8" s="127"/>
      <c r="B8" s="162" t="s">
        <v>3</v>
      </c>
      <c r="C8" s="70"/>
      <c r="D8" s="71"/>
      <c r="E8" s="37"/>
      <c r="F8" s="70"/>
      <c r="G8" s="71"/>
      <c r="H8" s="37"/>
      <c r="I8" s="70"/>
      <c r="J8" s="71"/>
      <c r="K8" s="37"/>
      <c r="L8" s="37"/>
      <c r="M8" s="37"/>
      <c r="N8" s="37"/>
      <c r="O8" s="37"/>
      <c r="P8" s="37"/>
      <c r="Q8" s="111"/>
    </row>
    <row r="9" spans="1:17" ht="16.5">
      <c r="A9" s="127">
        <v>2</v>
      </c>
      <c r="B9" s="163" t="s">
        <v>85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f>SUM(I9:J9)</f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</row>
    <row r="10" spans="1:17" ht="16.5">
      <c r="A10" s="127">
        <v>3</v>
      </c>
      <c r="B10" s="163" t="s">
        <v>86</v>
      </c>
      <c r="C10" s="72">
        <v>0</v>
      </c>
      <c r="D10" s="72">
        <v>0</v>
      </c>
      <c r="E10" s="37">
        <v>0</v>
      </c>
      <c r="F10" s="72">
        <v>0</v>
      </c>
      <c r="G10" s="72">
        <v>0</v>
      </c>
      <c r="H10" s="37">
        <v>0</v>
      </c>
      <c r="I10" s="72">
        <v>40915</v>
      </c>
      <c r="J10" s="72">
        <v>24600</v>
      </c>
      <c r="K10" s="37">
        <f>SUM(I10:J10)</f>
        <v>65515</v>
      </c>
      <c r="L10" s="37">
        <v>52650</v>
      </c>
      <c r="M10" s="37">
        <v>43310</v>
      </c>
      <c r="N10" s="37">
        <f>L10+M10</f>
        <v>95960</v>
      </c>
      <c r="O10" s="37">
        <v>41128</v>
      </c>
      <c r="P10" s="37">
        <v>33264</v>
      </c>
      <c r="Q10" s="37">
        <v>74392</v>
      </c>
    </row>
    <row r="11" spans="1:17" ht="16.5">
      <c r="A11" s="127">
        <v>4</v>
      </c>
      <c r="B11" s="163" t="s">
        <v>87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f>SUM(I11:J11)</f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</row>
    <row r="12" spans="1:17" ht="16.5">
      <c r="A12" s="127">
        <v>5</v>
      </c>
      <c r="B12" s="163" t="s">
        <v>4</v>
      </c>
      <c r="C12" s="72">
        <v>7919</v>
      </c>
      <c r="D12" s="72">
        <v>4910</v>
      </c>
      <c r="E12" s="72">
        <v>12829</v>
      </c>
      <c r="F12" s="72">
        <v>9353.3333333333339</v>
      </c>
      <c r="G12" s="72">
        <v>4550</v>
      </c>
      <c r="H12" s="72">
        <v>13903.333333333334</v>
      </c>
      <c r="I12" s="72">
        <v>7301</v>
      </c>
      <c r="J12" s="72">
        <v>4440</v>
      </c>
      <c r="K12" s="37">
        <f>SUM(I12:J12)</f>
        <v>11741</v>
      </c>
      <c r="L12" s="37">
        <v>5400</v>
      </c>
      <c r="M12" s="37">
        <v>3127.0833333333335</v>
      </c>
      <c r="N12" s="37">
        <f>L12+M12</f>
        <v>8527.0833333333339</v>
      </c>
      <c r="O12" s="37">
        <v>4268</v>
      </c>
      <c r="P12" s="37">
        <v>2808</v>
      </c>
      <c r="Q12" s="37">
        <v>7076</v>
      </c>
    </row>
    <row r="13" spans="1:17" ht="16.5">
      <c r="A13" s="127"/>
      <c r="B13" s="162" t="s">
        <v>5</v>
      </c>
      <c r="C13" s="71"/>
      <c r="D13" s="71"/>
      <c r="E13" s="168"/>
      <c r="F13" s="71"/>
      <c r="G13" s="71"/>
      <c r="H13" s="168"/>
      <c r="I13" s="71"/>
      <c r="J13" s="71"/>
      <c r="K13" s="168"/>
      <c r="L13" s="37"/>
      <c r="M13" s="37"/>
      <c r="N13" s="37"/>
      <c r="O13" s="37"/>
      <c r="P13" s="37"/>
      <c r="Q13" s="37"/>
    </row>
    <row r="14" spans="1:17" ht="16.5">
      <c r="A14" s="127">
        <v>6</v>
      </c>
      <c r="B14" s="128" t="s">
        <v>6</v>
      </c>
      <c r="C14" s="37">
        <v>380277</v>
      </c>
      <c r="D14" s="37">
        <v>269551.66666666663</v>
      </c>
      <c r="E14" s="37">
        <v>649828.66666666674</v>
      </c>
      <c r="F14" s="37">
        <v>286862.66666666669</v>
      </c>
      <c r="G14" s="37">
        <v>241037.33333333331</v>
      </c>
      <c r="H14" s="37">
        <v>527900</v>
      </c>
      <c r="I14" s="37">
        <v>218909.6</v>
      </c>
      <c r="J14" s="37">
        <v>294686</v>
      </c>
      <c r="K14" s="37">
        <v>183720</v>
      </c>
      <c r="L14" s="37">
        <v>204687</v>
      </c>
      <c r="M14" s="37">
        <v>155194.16666666666</v>
      </c>
      <c r="N14" s="37">
        <f>L14+M14</f>
        <v>359881.16666666663</v>
      </c>
      <c r="O14" s="37">
        <v>84448.2</v>
      </c>
      <c r="P14" s="37">
        <v>85752</v>
      </c>
      <c r="Q14" s="37">
        <v>170200.2</v>
      </c>
    </row>
    <row r="15" spans="1:17" ht="16.5">
      <c r="A15" s="127">
        <v>7</v>
      </c>
      <c r="B15" s="128" t="s">
        <v>7</v>
      </c>
      <c r="C15" s="37">
        <v>918563</v>
      </c>
      <c r="D15" s="37">
        <v>1781523</v>
      </c>
      <c r="E15" s="37">
        <v>2700086</v>
      </c>
      <c r="F15" s="37">
        <v>516487</v>
      </c>
      <c r="G15" s="37">
        <v>655312.66666666663</v>
      </c>
      <c r="H15" s="37">
        <v>1171799.6666666665</v>
      </c>
      <c r="I15" s="37">
        <v>292182.8</v>
      </c>
      <c r="J15" s="37">
        <v>393323</v>
      </c>
      <c r="K15" s="37">
        <v>278904</v>
      </c>
      <c r="L15" s="37">
        <v>466519.5</v>
      </c>
      <c r="M15" s="37">
        <v>366050.83333333331</v>
      </c>
      <c r="N15" s="37">
        <f>L15+M15</f>
        <v>832570.33333333326</v>
      </c>
      <c r="O15" s="37">
        <v>303028</v>
      </c>
      <c r="P15" s="37">
        <v>311958</v>
      </c>
      <c r="Q15" s="37">
        <v>614986</v>
      </c>
    </row>
    <row r="16" spans="1:17" ht="16.5">
      <c r="A16" s="127">
        <v>8</v>
      </c>
      <c r="B16" s="129" t="s">
        <v>8</v>
      </c>
      <c r="C16" s="37">
        <v>957986</v>
      </c>
      <c r="D16" s="37">
        <v>527615</v>
      </c>
      <c r="E16" s="37">
        <v>1485601</v>
      </c>
      <c r="F16" s="37">
        <v>1074962.3333333333</v>
      </c>
      <c r="G16" s="37">
        <v>465842</v>
      </c>
      <c r="H16" s="37">
        <v>1540804.3333333333</v>
      </c>
      <c r="I16" s="37">
        <v>714914.2</v>
      </c>
      <c r="J16" s="37">
        <v>962384.5</v>
      </c>
      <c r="K16" s="37">
        <v>509964</v>
      </c>
      <c r="L16" s="37">
        <v>545616</v>
      </c>
      <c r="M16" s="37">
        <v>283802.5</v>
      </c>
      <c r="N16" s="37">
        <f t="shared" ref="N16:N36" si="0">L16+M16</f>
        <v>829418.5</v>
      </c>
      <c r="O16" s="37">
        <v>234196.80000000002</v>
      </c>
      <c r="P16" s="37">
        <v>133218</v>
      </c>
      <c r="Q16" s="37">
        <v>367414.80000000005</v>
      </c>
    </row>
    <row r="17" spans="1:17" ht="16.5">
      <c r="A17" s="127">
        <v>9</v>
      </c>
      <c r="B17" s="128" t="s">
        <v>9</v>
      </c>
      <c r="C17" s="37">
        <v>227700</v>
      </c>
      <c r="D17" s="37">
        <v>121700</v>
      </c>
      <c r="E17" s="37">
        <v>349400</v>
      </c>
      <c r="F17" s="37">
        <v>257684.33333333331</v>
      </c>
      <c r="G17" s="37">
        <v>94518.666666666672</v>
      </c>
      <c r="H17" s="37">
        <v>352203</v>
      </c>
      <c r="I17" s="37">
        <v>174046.6</v>
      </c>
      <c r="J17" s="37">
        <v>234293.5</v>
      </c>
      <c r="K17" s="37">
        <v>105012</v>
      </c>
      <c r="L17" s="37">
        <v>218112.75</v>
      </c>
      <c r="M17" s="37">
        <v>99724.833333333328</v>
      </c>
      <c r="N17" s="37">
        <f t="shared" si="0"/>
        <v>317837.58333333331</v>
      </c>
      <c r="O17" s="37">
        <v>117913.2</v>
      </c>
      <c r="P17" s="37">
        <v>58600.800000000003</v>
      </c>
      <c r="Q17" s="37">
        <v>176514</v>
      </c>
    </row>
    <row r="18" spans="1:17" ht="16.5">
      <c r="A18" s="127">
        <v>10</v>
      </c>
      <c r="B18" s="128" t="s">
        <v>10</v>
      </c>
      <c r="C18" s="37">
        <v>346550</v>
      </c>
      <c r="D18" s="37">
        <v>171846</v>
      </c>
      <c r="E18" s="37">
        <v>518396</v>
      </c>
      <c r="F18" s="37">
        <v>312523.33333333331</v>
      </c>
      <c r="G18" s="37">
        <v>137106.66666666666</v>
      </c>
      <c r="H18" s="37">
        <v>449630</v>
      </c>
      <c r="I18" s="37">
        <v>184038.39999999999</v>
      </c>
      <c r="J18" s="37">
        <v>247744</v>
      </c>
      <c r="K18" s="37">
        <v>133500</v>
      </c>
      <c r="L18" s="37">
        <v>184781.25</v>
      </c>
      <c r="M18" s="37">
        <v>90086.833333333328</v>
      </c>
      <c r="N18" s="37">
        <f t="shared" si="0"/>
        <v>274868.08333333331</v>
      </c>
      <c r="O18" s="37">
        <v>88949</v>
      </c>
      <c r="P18" s="37">
        <v>45262.8</v>
      </c>
      <c r="Q18" s="37">
        <v>134211.79999999999</v>
      </c>
    </row>
    <row r="19" spans="1:17" ht="16.5">
      <c r="A19" s="127">
        <v>11</v>
      </c>
      <c r="B19" s="128" t="s">
        <v>11</v>
      </c>
      <c r="C19" s="37">
        <v>239579</v>
      </c>
      <c r="D19" s="37">
        <v>95875</v>
      </c>
      <c r="E19" s="37">
        <v>335454</v>
      </c>
      <c r="F19" s="37">
        <v>324479.33333333331</v>
      </c>
      <c r="G19" s="37">
        <v>101122.66666666667</v>
      </c>
      <c r="H19" s="37">
        <v>425602</v>
      </c>
      <c r="I19" s="37">
        <v>216135.11111111112</v>
      </c>
      <c r="J19" s="37">
        <v>290951.11111111112</v>
      </c>
      <c r="K19" s="37">
        <v>120160</v>
      </c>
      <c r="L19" s="37">
        <v>247556.25</v>
      </c>
      <c r="M19" s="37">
        <v>112260.33333333333</v>
      </c>
      <c r="N19" s="37">
        <f t="shared" si="0"/>
        <v>359816.58333333331</v>
      </c>
      <c r="O19" s="37">
        <v>103964.59999999999</v>
      </c>
      <c r="P19" s="37">
        <v>54410.400000000001</v>
      </c>
      <c r="Q19" s="37">
        <v>158375</v>
      </c>
    </row>
    <row r="20" spans="1:17" ht="16.5">
      <c r="A20" s="127">
        <v>12</v>
      </c>
      <c r="B20" s="128" t="s">
        <v>12</v>
      </c>
      <c r="C20" s="37">
        <v>208269</v>
      </c>
      <c r="D20" s="37">
        <v>95149</v>
      </c>
      <c r="E20" s="37">
        <v>303418</v>
      </c>
      <c r="F20" s="37">
        <v>216204.33333333334</v>
      </c>
      <c r="G20" s="37">
        <v>90696.666666666672</v>
      </c>
      <c r="H20" s="37">
        <v>306901</v>
      </c>
      <c r="I20" s="37">
        <v>181872.6</v>
      </c>
      <c r="J20" s="37">
        <v>244828.5</v>
      </c>
      <c r="K20" s="37">
        <v>124344</v>
      </c>
      <c r="L20" s="37">
        <v>264262.5</v>
      </c>
      <c r="M20" s="37">
        <v>131038.16666666666</v>
      </c>
      <c r="N20" s="37">
        <f t="shared" si="0"/>
        <v>395300.66666666663</v>
      </c>
      <c r="O20" s="37">
        <v>123849.59999999999</v>
      </c>
      <c r="P20" s="37">
        <v>67424.399999999994</v>
      </c>
      <c r="Q20" s="37">
        <v>191274</v>
      </c>
    </row>
    <row r="21" spans="1:17" ht="16.5">
      <c r="A21" s="127">
        <v>13</v>
      </c>
      <c r="B21" s="128" t="s">
        <v>13</v>
      </c>
      <c r="C21" s="37">
        <v>1244773</v>
      </c>
      <c r="D21" s="37">
        <v>1865861</v>
      </c>
      <c r="E21" s="37">
        <v>3110634</v>
      </c>
      <c r="F21" s="37">
        <v>620166.66666666663</v>
      </c>
      <c r="G21" s="37">
        <v>741000</v>
      </c>
      <c r="H21" s="37">
        <v>1361166.6666666665</v>
      </c>
      <c r="I21" s="37">
        <v>686140</v>
      </c>
      <c r="J21" s="37">
        <v>923650</v>
      </c>
      <c r="K21" s="37">
        <v>978600</v>
      </c>
      <c r="L21" s="37">
        <v>1431452.25</v>
      </c>
      <c r="M21" s="37">
        <v>1357239.8333333333</v>
      </c>
      <c r="N21" s="37">
        <f t="shared" si="0"/>
        <v>2788692.083333333</v>
      </c>
      <c r="O21" s="37">
        <v>935060.6</v>
      </c>
      <c r="P21" s="37">
        <v>974160</v>
      </c>
      <c r="Q21" s="37">
        <v>1909220.6</v>
      </c>
    </row>
    <row r="22" spans="1:17" ht="16.5">
      <c r="A22" s="127">
        <v>14</v>
      </c>
      <c r="B22" s="128" t="s">
        <v>14</v>
      </c>
      <c r="C22" s="37">
        <v>180600</v>
      </c>
      <c r="D22" s="37">
        <v>171900</v>
      </c>
      <c r="E22" s="37">
        <v>352500</v>
      </c>
      <c r="F22" s="37">
        <v>178933.33333333334</v>
      </c>
      <c r="G22" s="37">
        <v>111800</v>
      </c>
      <c r="H22" s="37">
        <v>290733.33333333337</v>
      </c>
      <c r="I22" s="37">
        <v>92820</v>
      </c>
      <c r="J22" s="37">
        <v>124950</v>
      </c>
      <c r="K22" s="37">
        <v>87600</v>
      </c>
      <c r="L22" s="37">
        <v>172125</v>
      </c>
      <c r="M22" s="37">
        <v>148433.33333333334</v>
      </c>
      <c r="N22" s="37">
        <f t="shared" si="0"/>
        <v>320558.33333333337</v>
      </c>
      <c r="O22" s="37">
        <v>66930</v>
      </c>
      <c r="P22" s="37">
        <v>60480</v>
      </c>
      <c r="Q22" s="37">
        <v>127410</v>
      </c>
    </row>
    <row r="23" spans="1:17" ht="16.5">
      <c r="A23" s="127">
        <v>15</v>
      </c>
      <c r="B23" s="128" t="s">
        <v>15</v>
      </c>
      <c r="C23" s="37">
        <v>42295</v>
      </c>
      <c r="D23" s="37">
        <v>18725</v>
      </c>
      <c r="E23" s="37">
        <v>61020</v>
      </c>
      <c r="F23" s="37">
        <v>38450.333333333336</v>
      </c>
      <c r="G23" s="37">
        <v>16102.666666666668</v>
      </c>
      <c r="H23" s="37">
        <v>54553</v>
      </c>
      <c r="I23" s="37">
        <v>24460.799999999999</v>
      </c>
      <c r="J23" s="37">
        <v>32928</v>
      </c>
      <c r="K23" s="37">
        <v>20376</v>
      </c>
      <c r="L23" s="37">
        <v>34445.25</v>
      </c>
      <c r="M23" s="37">
        <v>20394.333333333332</v>
      </c>
      <c r="N23" s="37">
        <f t="shared" si="0"/>
        <v>54839.583333333328</v>
      </c>
      <c r="O23" s="37">
        <v>13638.199999999999</v>
      </c>
      <c r="P23" s="37">
        <v>6879.6</v>
      </c>
      <c r="Q23" s="37">
        <v>20517.8</v>
      </c>
    </row>
    <row r="24" spans="1:17" ht="16.5">
      <c r="A24" s="127">
        <v>16</v>
      </c>
      <c r="B24" s="128" t="s">
        <v>16</v>
      </c>
      <c r="C24" s="37">
        <v>433590</v>
      </c>
      <c r="D24" s="37">
        <v>298158</v>
      </c>
      <c r="E24" s="37">
        <v>731748</v>
      </c>
      <c r="F24" s="37">
        <v>489586</v>
      </c>
      <c r="G24" s="37">
        <v>265798</v>
      </c>
      <c r="H24" s="37">
        <v>755384</v>
      </c>
      <c r="I24" s="37">
        <v>380143.39999999997</v>
      </c>
      <c r="J24" s="37">
        <v>511731.49999999994</v>
      </c>
      <c r="K24" s="37">
        <v>254496.00000000003</v>
      </c>
      <c r="L24" s="37">
        <v>1074384</v>
      </c>
      <c r="M24" s="37">
        <v>841454.33333333337</v>
      </c>
      <c r="N24" s="37">
        <f t="shared" si="0"/>
        <v>1915838.3333333335</v>
      </c>
      <c r="O24" s="37">
        <v>394479.60000000003</v>
      </c>
      <c r="P24" s="37">
        <v>391510.8</v>
      </c>
      <c r="Q24" s="37">
        <v>785990.4</v>
      </c>
    </row>
    <row r="25" spans="1:17" ht="16.5">
      <c r="A25" s="127">
        <v>17</v>
      </c>
      <c r="B25" s="128" t="s">
        <v>17</v>
      </c>
      <c r="C25" s="37">
        <v>0</v>
      </c>
      <c r="D25" s="37">
        <v>0</v>
      </c>
      <c r="E25" s="167">
        <v>0</v>
      </c>
      <c r="F25" s="37">
        <v>84403.666666666672</v>
      </c>
      <c r="G25" s="37">
        <v>42761.333333333336</v>
      </c>
      <c r="H25" s="167">
        <v>127165</v>
      </c>
      <c r="I25" s="37">
        <v>66211.600000000006</v>
      </c>
      <c r="J25" s="37">
        <v>89131</v>
      </c>
      <c r="K25" s="37">
        <v>89131</v>
      </c>
      <c r="L25" s="37">
        <v>370980</v>
      </c>
      <c r="M25" s="37">
        <v>554418.83333333337</v>
      </c>
      <c r="N25" s="37">
        <f t="shared" si="0"/>
        <v>925398.83333333337</v>
      </c>
      <c r="O25" s="37">
        <v>128059.40000000001</v>
      </c>
      <c r="P25" s="37">
        <v>117579.6</v>
      </c>
      <c r="Q25" s="37">
        <v>245639</v>
      </c>
    </row>
    <row r="26" spans="1:17" ht="16.5">
      <c r="A26" s="127">
        <v>18</v>
      </c>
      <c r="B26" s="128" t="s">
        <v>114</v>
      </c>
      <c r="C26" s="37">
        <v>0</v>
      </c>
      <c r="D26" s="37">
        <v>0</v>
      </c>
      <c r="E26" s="167">
        <v>0</v>
      </c>
      <c r="F26" s="37">
        <v>0</v>
      </c>
      <c r="G26" s="37">
        <v>0</v>
      </c>
      <c r="H26" s="167">
        <v>0</v>
      </c>
      <c r="I26" s="37">
        <v>0</v>
      </c>
      <c r="J26" s="37">
        <v>0</v>
      </c>
      <c r="K26" s="37">
        <v>0</v>
      </c>
      <c r="L26" s="37">
        <v>190350</v>
      </c>
      <c r="M26" s="37">
        <v>200435.83333333334</v>
      </c>
      <c r="N26" s="37">
        <f t="shared" si="0"/>
        <v>390785.83333333337</v>
      </c>
      <c r="O26" s="37">
        <v>125265.8</v>
      </c>
      <c r="P26" s="37">
        <v>88462.8</v>
      </c>
      <c r="Q26" s="37">
        <v>213728.6</v>
      </c>
    </row>
    <row r="27" spans="1:17" ht="16.5">
      <c r="A27" s="127">
        <v>19</v>
      </c>
      <c r="B27" s="128" t="s">
        <v>18</v>
      </c>
      <c r="C27" s="167">
        <v>660113</v>
      </c>
      <c r="D27" s="167">
        <v>347130</v>
      </c>
      <c r="E27" s="167">
        <v>1007243</v>
      </c>
      <c r="F27" s="167">
        <v>467117.66666666669</v>
      </c>
      <c r="G27" s="167">
        <v>214664.66666666669</v>
      </c>
      <c r="H27" s="167">
        <v>681782.33333333337</v>
      </c>
      <c r="I27" s="167">
        <v>328814.5</v>
      </c>
      <c r="J27" s="167">
        <v>198216</v>
      </c>
      <c r="K27" s="37">
        <v>198216</v>
      </c>
      <c r="L27" s="37">
        <v>331553.25</v>
      </c>
      <c r="M27" s="37">
        <v>182786.5</v>
      </c>
      <c r="N27" s="37">
        <f t="shared" si="0"/>
        <v>514339.75</v>
      </c>
      <c r="O27" s="37">
        <v>100899.40000000001</v>
      </c>
      <c r="P27" s="37">
        <v>61635.600000000006</v>
      </c>
      <c r="Q27" s="37">
        <v>162535</v>
      </c>
    </row>
    <row r="28" spans="1:17" ht="16.5">
      <c r="A28" s="127">
        <v>20</v>
      </c>
      <c r="B28" s="128" t="s">
        <v>19</v>
      </c>
      <c r="C28" s="37">
        <v>121200</v>
      </c>
      <c r="D28" s="37">
        <v>91800</v>
      </c>
      <c r="E28" s="167">
        <v>213000</v>
      </c>
      <c r="F28" s="37">
        <v>170800</v>
      </c>
      <c r="G28" s="37">
        <v>109200</v>
      </c>
      <c r="H28" s="167">
        <v>280000</v>
      </c>
      <c r="I28" s="37">
        <v>151900</v>
      </c>
      <c r="J28" s="37">
        <v>114000</v>
      </c>
      <c r="K28" s="37">
        <v>114000</v>
      </c>
      <c r="L28" s="37">
        <v>103275</v>
      </c>
      <c r="M28" s="37">
        <v>104716.66666666667</v>
      </c>
      <c r="N28" s="37">
        <f t="shared" si="0"/>
        <v>207991.66666666669</v>
      </c>
      <c r="O28" s="37">
        <v>27160</v>
      </c>
      <c r="P28" s="37">
        <v>35640</v>
      </c>
      <c r="Q28" s="37">
        <v>62800</v>
      </c>
    </row>
    <row r="29" spans="1:17" ht="16.5">
      <c r="A29" s="127">
        <v>21</v>
      </c>
      <c r="B29" s="128" t="s">
        <v>20</v>
      </c>
      <c r="C29" s="37">
        <v>21340</v>
      </c>
      <c r="D29" s="37">
        <v>15180</v>
      </c>
      <c r="E29" s="167">
        <v>36520</v>
      </c>
      <c r="F29" s="37">
        <v>15982</v>
      </c>
      <c r="G29" s="37">
        <v>18754.666666666668</v>
      </c>
      <c r="H29" s="167">
        <v>34736.666666666672</v>
      </c>
      <c r="I29" s="37">
        <v>18497.5</v>
      </c>
      <c r="J29" s="37">
        <v>8076</v>
      </c>
      <c r="K29" s="37">
        <v>8076</v>
      </c>
      <c r="L29" s="37">
        <v>26487</v>
      </c>
      <c r="M29" s="37">
        <v>9404.1666666666661</v>
      </c>
      <c r="N29" s="37">
        <f t="shared" si="0"/>
        <v>35891.166666666664</v>
      </c>
      <c r="O29" s="37">
        <v>11290.800000000001</v>
      </c>
      <c r="P29" s="37">
        <v>5378.4</v>
      </c>
      <c r="Q29" s="37">
        <v>16669.2</v>
      </c>
    </row>
    <row r="30" spans="1:17" ht="16.5">
      <c r="A30" s="127">
        <v>22</v>
      </c>
      <c r="B30" s="128" t="s">
        <v>21</v>
      </c>
      <c r="C30" s="37">
        <v>221800</v>
      </c>
      <c r="D30" s="37">
        <v>118800</v>
      </c>
      <c r="E30" s="167">
        <v>340600</v>
      </c>
      <c r="F30" s="37">
        <v>177672.66666666666</v>
      </c>
      <c r="G30" s="37">
        <v>78615.333333333328</v>
      </c>
      <c r="H30" s="167">
        <v>256288</v>
      </c>
      <c r="I30" s="37">
        <v>63896</v>
      </c>
      <c r="J30" s="37">
        <v>42192</v>
      </c>
      <c r="K30" s="37">
        <v>42192</v>
      </c>
      <c r="L30" s="37">
        <v>95033.25</v>
      </c>
      <c r="M30" s="37">
        <v>50650.333333333336</v>
      </c>
      <c r="N30" s="37">
        <f t="shared" si="0"/>
        <v>145683.58333333334</v>
      </c>
      <c r="O30" s="37">
        <v>46385.4</v>
      </c>
      <c r="P30" s="37">
        <v>27162</v>
      </c>
      <c r="Q30" s="37">
        <v>73547.399999999994</v>
      </c>
    </row>
    <row r="31" spans="1:17" ht="16.5">
      <c r="A31" s="127">
        <v>23</v>
      </c>
      <c r="B31" s="128" t="s">
        <v>37</v>
      </c>
      <c r="C31" s="170">
        <v>85940</v>
      </c>
      <c r="D31" s="170">
        <v>67530</v>
      </c>
      <c r="E31" s="169">
        <v>153470</v>
      </c>
      <c r="F31" s="170">
        <v>42700</v>
      </c>
      <c r="G31" s="170">
        <v>31200</v>
      </c>
      <c r="H31" s="169">
        <v>73900</v>
      </c>
      <c r="I31" s="170">
        <v>181300</v>
      </c>
      <c r="J31" s="170">
        <v>120940</v>
      </c>
      <c r="K31" s="37">
        <f t="shared" ref="K31:K36" si="1">SUM(I31:J31)</f>
        <v>302240</v>
      </c>
      <c r="L31" s="37">
        <v>140555.25</v>
      </c>
      <c r="M31" s="37">
        <v>74379.333333333328</v>
      </c>
      <c r="N31" s="37">
        <f t="shared" si="0"/>
        <v>214934.58333333331</v>
      </c>
      <c r="O31" s="37">
        <v>329392.60000000003</v>
      </c>
      <c r="P31" s="37">
        <v>150368.4</v>
      </c>
      <c r="Q31" s="37">
        <v>479761</v>
      </c>
    </row>
    <row r="32" spans="1:17" ht="16.5">
      <c r="A32" s="127">
        <v>24</v>
      </c>
      <c r="B32" s="128" t="s">
        <v>110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f t="shared" si="1"/>
        <v>0</v>
      </c>
      <c r="L32" s="37">
        <v>39021.75</v>
      </c>
      <c r="M32" s="37">
        <v>16175.166666666668</v>
      </c>
      <c r="N32" s="37">
        <f t="shared" si="0"/>
        <v>55196.916666666672</v>
      </c>
      <c r="O32" s="37">
        <v>23027.8</v>
      </c>
      <c r="P32" s="37">
        <v>8078.4</v>
      </c>
      <c r="Q32" s="37">
        <v>31106.199999999997</v>
      </c>
    </row>
    <row r="33" spans="1:17" ht="16.5">
      <c r="A33" s="127">
        <v>25</v>
      </c>
      <c r="B33" s="128" t="s">
        <v>111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f t="shared" si="1"/>
        <v>0</v>
      </c>
      <c r="L33" s="37">
        <v>35093.25</v>
      </c>
      <c r="M33" s="37">
        <v>17303.666666666668</v>
      </c>
      <c r="N33" s="37">
        <f t="shared" si="0"/>
        <v>52396.916666666672</v>
      </c>
      <c r="O33" s="37">
        <v>16160.199999999999</v>
      </c>
      <c r="P33" s="37">
        <v>8931.6</v>
      </c>
      <c r="Q33" s="37">
        <v>25091.8</v>
      </c>
    </row>
    <row r="34" spans="1:17" ht="16.5">
      <c r="A34" s="127">
        <v>26</v>
      </c>
      <c r="B34" s="128" t="s">
        <v>112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f t="shared" si="1"/>
        <v>0</v>
      </c>
      <c r="L34" s="37">
        <v>0</v>
      </c>
      <c r="M34" s="37">
        <v>0</v>
      </c>
      <c r="N34" s="37">
        <f t="shared" si="0"/>
        <v>0</v>
      </c>
      <c r="O34" s="37">
        <v>0</v>
      </c>
      <c r="P34" s="37">
        <v>0</v>
      </c>
      <c r="Q34" s="37">
        <v>0</v>
      </c>
    </row>
    <row r="35" spans="1:17" ht="16.5">
      <c r="A35" s="127">
        <v>27</v>
      </c>
      <c r="B35" s="128" t="s">
        <v>35</v>
      </c>
      <c r="C35" s="37">
        <v>80571.78</v>
      </c>
      <c r="D35" s="37">
        <v>43257</v>
      </c>
      <c r="E35" s="37">
        <v>123828.78</v>
      </c>
      <c r="F35" s="37">
        <v>77998.666666666672</v>
      </c>
      <c r="G35" s="37">
        <v>31416.666666666664</v>
      </c>
      <c r="H35" s="37">
        <v>109415.33333333334</v>
      </c>
      <c r="I35" s="37">
        <v>26729.5</v>
      </c>
      <c r="J35" s="37">
        <v>13008</v>
      </c>
      <c r="K35" s="37">
        <f t="shared" si="1"/>
        <v>39737.5</v>
      </c>
      <c r="L35" s="37">
        <v>12332.25</v>
      </c>
      <c r="M35" s="37">
        <v>5693.333333333333</v>
      </c>
      <c r="N35" s="37">
        <f t="shared" si="0"/>
        <v>18025.583333333332</v>
      </c>
      <c r="O35" s="37">
        <v>8458.4</v>
      </c>
      <c r="P35" s="37">
        <v>4298.3999999999996</v>
      </c>
      <c r="Q35" s="37">
        <v>12756.8</v>
      </c>
    </row>
    <row r="36" spans="1:17" ht="18.75">
      <c r="A36" s="127">
        <v>28</v>
      </c>
      <c r="B36" s="164" t="s">
        <v>118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f t="shared" si="1"/>
        <v>0</v>
      </c>
      <c r="L36" s="37">
        <v>114959.25</v>
      </c>
      <c r="M36" s="37">
        <v>75152</v>
      </c>
      <c r="N36" s="37">
        <f t="shared" si="0"/>
        <v>190111.25</v>
      </c>
      <c r="O36" s="37">
        <v>102160.40000000001</v>
      </c>
      <c r="P36" s="37">
        <v>60210</v>
      </c>
      <c r="Q36" s="37">
        <v>162370.40000000002</v>
      </c>
    </row>
    <row r="37" spans="1:17" ht="16.5" hidden="1">
      <c r="A37" s="127">
        <v>29</v>
      </c>
      <c r="B37" s="128" t="s">
        <v>88</v>
      </c>
      <c r="C37" s="148" t="s">
        <v>81</v>
      </c>
      <c r="D37" s="148"/>
      <c r="E37" s="168"/>
      <c r="F37" s="148" t="s">
        <v>81</v>
      </c>
      <c r="G37" s="148"/>
      <c r="H37" s="168"/>
      <c r="I37" s="148" t="s">
        <v>81</v>
      </c>
      <c r="J37" s="148"/>
      <c r="K37" s="168"/>
      <c r="L37" s="148" t="s">
        <v>81</v>
      </c>
      <c r="M37" s="148"/>
      <c r="N37" s="37"/>
      <c r="O37" s="37"/>
      <c r="P37" s="37"/>
      <c r="Q37" s="37"/>
    </row>
    <row r="38" spans="1:17" ht="16.5">
      <c r="A38" s="131"/>
      <c r="B38" s="132" t="s">
        <v>22</v>
      </c>
      <c r="C38" s="75"/>
      <c r="D38" s="37"/>
      <c r="E38" s="168"/>
      <c r="F38" s="75"/>
      <c r="G38" s="37"/>
      <c r="H38" s="168"/>
      <c r="I38" s="75"/>
      <c r="J38" s="37"/>
      <c r="K38" s="168"/>
      <c r="L38" s="37"/>
      <c r="M38" s="37"/>
      <c r="N38" s="37"/>
      <c r="O38" s="37"/>
      <c r="P38" s="37"/>
      <c r="Q38" s="37"/>
    </row>
    <row r="39" spans="1:17" ht="16.5">
      <c r="A39" s="127">
        <v>30</v>
      </c>
      <c r="B39" s="133" t="s">
        <v>23</v>
      </c>
      <c r="C39" s="37">
        <v>1316021</v>
      </c>
      <c r="D39" s="37">
        <v>1341101</v>
      </c>
      <c r="E39" s="37">
        <v>2657122</v>
      </c>
      <c r="F39" s="37">
        <v>1188646</v>
      </c>
      <c r="G39" s="37">
        <v>907790</v>
      </c>
      <c r="H39" s="37">
        <v>2096436</v>
      </c>
      <c r="I39" s="37">
        <v>1030029</v>
      </c>
      <c r="J39" s="37">
        <v>874812</v>
      </c>
      <c r="K39" s="37">
        <f t="shared" ref="K39:K58" si="2">SUM(I39:J39)</f>
        <v>1904841</v>
      </c>
      <c r="L39" s="37">
        <v>1317400.2</v>
      </c>
      <c r="M39" s="37">
        <v>1182680.2</v>
      </c>
      <c r="N39" s="37">
        <f>SUM(L39:M39)</f>
        <v>2500080.4</v>
      </c>
      <c r="O39" s="37">
        <v>433260.2</v>
      </c>
      <c r="P39" s="37">
        <v>527742</v>
      </c>
      <c r="Q39" s="37">
        <v>961002.2</v>
      </c>
    </row>
    <row r="40" spans="1:17" ht="16.5">
      <c r="A40" s="127">
        <v>31</v>
      </c>
      <c r="B40" s="133" t="s">
        <v>24</v>
      </c>
      <c r="C40" s="37">
        <v>2612610</v>
      </c>
      <c r="D40" s="37">
        <v>1391185</v>
      </c>
      <c r="E40" s="37">
        <v>4003795</v>
      </c>
      <c r="F40" s="37">
        <v>1457737.3333333333</v>
      </c>
      <c r="G40" s="37">
        <v>679510</v>
      </c>
      <c r="H40" s="37">
        <v>2137247.333333333</v>
      </c>
      <c r="I40" s="37">
        <v>1128004.5</v>
      </c>
      <c r="J40" s="37">
        <v>594288</v>
      </c>
      <c r="K40" s="37">
        <f t="shared" si="2"/>
        <v>1722292.5</v>
      </c>
      <c r="L40" s="37">
        <v>1180566.9000000001</v>
      </c>
      <c r="M40" s="37">
        <v>614233.4</v>
      </c>
      <c r="N40" s="37">
        <f>SUM(L40:M40)</f>
        <v>1794800.3000000003</v>
      </c>
      <c r="O40" s="37">
        <v>1121378.2</v>
      </c>
      <c r="P40" s="37">
        <v>1061499.6000000001</v>
      </c>
      <c r="Q40" s="37">
        <v>2182877.7999999998</v>
      </c>
    </row>
    <row r="41" spans="1:17" ht="16.5">
      <c r="A41" s="127">
        <v>32</v>
      </c>
      <c r="B41" s="133" t="s">
        <v>25</v>
      </c>
      <c r="C41" s="37">
        <v>158380</v>
      </c>
      <c r="D41" s="37">
        <v>111584</v>
      </c>
      <c r="E41" s="37">
        <v>269964</v>
      </c>
      <c r="F41" s="37">
        <v>170779.66666666666</v>
      </c>
      <c r="G41" s="37">
        <v>90974</v>
      </c>
      <c r="H41" s="37">
        <v>261753.66666666666</v>
      </c>
      <c r="I41" s="37">
        <v>82859</v>
      </c>
      <c r="J41" s="37">
        <v>43440</v>
      </c>
      <c r="K41" s="37">
        <f t="shared" si="2"/>
        <v>126299</v>
      </c>
      <c r="L41" s="37">
        <v>51394.5</v>
      </c>
      <c r="M41" s="37">
        <v>29426.399999999998</v>
      </c>
      <c r="N41" s="37">
        <f>SUM(L41:M41)</f>
        <v>80820.899999999994</v>
      </c>
      <c r="O41" s="37">
        <v>14084.4</v>
      </c>
      <c r="P41" s="37">
        <v>9828</v>
      </c>
      <c r="Q41" s="37">
        <v>23912.400000000001</v>
      </c>
    </row>
    <row r="42" spans="1:17" ht="16.5">
      <c r="A42" s="127">
        <v>33</v>
      </c>
      <c r="B42" s="133" t="s">
        <v>26</v>
      </c>
      <c r="C42" s="37">
        <v>205300</v>
      </c>
      <c r="D42" s="37">
        <v>188700</v>
      </c>
      <c r="E42" s="37">
        <v>394000</v>
      </c>
      <c r="F42" s="37">
        <v>136233.33333333334</v>
      </c>
      <c r="G42" s="37">
        <v>93600</v>
      </c>
      <c r="H42" s="37">
        <v>229833.33333333334</v>
      </c>
      <c r="I42" s="37">
        <v>159250</v>
      </c>
      <c r="J42" s="37">
        <v>108750</v>
      </c>
      <c r="K42" s="37">
        <f t="shared" si="2"/>
        <v>268000</v>
      </c>
      <c r="L42" s="37">
        <v>62208</v>
      </c>
      <c r="M42" s="37">
        <v>48190</v>
      </c>
      <c r="N42" s="37">
        <f t="shared" ref="N42:N59" si="3">SUM(L42:M42)</f>
        <v>110398</v>
      </c>
      <c r="O42" s="37">
        <v>76630</v>
      </c>
      <c r="P42" s="37">
        <v>61020</v>
      </c>
      <c r="Q42" s="37">
        <v>137650</v>
      </c>
    </row>
    <row r="43" spans="1:17" ht="16.5">
      <c r="A43" s="127">
        <v>34</v>
      </c>
      <c r="B43" s="133" t="s">
        <v>27</v>
      </c>
      <c r="C43" s="37">
        <v>529294.92000000004</v>
      </c>
      <c r="D43" s="37">
        <v>284127</v>
      </c>
      <c r="E43" s="37">
        <v>813421.92</v>
      </c>
      <c r="F43" s="37">
        <v>366813.33333333331</v>
      </c>
      <c r="G43" s="37">
        <v>163938.66666666666</v>
      </c>
      <c r="H43" s="37">
        <v>530752</v>
      </c>
      <c r="I43" s="37">
        <v>170961</v>
      </c>
      <c r="J43" s="37">
        <v>94416</v>
      </c>
      <c r="K43" s="37">
        <f t="shared" si="2"/>
        <v>265377</v>
      </c>
      <c r="L43" s="37">
        <v>151559.1</v>
      </c>
      <c r="M43" s="37">
        <v>83997</v>
      </c>
      <c r="N43" s="37">
        <f t="shared" si="3"/>
        <v>235556.1</v>
      </c>
      <c r="O43" s="37">
        <v>115876.2</v>
      </c>
      <c r="P43" s="37">
        <v>72014.399999999994</v>
      </c>
      <c r="Q43" s="37">
        <v>187890.59999999998</v>
      </c>
    </row>
    <row r="44" spans="1:17" ht="16.5" customHeight="1">
      <c r="A44" s="127">
        <v>35</v>
      </c>
      <c r="B44" s="134" t="s">
        <v>28</v>
      </c>
      <c r="C44" s="37">
        <v>181719</v>
      </c>
      <c r="D44" s="37">
        <v>167980</v>
      </c>
      <c r="E44" s="37">
        <v>349699</v>
      </c>
      <c r="F44" s="37">
        <v>132166.66666666666</v>
      </c>
      <c r="G44" s="37">
        <v>109200</v>
      </c>
      <c r="H44" s="37">
        <v>241366.66666666666</v>
      </c>
      <c r="I44" s="37">
        <v>258401.5</v>
      </c>
      <c r="J44" s="37">
        <v>159768</v>
      </c>
      <c r="K44" s="37">
        <f t="shared" si="2"/>
        <v>418169.5</v>
      </c>
      <c r="L44" s="37">
        <v>301417.2</v>
      </c>
      <c r="M44" s="37">
        <v>187026</v>
      </c>
      <c r="N44" s="37">
        <f t="shared" si="3"/>
        <v>488443.2</v>
      </c>
      <c r="O44" s="37">
        <v>116826.8</v>
      </c>
      <c r="P44" s="37">
        <v>72662.399999999994</v>
      </c>
      <c r="Q44" s="37">
        <v>189489.2</v>
      </c>
    </row>
    <row r="45" spans="1:17" ht="16.5">
      <c r="A45" s="127">
        <v>36</v>
      </c>
      <c r="B45" s="133" t="s">
        <v>29</v>
      </c>
      <c r="C45" s="37">
        <v>90943</v>
      </c>
      <c r="D45" s="37">
        <v>36168</v>
      </c>
      <c r="E45" s="37">
        <v>127111</v>
      </c>
      <c r="F45" s="37">
        <v>52927.666666666664</v>
      </c>
      <c r="G45" s="37">
        <v>23937.333333333332</v>
      </c>
      <c r="H45" s="37">
        <v>76865</v>
      </c>
      <c r="I45" s="37">
        <v>72128</v>
      </c>
      <c r="J45" s="37">
        <v>45540</v>
      </c>
      <c r="K45" s="37">
        <f t="shared" si="2"/>
        <v>117668</v>
      </c>
      <c r="L45" s="37">
        <v>63981.9</v>
      </c>
      <c r="M45" s="37">
        <v>32244.600000000002</v>
      </c>
      <c r="N45" s="37">
        <f t="shared" si="3"/>
        <v>96226.5</v>
      </c>
      <c r="O45" s="37">
        <v>34144</v>
      </c>
      <c r="P45" s="37">
        <v>22960.799999999999</v>
      </c>
      <c r="Q45" s="37">
        <v>57104.800000000003</v>
      </c>
    </row>
    <row r="46" spans="1:17" ht="35.25" customHeight="1">
      <c r="A46" s="127">
        <v>37</v>
      </c>
      <c r="B46" s="135" t="s">
        <v>44</v>
      </c>
      <c r="C46" s="37">
        <v>414800</v>
      </c>
      <c r="D46" s="37">
        <v>178500</v>
      </c>
      <c r="E46" s="37">
        <v>593300</v>
      </c>
      <c r="F46" s="37">
        <v>207400</v>
      </c>
      <c r="G46" s="37">
        <v>78000</v>
      </c>
      <c r="H46" s="37">
        <v>285400</v>
      </c>
      <c r="I46" s="37">
        <v>231329</v>
      </c>
      <c r="J46" s="37">
        <v>112452</v>
      </c>
      <c r="K46" s="37">
        <f t="shared" si="2"/>
        <v>343781</v>
      </c>
      <c r="L46" s="37">
        <v>160890.30000000002</v>
      </c>
      <c r="M46" s="37">
        <v>104996.25</v>
      </c>
      <c r="N46" s="37">
        <f t="shared" si="3"/>
        <v>265886.55000000005</v>
      </c>
      <c r="O46" s="37">
        <v>83284.2</v>
      </c>
      <c r="P46" s="37">
        <v>43286.400000000001</v>
      </c>
      <c r="Q46" s="37">
        <v>126570.6</v>
      </c>
    </row>
    <row r="47" spans="1:17" ht="16.5">
      <c r="A47" s="127">
        <v>38</v>
      </c>
      <c r="B47" s="133" t="s">
        <v>30</v>
      </c>
      <c r="C47" s="37">
        <v>281000</v>
      </c>
      <c r="D47" s="37">
        <v>163600</v>
      </c>
      <c r="E47" s="37">
        <v>444600</v>
      </c>
      <c r="F47" s="37">
        <v>30500</v>
      </c>
      <c r="G47" s="37">
        <v>20800</v>
      </c>
      <c r="H47" s="37">
        <v>51300</v>
      </c>
      <c r="I47" s="37">
        <v>146183.33333333331</v>
      </c>
      <c r="J47" s="37">
        <v>105000</v>
      </c>
      <c r="K47" s="37">
        <f t="shared" si="2"/>
        <v>251183.33333333331</v>
      </c>
      <c r="L47" s="37">
        <v>92340</v>
      </c>
      <c r="M47" s="37">
        <v>96837.5</v>
      </c>
      <c r="N47" s="37">
        <f t="shared" si="3"/>
        <v>189177.5</v>
      </c>
      <c r="O47" s="37">
        <v>5400</v>
      </c>
      <c r="P47" s="37">
        <v>9100</v>
      </c>
      <c r="Q47" s="37">
        <v>14500</v>
      </c>
    </row>
    <row r="48" spans="1:17" ht="16.5">
      <c r="A48" s="127">
        <v>39</v>
      </c>
      <c r="B48" s="133" t="s">
        <v>31</v>
      </c>
      <c r="C48" s="37">
        <v>1085900</v>
      </c>
      <c r="D48" s="37">
        <v>582800</v>
      </c>
      <c r="E48" s="37">
        <v>1668700</v>
      </c>
      <c r="F48" s="37">
        <v>1204241.6666666667</v>
      </c>
      <c r="G48" s="37">
        <v>529706.66666666663</v>
      </c>
      <c r="H48" s="37">
        <v>1733948.3333333335</v>
      </c>
      <c r="I48" s="37">
        <v>1019935</v>
      </c>
      <c r="J48" s="37">
        <v>425640</v>
      </c>
      <c r="K48" s="37">
        <f t="shared" si="2"/>
        <v>1445575</v>
      </c>
      <c r="L48" s="37">
        <v>254664</v>
      </c>
      <c r="M48" s="37">
        <v>95648</v>
      </c>
      <c r="N48" s="37">
        <f t="shared" si="3"/>
        <v>350312</v>
      </c>
      <c r="O48" s="37">
        <v>25414</v>
      </c>
      <c r="P48" s="37">
        <v>8316</v>
      </c>
      <c r="Q48" s="37">
        <v>33730</v>
      </c>
    </row>
    <row r="49" spans="1:17" ht="16.5">
      <c r="A49" s="127">
        <v>40</v>
      </c>
      <c r="B49" s="133" t="s">
        <v>32</v>
      </c>
      <c r="C49" s="37">
        <v>300650</v>
      </c>
      <c r="D49" s="37">
        <v>207300</v>
      </c>
      <c r="E49" s="37">
        <v>507950</v>
      </c>
      <c r="F49" s="37">
        <v>320799</v>
      </c>
      <c r="G49" s="37">
        <v>172692</v>
      </c>
      <c r="H49" s="37">
        <v>493491</v>
      </c>
      <c r="I49" s="37">
        <v>301350</v>
      </c>
      <c r="J49" s="37">
        <v>264000</v>
      </c>
      <c r="K49" s="37">
        <f t="shared" si="2"/>
        <v>565350</v>
      </c>
      <c r="L49" s="37">
        <v>291575.7</v>
      </c>
      <c r="M49" s="37">
        <v>287236.8</v>
      </c>
      <c r="N49" s="37">
        <f t="shared" si="3"/>
        <v>578812.5</v>
      </c>
      <c r="O49" s="37">
        <v>103537.8</v>
      </c>
      <c r="P49" s="37">
        <v>133844.4</v>
      </c>
      <c r="Q49" s="37">
        <v>237382.2</v>
      </c>
    </row>
    <row r="50" spans="1:17" ht="16.5">
      <c r="A50" s="127">
        <v>41</v>
      </c>
      <c r="B50" s="133" t="s">
        <v>33</v>
      </c>
      <c r="C50" s="37">
        <v>62700</v>
      </c>
      <c r="D50" s="37">
        <v>56400</v>
      </c>
      <c r="E50" s="37">
        <v>119100</v>
      </c>
      <c r="F50" s="37">
        <v>10939.333333333334</v>
      </c>
      <c r="G50" s="37">
        <v>6248.666666666667</v>
      </c>
      <c r="H50" s="37">
        <v>17188</v>
      </c>
      <c r="I50" s="37">
        <v>2817.5</v>
      </c>
      <c r="J50" s="37">
        <v>1848</v>
      </c>
      <c r="K50" s="37">
        <f t="shared" si="2"/>
        <v>4665.5</v>
      </c>
      <c r="L50" s="37">
        <v>11153.699999999999</v>
      </c>
      <c r="M50" s="37">
        <v>6197.5999999999995</v>
      </c>
      <c r="N50" s="37">
        <f t="shared" si="3"/>
        <v>17351.3</v>
      </c>
      <c r="O50" s="37">
        <v>4268</v>
      </c>
      <c r="P50" s="37">
        <v>2386.8000000000002</v>
      </c>
      <c r="Q50" s="37">
        <v>6654.8</v>
      </c>
    </row>
    <row r="51" spans="1:17" ht="16.5">
      <c r="A51" s="127">
        <v>42</v>
      </c>
      <c r="B51" s="133" t="s">
        <v>34</v>
      </c>
      <c r="C51" s="37">
        <v>218640</v>
      </c>
      <c r="D51" s="37">
        <v>225137</v>
      </c>
      <c r="E51" s="37">
        <v>443777</v>
      </c>
      <c r="F51" s="37">
        <v>126066.66666666666</v>
      </c>
      <c r="G51" s="37">
        <v>77133.333333333328</v>
      </c>
      <c r="H51" s="37">
        <v>203200</v>
      </c>
      <c r="I51" s="37">
        <v>242354</v>
      </c>
      <c r="J51" s="37">
        <v>97080</v>
      </c>
      <c r="K51" s="37">
        <f t="shared" si="2"/>
        <v>339434</v>
      </c>
      <c r="L51" s="37">
        <v>225990</v>
      </c>
      <c r="M51" s="37">
        <v>131028</v>
      </c>
      <c r="N51" s="37">
        <f t="shared" si="3"/>
        <v>357018</v>
      </c>
      <c r="O51" s="37">
        <v>94478</v>
      </c>
      <c r="P51" s="37">
        <v>59940</v>
      </c>
      <c r="Q51" s="37">
        <v>154418</v>
      </c>
    </row>
    <row r="52" spans="1:17" ht="33.75" customHeight="1">
      <c r="A52" s="127">
        <v>43</v>
      </c>
      <c r="B52" s="135" t="s">
        <v>45</v>
      </c>
      <c r="C52" s="37">
        <v>77491</v>
      </c>
      <c r="D52" s="37">
        <v>60241</v>
      </c>
      <c r="E52" s="37">
        <v>137732</v>
      </c>
      <c r="F52" s="37">
        <v>42496.666666666664</v>
      </c>
      <c r="G52" s="37">
        <v>26780</v>
      </c>
      <c r="H52" s="37">
        <v>69276.666666666657</v>
      </c>
      <c r="I52" s="37">
        <v>54635</v>
      </c>
      <c r="J52" s="37">
        <v>31176</v>
      </c>
      <c r="K52" s="37">
        <f t="shared" si="2"/>
        <v>85811</v>
      </c>
      <c r="L52" s="37">
        <v>82401.3</v>
      </c>
      <c r="M52" s="37">
        <v>41882.6</v>
      </c>
      <c r="N52" s="37">
        <f t="shared" si="3"/>
        <v>124283.9</v>
      </c>
      <c r="O52" s="37">
        <v>40759.4</v>
      </c>
      <c r="P52" s="37">
        <v>22161.599999999999</v>
      </c>
      <c r="Q52" s="37">
        <v>62921</v>
      </c>
    </row>
    <row r="53" spans="1:17" ht="33.75" customHeight="1">
      <c r="A53" s="127">
        <v>44</v>
      </c>
      <c r="B53" s="134" t="s">
        <v>48</v>
      </c>
      <c r="C53" s="37">
        <v>0</v>
      </c>
      <c r="D53" s="37">
        <v>0</v>
      </c>
      <c r="E53" s="37">
        <v>0</v>
      </c>
      <c r="F53" s="37">
        <v>86050.666666666672</v>
      </c>
      <c r="G53" s="37">
        <v>40360.666666666664</v>
      </c>
      <c r="H53" s="37">
        <v>126411.33333333334</v>
      </c>
      <c r="I53" s="37">
        <v>126714.00000000001</v>
      </c>
      <c r="J53" s="37">
        <v>64428</v>
      </c>
      <c r="K53" s="37">
        <f t="shared" si="2"/>
        <v>191142</v>
      </c>
      <c r="L53" s="37">
        <v>119191.5</v>
      </c>
      <c r="M53" s="37">
        <v>61658.799999999996</v>
      </c>
      <c r="N53" s="37">
        <f t="shared" si="3"/>
        <v>180850.3</v>
      </c>
      <c r="O53" s="37">
        <v>43106.799999999996</v>
      </c>
      <c r="P53" s="37">
        <v>27972</v>
      </c>
      <c r="Q53" s="37">
        <v>71078.799999999988</v>
      </c>
    </row>
    <row r="54" spans="1:17" ht="16.5">
      <c r="A54" s="127">
        <v>45</v>
      </c>
      <c r="B54" s="133" t="s">
        <v>36</v>
      </c>
      <c r="C54" s="37">
        <v>169439</v>
      </c>
      <c r="D54" s="37">
        <v>98447</v>
      </c>
      <c r="E54" s="37">
        <v>267886</v>
      </c>
      <c r="F54" s="37">
        <v>138165</v>
      </c>
      <c r="G54" s="37">
        <v>65884</v>
      </c>
      <c r="H54" s="37">
        <v>204049</v>
      </c>
      <c r="I54" s="37">
        <v>165399.5</v>
      </c>
      <c r="J54" s="37">
        <v>112692</v>
      </c>
      <c r="K54" s="37">
        <f t="shared" si="2"/>
        <v>278091.5</v>
      </c>
      <c r="L54" s="37">
        <v>151073.1</v>
      </c>
      <c r="M54" s="37">
        <v>65233.400000000009</v>
      </c>
      <c r="N54" s="37">
        <f t="shared" si="3"/>
        <v>216306.5</v>
      </c>
      <c r="O54" s="37">
        <v>55775</v>
      </c>
      <c r="P54" s="37">
        <v>37681.199999999997</v>
      </c>
      <c r="Q54" s="37">
        <v>93456.2</v>
      </c>
    </row>
    <row r="55" spans="1:17" ht="16.5">
      <c r="A55" s="127">
        <v>46</v>
      </c>
      <c r="B55" s="133" t="s">
        <v>113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f t="shared" si="2"/>
        <v>0</v>
      </c>
      <c r="L55" s="37">
        <v>16281</v>
      </c>
      <c r="M55" s="37">
        <v>7137</v>
      </c>
      <c r="N55" s="37">
        <f t="shared" si="3"/>
        <v>23418</v>
      </c>
      <c r="O55" s="37">
        <v>7663</v>
      </c>
      <c r="P55" s="37">
        <v>4104</v>
      </c>
      <c r="Q55" s="37">
        <v>11767</v>
      </c>
    </row>
    <row r="56" spans="1:17" ht="16.5">
      <c r="A56" s="127">
        <v>47</v>
      </c>
      <c r="B56" s="133" t="s">
        <v>38</v>
      </c>
      <c r="C56" s="37">
        <v>44325</v>
      </c>
      <c r="D56" s="37">
        <v>30525</v>
      </c>
      <c r="E56" s="37">
        <v>74850</v>
      </c>
      <c r="F56" s="37">
        <v>31516.666666666664</v>
      </c>
      <c r="G56" s="37">
        <v>19283.333333333332</v>
      </c>
      <c r="H56" s="37">
        <v>50800</v>
      </c>
      <c r="I56" s="37">
        <v>94423</v>
      </c>
      <c r="J56" s="37">
        <v>40884</v>
      </c>
      <c r="K56" s="37">
        <f t="shared" si="2"/>
        <v>135307</v>
      </c>
      <c r="L56" s="37">
        <v>14458.5</v>
      </c>
      <c r="M56" s="37">
        <v>9882</v>
      </c>
      <c r="N56" s="37">
        <f t="shared" si="3"/>
        <v>24340.5</v>
      </c>
      <c r="O56" s="37">
        <v>17460</v>
      </c>
      <c r="P56" s="37">
        <v>15660</v>
      </c>
      <c r="Q56" s="37">
        <v>33120</v>
      </c>
    </row>
    <row r="57" spans="1:17" ht="16.5">
      <c r="A57" s="127">
        <v>48</v>
      </c>
      <c r="B57" s="133" t="s">
        <v>39</v>
      </c>
      <c r="C57" s="37">
        <v>62095</v>
      </c>
      <c r="D57" s="37">
        <v>39375</v>
      </c>
      <c r="E57" s="37">
        <v>101470</v>
      </c>
      <c r="F57" s="37">
        <v>107055</v>
      </c>
      <c r="G57" s="37">
        <v>62313.333333333328</v>
      </c>
      <c r="H57" s="37">
        <v>169368.33333333331</v>
      </c>
      <c r="I57" s="37">
        <v>87710</v>
      </c>
      <c r="J57" s="37">
        <v>36732</v>
      </c>
      <c r="K57" s="37">
        <f t="shared" si="2"/>
        <v>124442</v>
      </c>
      <c r="L57" s="37">
        <v>20825.100000000002</v>
      </c>
      <c r="M57" s="37">
        <v>9808.8000000000011</v>
      </c>
      <c r="N57" s="37">
        <f t="shared" si="3"/>
        <v>30633.9</v>
      </c>
      <c r="O57" s="37">
        <v>10379</v>
      </c>
      <c r="P57" s="37">
        <v>5864.4</v>
      </c>
      <c r="Q57" s="37">
        <v>16243.4</v>
      </c>
    </row>
    <row r="58" spans="1:17" ht="16.5">
      <c r="A58" s="127">
        <v>49</v>
      </c>
      <c r="B58" s="133" t="s">
        <v>40</v>
      </c>
      <c r="C58" s="37">
        <v>0</v>
      </c>
      <c r="D58" s="37">
        <v>0</v>
      </c>
      <c r="E58" s="37">
        <v>0</v>
      </c>
      <c r="F58" s="37">
        <v>52866.666666666664</v>
      </c>
      <c r="G58" s="37">
        <v>27733.333333333336</v>
      </c>
      <c r="H58" s="37">
        <v>80600</v>
      </c>
      <c r="I58" s="37">
        <v>167237</v>
      </c>
      <c r="J58" s="37">
        <v>89940</v>
      </c>
      <c r="K58" s="37">
        <f t="shared" si="2"/>
        <v>257177</v>
      </c>
      <c r="L58" s="37">
        <v>104490</v>
      </c>
      <c r="M58" s="37">
        <v>80520</v>
      </c>
      <c r="N58" s="37">
        <f t="shared" si="3"/>
        <v>185010</v>
      </c>
      <c r="O58" s="37">
        <v>0</v>
      </c>
      <c r="P58" s="37">
        <v>0</v>
      </c>
      <c r="Q58" s="37">
        <v>0</v>
      </c>
    </row>
    <row r="59" spans="1:17" ht="16.5">
      <c r="A59" s="127"/>
      <c r="B59" s="136" t="s">
        <v>66</v>
      </c>
      <c r="C59" s="115">
        <f t="shared" ref="C59:H59" si="4">SUM(C7:C58)</f>
        <v>14190373.700000001</v>
      </c>
      <c r="D59" s="115">
        <f t="shared" si="4"/>
        <v>11269680.666666666</v>
      </c>
      <c r="E59" s="115">
        <f t="shared" si="4"/>
        <v>25460054.366666667</v>
      </c>
      <c r="F59" s="115">
        <f t="shared" si="4"/>
        <v>11244902.666666664</v>
      </c>
      <c r="G59" s="115">
        <f t="shared" si="4"/>
        <v>6674537.9999999991</v>
      </c>
      <c r="H59" s="115">
        <f t="shared" si="4"/>
        <v>17919440.666666664</v>
      </c>
      <c r="I59" s="115">
        <f>SUM(I7:I58)</f>
        <v>9606301.444444444</v>
      </c>
      <c r="J59" s="115">
        <f>SUM(J7:J58)</f>
        <v>8209691.111111111</v>
      </c>
      <c r="K59" s="115">
        <f>SUM(K7:K58)</f>
        <v>12556215.333333334</v>
      </c>
      <c r="L59" s="115">
        <f>SUM(L7:L58)</f>
        <v>11058032.249999998</v>
      </c>
      <c r="M59" s="115">
        <v>7862107</v>
      </c>
      <c r="N59" s="37">
        <f t="shared" si="3"/>
        <v>18920139.25</v>
      </c>
      <c r="O59" s="37">
        <v>5836664.6000000006</v>
      </c>
      <c r="P59" s="37">
        <v>4995864</v>
      </c>
      <c r="Q59" s="37">
        <v>10832528.600000001</v>
      </c>
    </row>
    <row r="60" spans="1:17" ht="19.5">
      <c r="I60" s="125" t="s">
        <v>100</v>
      </c>
      <c r="J60" s="125"/>
      <c r="K60" s="102"/>
      <c r="O60" s="180"/>
      <c r="P60" s="180"/>
      <c r="Q60" s="180"/>
    </row>
    <row r="61" spans="1:17" ht="19.5">
      <c r="I61" s="126" t="s">
        <v>104</v>
      </c>
      <c r="J61" s="102" t="s">
        <v>101</v>
      </c>
      <c r="K61" s="102"/>
      <c r="O61" s="180"/>
      <c r="P61" s="180"/>
      <c r="Q61" s="180"/>
    </row>
    <row r="62" spans="1:17" ht="19.5">
      <c r="I62" s="126" t="s">
        <v>105</v>
      </c>
      <c r="J62" s="102" t="s">
        <v>90</v>
      </c>
      <c r="K62" s="102"/>
      <c r="O62" s="180"/>
      <c r="P62" s="180"/>
      <c r="Q62" s="180"/>
    </row>
    <row r="63" spans="1:17" ht="19.5">
      <c r="I63" s="126" t="s">
        <v>106</v>
      </c>
      <c r="J63" s="102" t="s">
        <v>102</v>
      </c>
      <c r="K63" s="102"/>
      <c r="O63" s="180"/>
      <c r="P63" s="180"/>
      <c r="Q63" s="180"/>
    </row>
    <row r="64" spans="1:17" ht="19.5">
      <c r="I64" s="126" t="s">
        <v>107</v>
      </c>
      <c r="J64" s="102" t="s">
        <v>103</v>
      </c>
      <c r="K64" s="102"/>
      <c r="O64" s="180"/>
      <c r="P64" s="180"/>
      <c r="Q64" s="180"/>
    </row>
    <row r="65" spans="9:17" ht="19.5">
      <c r="I65" s="126" t="s">
        <v>108</v>
      </c>
      <c r="J65" s="102" t="s">
        <v>90</v>
      </c>
      <c r="K65" s="102"/>
      <c r="O65" s="180"/>
      <c r="P65" s="180"/>
      <c r="Q65" s="180"/>
    </row>
    <row r="66" spans="9:17" ht="16.5">
      <c r="O66" s="180"/>
      <c r="P66" s="180"/>
      <c r="Q66" s="180"/>
    </row>
    <row r="67" spans="9:17" ht="16.5">
      <c r="O67" s="180"/>
      <c r="P67" s="180"/>
      <c r="Q67" s="180"/>
    </row>
    <row r="68" spans="9:17" ht="16.5">
      <c r="O68" s="180"/>
      <c r="P68" s="180"/>
      <c r="Q68" s="180"/>
    </row>
    <row r="69" spans="9:17" ht="16.5">
      <c r="O69" s="180"/>
      <c r="P69" s="180"/>
      <c r="Q69" s="180"/>
    </row>
    <row r="70" spans="9:17" ht="16.5">
      <c r="O70" s="180"/>
      <c r="P70" s="180"/>
      <c r="Q70" s="180"/>
    </row>
    <row r="71" spans="9:17" ht="16.5">
      <c r="O71" s="180"/>
      <c r="P71" s="180"/>
      <c r="Q71" s="180"/>
    </row>
    <row r="72" spans="9:17" ht="16.5">
      <c r="O72" s="180"/>
      <c r="P72" s="180"/>
      <c r="Q72" s="180"/>
    </row>
    <row r="73" spans="9:17" ht="16.5">
      <c r="O73" s="180"/>
      <c r="P73" s="180"/>
      <c r="Q73" s="180"/>
    </row>
    <row r="74" spans="9:17" ht="16.5">
      <c r="O74" s="180"/>
      <c r="P74" s="180"/>
      <c r="Q74" s="180"/>
    </row>
    <row r="75" spans="9:17" ht="16.5">
      <c r="O75" s="180"/>
      <c r="P75" s="180"/>
      <c r="Q75" s="180"/>
    </row>
    <row r="76" spans="9:17" ht="16.5">
      <c r="O76" s="180"/>
      <c r="P76" s="180"/>
      <c r="Q76" s="180"/>
    </row>
    <row r="77" spans="9:17" ht="16.5">
      <c r="O77" s="180"/>
      <c r="P77" s="180"/>
      <c r="Q77" s="180"/>
    </row>
    <row r="78" spans="9:17" ht="16.5">
      <c r="O78" s="180"/>
      <c r="P78" s="180"/>
      <c r="Q78" s="180"/>
    </row>
    <row r="79" spans="9:17" ht="16.5">
      <c r="O79" s="180"/>
      <c r="P79" s="180"/>
      <c r="Q79" s="180"/>
    </row>
    <row r="80" spans="9:17" ht="16.5">
      <c r="O80" s="180"/>
      <c r="P80" s="180"/>
      <c r="Q80" s="180"/>
    </row>
    <row r="81" spans="15:17" ht="16.5">
      <c r="O81" s="180"/>
      <c r="P81" s="180"/>
      <c r="Q81" s="180"/>
    </row>
    <row r="82" spans="15:17" ht="16.5">
      <c r="O82" s="180"/>
      <c r="P82" s="180"/>
      <c r="Q82" s="180"/>
    </row>
    <row r="83" spans="15:17" ht="16.5">
      <c r="O83" s="180"/>
      <c r="P83" s="180"/>
      <c r="Q83" s="180"/>
    </row>
    <row r="84" spans="15:17" ht="16.5">
      <c r="O84" s="180"/>
      <c r="P84" s="180"/>
      <c r="Q84" s="180"/>
    </row>
    <row r="85" spans="15:17" ht="16.5">
      <c r="O85" s="180"/>
      <c r="P85" s="180"/>
      <c r="Q85" s="180"/>
    </row>
    <row r="86" spans="15:17" ht="16.5">
      <c r="O86" s="180"/>
      <c r="P86" s="180"/>
      <c r="Q86" s="180"/>
    </row>
    <row r="87" spans="15:17" ht="16.5">
      <c r="O87" s="180"/>
      <c r="P87" s="180"/>
      <c r="Q87" s="180"/>
    </row>
    <row r="88" spans="15:17" ht="16.5">
      <c r="O88" s="180"/>
      <c r="P88" s="180"/>
      <c r="Q88" s="180"/>
    </row>
    <row r="89" spans="15:17" ht="16.5">
      <c r="O89" s="180"/>
      <c r="P89" s="180"/>
      <c r="Q89" s="180"/>
    </row>
    <row r="90" spans="15:17" ht="16.5">
      <c r="O90" s="180"/>
      <c r="P90" s="180"/>
      <c r="Q90" s="180"/>
    </row>
    <row r="91" spans="15:17" ht="16.5">
      <c r="O91" s="180"/>
      <c r="P91" s="180"/>
      <c r="Q91" s="180"/>
    </row>
    <row r="92" spans="15:17" ht="16.5">
      <c r="O92" s="180"/>
      <c r="P92" s="180"/>
      <c r="Q92" s="180"/>
    </row>
    <row r="93" spans="15:17" ht="16.5">
      <c r="O93" s="180"/>
      <c r="P93" s="180"/>
      <c r="Q93" s="180"/>
    </row>
    <row r="94" spans="15:17" ht="16.5">
      <c r="O94" s="180"/>
      <c r="P94" s="180"/>
      <c r="Q94" s="180"/>
    </row>
    <row r="95" spans="15:17" ht="16.5">
      <c r="O95" s="180"/>
      <c r="P95" s="180"/>
      <c r="Q95" s="180"/>
    </row>
    <row r="96" spans="15:17" ht="16.5">
      <c r="O96" s="180"/>
      <c r="P96" s="180"/>
      <c r="Q96" s="180"/>
    </row>
    <row r="97" spans="15:17" ht="16.5">
      <c r="O97" s="180"/>
      <c r="P97" s="180"/>
      <c r="Q97" s="180"/>
    </row>
    <row r="98" spans="15:17" ht="16.5">
      <c r="O98" s="180"/>
      <c r="P98" s="180"/>
      <c r="Q98" s="180"/>
    </row>
    <row r="99" spans="15:17" ht="16.5">
      <c r="O99" s="180"/>
      <c r="P99" s="180"/>
      <c r="Q99" s="180"/>
    </row>
    <row r="100" spans="15:17" ht="16.5">
      <c r="O100" s="180"/>
      <c r="P100" s="180"/>
      <c r="Q100" s="180"/>
    </row>
  </sheetData>
  <sheetProtection algorithmName="SHA-512" hashValue="CBAZX7N0QK66Zwf1wh3Uocz65++wk19I1xSCbko+ab7wxLp+1ZWjOo4cBRPAaiIXEIg13aN8Rcyfw0s6Ig/bag==" saltValue="rG+TTTC4PXpjGJa0Wdxs/w==" spinCount="100000" sheet="1" objects="1" scenarios="1"/>
  <mergeCells count="8">
    <mergeCell ref="A3:A5"/>
    <mergeCell ref="B3:B5"/>
    <mergeCell ref="C3:E3"/>
    <mergeCell ref="O3:P3"/>
    <mergeCell ref="Q3:Q5"/>
    <mergeCell ref="L3:N3"/>
    <mergeCell ref="F3:H3"/>
    <mergeCell ref="I3:K3"/>
  </mergeCells>
  <pageMargins left="0.31496062992125984" right="0.31496062992125984" top="0.74803149606299213" bottom="0.74803149606299213" header="0.31496062992125984" footer="0.31496062992125984"/>
  <pageSetup paperSize="9" scale="65" orientation="landscape" verticalDpi="0" r:id="rId1"/>
  <ignoredErrors>
    <ignoredError sqref="K7 K9:K12 K31:K36 K52:K58 K39:K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2566</vt:lpstr>
      <vt:lpstr>2565</vt:lpstr>
      <vt:lpstr>2564</vt:lpstr>
      <vt:lpstr>2563</vt:lpstr>
      <vt:lpstr>2562</vt:lpstr>
      <vt:lpstr>2562-2565</vt:lpstr>
      <vt:lpstr>'2562-2565'!Print_Titles</vt:lpstr>
      <vt:lpstr>'2565'!Print_Titles</vt:lpstr>
      <vt:lpstr>'2566'!Print_Titles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Pound</cp:lastModifiedBy>
  <cp:lastPrinted>2023-04-21T03:36:02Z</cp:lastPrinted>
  <dcterms:created xsi:type="dcterms:W3CDTF">2021-02-10T02:47:01Z</dcterms:created>
  <dcterms:modified xsi:type="dcterms:W3CDTF">2023-04-28T07:07:31Z</dcterms:modified>
</cp:coreProperties>
</file>