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Pui\Desktop\Krit\Krit\1.รายงานความคืบหน้าการใช้จ่่าย(ไม่เกิน 3 วันทำการทุกสิ้นเดือน)\2566\6.มี.ค. รายงานเดือน เม.ย.66\"/>
    </mc:Choice>
  </mc:AlternateContent>
  <xr:revisionPtr revIDLastSave="0" documentId="13_ncr:1_{30A341F0-B911-487F-9916-FF08F80B64E2}" xr6:coauthVersionLast="47" xr6:coauthVersionMax="47" xr10:uidLastSave="{00000000-0000-0000-0000-000000000000}"/>
  <bookViews>
    <workbookView xWindow="-120" yWindow="-120" windowWidth="21840" windowHeight="13140" activeTab="3" xr2:uid="{00000000-000D-0000-FFFF-FFFF00000000}"/>
  </bookViews>
  <sheets>
    <sheet name="แบบฟอร์มสรุป" sheetId="5" r:id="rId1"/>
    <sheet name="กันเหลื่อมปี 65 เบิก 66" sheetId="1" r:id="rId2"/>
    <sheet name="ครภัณฑ์ ที่ดิน (ยังไม่ก่อหนี้)" sheetId="2" r:id="rId3"/>
    <sheet name="ครุภัณฑ์ ที่ดิน (ก่อหนี้แล้ว)" sheetId="3" r:id="rId4"/>
    <sheet name="งบดำเนินงาน งบกลาง งบรายจ่ายอื่" sheetId="4" r:id="rId5"/>
  </sheets>
  <definedNames>
    <definedName name="_xlnm.Print_Area" localSheetId="3">'ครุภัณฑ์ ที่ดิน (ก่อหนี้แล้ว)'!$A$1:$P$204</definedName>
    <definedName name="_xlnm.Print_Area" localSheetId="0">แบบฟอร์มสรุป!$A$1:$M$30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5" l="1"/>
  <c r="J28" i="5" l="1"/>
  <c r="K28" i="5" s="1"/>
  <c r="I28" i="5"/>
  <c r="E28" i="5"/>
  <c r="J21" i="5"/>
  <c r="K21" i="5" s="1"/>
  <c r="I21" i="5"/>
  <c r="E21" i="5"/>
  <c r="C21" i="5"/>
  <c r="J15" i="5"/>
  <c r="I15" i="5"/>
  <c r="H15" i="5"/>
  <c r="E15" i="5"/>
  <c r="E8" i="5"/>
  <c r="K15" i="5" l="1"/>
  <c r="G645" i="4"/>
  <c r="I645" i="4" s="1"/>
  <c r="J645" i="4" s="1"/>
  <c r="K645" i="4" s="1"/>
  <c r="I636" i="4"/>
  <c r="E636" i="4"/>
  <c r="H625" i="4"/>
  <c r="I625" i="4" s="1"/>
  <c r="J625" i="4" s="1"/>
  <c r="C625" i="4"/>
  <c r="G613" i="4"/>
  <c r="I613" i="4" s="1"/>
  <c r="J613" i="4" s="1"/>
  <c r="K613" i="4" s="1"/>
  <c r="I601" i="4"/>
  <c r="J601" i="4" s="1"/>
  <c r="K601" i="4" s="1"/>
  <c r="G592" i="4"/>
  <c r="I592" i="4" s="1"/>
  <c r="E592" i="4"/>
  <c r="G584" i="4"/>
  <c r="I584" i="4" s="1"/>
  <c r="J584" i="4" s="1"/>
  <c r="K584" i="4" s="1"/>
  <c r="E584" i="4"/>
  <c r="I575" i="4"/>
  <c r="J575" i="4" s="1"/>
  <c r="K575" i="4" s="1"/>
  <c r="E569" i="4"/>
  <c r="F569" i="4" s="1"/>
  <c r="I569" i="4" s="1"/>
  <c r="J569" i="4" s="1"/>
  <c r="K569" i="4" s="1"/>
  <c r="I561" i="4"/>
  <c r="E561" i="4"/>
  <c r="G545" i="4"/>
  <c r="I545" i="4" s="1"/>
  <c r="J545" i="4" s="1"/>
  <c r="K545" i="4" s="1"/>
  <c r="I537" i="4"/>
  <c r="J537" i="4" s="1"/>
  <c r="K537" i="4" s="1"/>
  <c r="I519" i="4"/>
  <c r="J519" i="4" s="1"/>
  <c r="K519" i="4" s="1"/>
  <c r="I514" i="4"/>
  <c r="J514" i="4" s="1"/>
  <c r="K514" i="4" s="1"/>
  <c r="G501" i="4"/>
  <c r="I501" i="4" s="1"/>
  <c r="E501" i="4"/>
  <c r="G487" i="4"/>
  <c r="I487" i="4" s="1"/>
  <c r="E487" i="4"/>
  <c r="G472" i="4"/>
  <c r="I472" i="4" s="1"/>
  <c r="E472" i="4"/>
  <c r="G458" i="4"/>
  <c r="I458" i="4" s="1"/>
  <c r="E458" i="4"/>
  <c r="G449" i="4"/>
  <c r="I449" i="4" s="1"/>
  <c r="J449" i="4" s="1"/>
  <c r="K449" i="4" s="1"/>
  <c r="I440" i="4"/>
  <c r="J440" i="4" s="1"/>
  <c r="K440" i="4" s="1"/>
  <c r="I421" i="4"/>
  <c r="E421" i="4"/>
  <c r="J421" i="4" s="1"/>
  <c r="K421" i="4" s="1"/>
  <c r="I412" i="4"/>
  <c r="J412" i="4" s="1"/>
  <c r="K412" i="4" s="1"/>
  <c r="I406" i="4"/>
  <c r="J406" i="4" s="1"/>
  <c r="K406" i="4" s="1"/>
  <c r="G398" i="4"/>
  <c r="I398" i="4" s="1"/>
  <c r="J398" i="4" s="1"/>
  <c r="K398" i="4" s="1"/>
  <c r="I393" i="4"/>
  <c r="J393" i="4" s="1"/>
  <c r="K393" i="4" s="1"/>
  <c r="G379" i="4"/>
  <c r="I379" i="4" s="1"/>
  <c r="E379" i="4"/>
  <c r="C379" i="4"/>
  <c r="E365" i="4"/>
  <c r="F365" i="4" s="1"/>
  <c r="I365" i="4" s="1"/>
  <c r="J365" i="4" s="1"/>
  <c r="K365" i="4" s="1"/>
  <c r="I359" i="4"/>
  <c r="E359" i="4"/>
  <c r="G347" i="4"/>
  <c r="I347" i="4" s="1"/>
  <c r="E347" i="4"/>
  <c r="F341" i="4"/>
  <c r="G329" i="4"/>
  <c r="I329" i="4" s="1"/>
  <c r="E329" i="4"/>
  <c r="J329" i="4" s="1"/>
  <c r="K329" i="4" s="1"/>
  <c r="G322" i="4"/>
  <c r="I322" i="4" s="1"/>
  <c r="E322" i="4"/>
  <c r="I314" i="4"/>
  <c r="J314" i="4" s="1"/>
  <c r="K314" i="4" s="1"/>
  <c r="G296" i="4"/>
  <c r="I296" i="4" s="1"/>
  <c r="E296" i="4"/>
  <c r="G287" i="4"/>
  <c r="I287" i="4" s="1"/>
  <c r="E287" i="4"/>
  <c r="G273" i="4"/>
  <c r="I273" i="4" s="1"/>
  <c r="E273" i="4"/>
  <c r="G253" i="4"/>
  <c r="I253" i="4" s="1"/>
  <c r="E253" i="4"/>
  <c r="I248" i="4"/>
  <c r="J248" i="4" s="1"/>
  <c r="K248" i="4" s="1"/>
  <c r="I234" i="4"/>
  <c r="J234" i="4" s="1"/>
  <c r="C234" i="4"/>
  <c r="G216" i="4"/>
  <c r="I216" i="4" s="1"/>
  <c r="E216" i="4"/>
  <c r="I209" i="4"/>
  <c r="J209" i="4" s="1"/>
  <c r="K209" i="4" s="1"/>
  <c r="H203" i="4"/>
  <c r="G203" i="4"/>
  <c r="I203" i="4" s="1"/>
  <c r="E203" i="4"/>
  <c r="G198" i="4"/>
  <c r="I198" i="4" s="1"/>
  <c r="J198" i="4" s="1"/>
  <c r="K198" i="4" s="1"/>
  <c r="G195" i="4"/>
  <c r="I195" i="4" s="1"/>
  <c r="J195" i="4" s="1"/>
  <c r="K195" i="4" s="1"/>
  <c r="I176" i="4"/>
  <c r="J176" i="4" s="1"/>
  <c r="K176" i="4" s="1"/>
  <c r="I166" i="4"/>
  <c r="E166" i="4"/>
  <c r="G154" i="4"/>
  <c r="E154" i="4"/>
  <c r="I144" i="4"/>
  <c r="J144" i="4" s="1"/>
  <c r="F141" i="4"/>
  <c r="E141" i="4"/>
  <c r="D141" i="4"/>
  <c r="C141" i="4"/>
  <c r="G129" i="4"/>
  <c r="I129" i="4" s="1"/>
  <c r="J129" i="4" s="1"/>
  <c r="K129" i="4" s="1"/>
  <c r="G117" i="4"/>
  <c r="I117" i="4" s="1"/>
  <c r="J117" i="4" s="1"/>
  <c r="K117" i="4" s="1"/>
  <c r="H108" i="4"/>
  <c r="H141" i="4" s="1"/>
  <c r="G96" i="4"/>
  <c r="I96" i="4" s="1"/>
  <c r="J96" i="4" s="1"/>
  <c r="K96" i="4" s="1"/>
  <c r="G84" i="4"/>
  <c r="I84" i="4" s="1"/>
  <c r="J84" i="4" s="1"/>
  <c r="K84" i="4" s="1"/>
  <c r="G72" i="4"/>
  <c r="I72" i="4" s="1"/>
  <c r="H69" i="4"/>
  <c r="F69" i="4"/>
  <c r="E69" i="4"/>
  <c r="C69" i="4"/>
  <c r="G57" i="4"/>
  <c r="I57" i="4" s="1"/>
  <c r="J57" i="4" s="1"/>
  <c r="K57" i="4" s="1"/>
  <c r="I38" i="4"/>
  <c r="J38" i="4" s="1"/>
  <c r="K38" i="4" s="1"/>
  <c r="G28" i="4"/>
  <c r="G69" i="4" s="1"/>
  <c r="I16" i="4"/>
  <c r="J16" i="4" s="1"/>
  <c r="K16" i="4" s="1"/>
  <c r="I11" i="4"/>
  <c r="H203" i="3"/>
  <c r="G203" i="3"/>
  <c r="N198" i="3"/>
  <c r="J198" i="3"/>
  <c r="K198" i="3" s="1"/>
  <c r="L198" i="3" s="1"/>
  <c r="M198" i="3" s="1"/>
  <c r="F198" i="3"/>
  <c r="N194" i="3"/>
  <c r="I194" i="3"/>
  <c r="K194" i="3" s="1"/>
  <c r="L194" i="3" s="1"/>
  <c r="M194" i="3" s="1"/>
  <c r="F194" i="3"/>
  <c r="N188" i="3"/>
  <c r="J188" i="3"/>
  <c r="K188" i="3" s="1"/>
  <c r="L188" i="3" s="1"/>
  <c r="M188" i="3" s="1"/>
  <c r="F188" i="3"/>
  <c r="K184" i="3"/>
  <c r="L184" i="3" s="1"/>
  <c r="E184" i="3"/>
  <c r="D184" i="3"/>
  <c r="D203" i="3" s="1"/>
  <c r="C184" i="3"/>
  <c r="C203" i="3" s="1"/>
  <c r="B184" i="3"/>
  <c r="J180" i="3"/>
  <c r="K180" i="3" s="1"/>
  <c r="L180" i="3" s="1"/>
  <c r="F180" i="3"/>
  <c r="K172" i="3"/>
  <c r="L172" i="3" s="1"/>
  <c r="M172" i="3" s="1"/>
  <c r="F172" i="3"/>
  <c r="K163" i="3"/>
  <c r="L163" i="3" s="1"/>
  <c r="F163" i="3"/>
  <c r="B162" i="3"/>
  <c r="I157" i="3"/>
  <c r="F157" i="3"/>
  <c r="J150" i="3"/>
  <c r="K150" i="3" s="1"/>
  <c r="L150" i="3" s="1"/>
  <c r="M150" i="3" s="1"/>
  <c r="F150" i="3"/>
  <c r="B150" i="3"/>
  <c r="B149" i="3"/>
  <c r="J145" i="3"/>
  <c r="C145" i="3"/>
  <c r="D142" i="3"/>
  <c r="G142" i="3" s="1"/>
  <c r="H142" i="3" s="1"/>
  <c r="K142" i="3" s="1"/>
  <c r="D139" i="3"/>
  <c r="G139" i="3" s="1"/>
  <c r="D136" i="3"/>
  <c r="F136" i="3" s="1"/>
  <c r="H133" i="3"/>
  <c r="K133" i="3" s="1"/>
  <c r="L133" i="3" s="1"/>
  <c r="M133" i="3" s="1"/>
  <c r="F133" i="3"/>
  <c r="K131" i="3"/>
  <c r="L131" i="3" s="1"/>
  <c r="M131" i="3" s="1"/>
  <c r="F131" i="3"/>
  <c r="E131" i="3"/>
  <c r="K126" i="3"/>
  <c r="L126" i="3" s="1"/>
  <c r="M126" i="3" s="1"/>
  <c r="F126" i="3"/>
  <c r="E126" i="3"/>
  <c r="G123" i="3"/>
  <c r="H123" i="3" s="1"/>
  <c r="K123" i="3" s="1"/>
  <c r="F123" i="3"/>
  <c r="E123" i="3"/>
  <c r="G120" i="3"/>
  <c r="F120" i="3"/>
  <c r="E120" i="3"/>
  <c r="H117" i="3"/>
  <c r="K117" i="3" s="1"/>
  <c r="L117" i="3" s="1"/>
  <c r="M117" i="3" s="1"/>
  <c r="F117" i="3"/>
  <c r="H114" i="3"/>
  <c r="K114" i="3" s="1"/>
  <c r="L114" i="3" s="1"/>
  <c r="M114" i="3" s="1"/>
  <c r="F114" i="3"/>
  <c r="D111" i="3"/>
  <c r="D108" i="3"/>
  <c r="I104" i="3"/>
  <c r="K104" i="3" s="1"/>
  <c r="L104" i="3" s="1"/>
  <c r="M104" i="3" s="1"/>
  <c r="F104" i="3"/>
  <c r="D99" i="3"/>
  <c r="F99" i="3" s="1"/>
  <c r="I93" i="3"/>
  <c r="K93" i="3" s="1"/>
  <c r="L93" i="3" s="1"/>
  <c r="F93" i="3"/>
  <c r="K90" i="3"/>
  <c r="L90" i="3" s="1"/>
  <c r="H87" i="3"/>
  <c r="K87" i="3" s="1"/>
  <c r="L87" i="3" s="1"/>
  <c r="M87" i="3" s="1"/>
  <c r="F87" i="3"/>
  <c r="E87" i="3"/>
  <c r="D83" i="3"/>
  <c r="F83" i="3" s="1"/>
  <c r="D80" i="3"/>
  <c r="I74" i="3"/>
  <c r="K74" i="3" s="1"/>
  <c r="L74" i="3" s="1"/>
  <c r="M74" i="3" s="1"/>
  <c r="F74" i="3"/>
  <c r="I73" i="3"/>
  <c r="K73" i="3" s="1"/>
  <c r="L73" i="3" s="1"/>
  <c r="M73" i="3" s="1"/>
  <c r="F73" i="3"/>
  <c r="H71" i="3"/>
  <c r="K71" i="3" s="1"/>
  <c r="L71" i="3" s="1"/>
  <c r="M71" i="3" s="1"/>
  <c r="F71" i="3"/>
  <c r="H70" i="3"/>
  <c r="K70" i="3" s="1"/>
  <c r="L70" i="3" s="1"/>
  <c r="M70" i="3" s="1"/>
  <c r="F70" i="3"/>
  <c r="H69" i="3"/>
  <c r="K69" i="3" s="1"/>
  <c r="L69" i="3" s="1"/>
  <c r="M69" i="3" s="1"/>
  <c r="F69" i="3"/>
  <c r="I64" i="3"/>
  <c r="K64" i="3" s="1"/>
  <c r="L64" i="3" s="1"/>
  <c r="M64" i="3" s="1"/>
  <c r="F64" i="3"/>
  <c r="H61" i="3"/>
  <c r="K61" i="3" s="1"/>
  <c r="L61" i="3" s="1"/>
  <c r="M61" i="3" s="1"/>
  <c r="F61" i="3"/>
  <c r="E61" i="3"/>
  <c r="H58" i="3"/>
  <c r="K58" i="3" s="1"/>
  <c r="L58" i="3" s="1"/>
  <c r="M58" i="3" s="1"/>
  <c r="F58" i="3"/>
  <c r="E58" i="3"/>
  <c r="H55" i="3"/>
  <c r="K55" i="3" s="1"/>
  <c r="L55" i="3" s="1"/>
  <c r="M55" i="3" s="1"/>
  <c r="F55" i="3"/>
  <c r="E55" i="3"/>
  <c r="G52" i="3"/>
  <c r="F52" i="3"/>
  <c r="E52" i="3"/>
  <c r="K48" i="3"/>
  <c r="L48" i="3" s="1"/>
  <c r="M48" i="3" s="1"/>
  <c r="F48" i="3"/>
  <c r="E48" i="3"/>
  <c r="H44" i="3"/>
  <c r="K44" i="3" s="1"/>
  <c r="L44" i="3" s="1"/>
  <c r="M44" i="3" s="1"/>
  <c r="F44" i="3"/>
  <c r="H41" i="3"/>
  <c r="K41" i="3" s="1"/>
  <c r="L41" i="3" s="1"/>
  <c r="M41" i="3" s="1"/>
  <c r="F41" i="3"/>
  <c r="D36" i="3"/>
  <c r="F36" i="3" s="1"/>
  <c r="D32" i="3"/>
  <c r="F32" i="3" s="1"/>
  <c r="D31" i="3"/>
  <c r="H31" i="3" s="1"/>
  <c r="K31" i="3" s="1"/>
  <c r="L31" i="3" s="1"/>
  <c r="D29" i="3"/>
  <c r="F29" i="3" s="1"/>
  <c r="D25" i="3"/>
  <c r="G25" i="3" s="1"/>
  <c r="D22" i="3"/>
  <c r="D19" i="3"/>
  <c r="G19" i="3" s="1"/>
  <c r="H17" i="3"/>
  <c r="K17" i="3" s="1"/>
  <c r="L17" i="3" s="1"/>
  <c r="M17" i="3" s="1"/>
  <c r="F17" i="3"/>
  <c r="H14" i="3"/>
  <c r="F14" i="3"/>
  <c r="G444" i="2"/>
  <c r="F444" i="2"/>
  <c r="I429" i="2"/>
  <c r="J429" i="2" s="1"/>
  <c r="G419" i="2"/>
  <c r="I419" i="2" s="1"/>
  <c r="J419" i="2" s="1"/>
  <c r="H407" i="2"/>
  <c r="I407" i="2" s="1"/>
  <c r="I389" i="2"/>
  <c r="H378" i="2"/>
  <c r="I378" i="2" s="1"/>
  <c r="H367" i="2"/>
  <c r="I367" i="2" s="1"/>
  <c r="I348" i="2"/>
  <c r="J348" i="2" s="1"/>
  <c r="I330" i="2"/>
  <c r="J330" i="2" s="1"/>
  <c r="I314" i="2"/>
  <c r="J314" i="2" s="1"/>
  <c r="I306" i="2"/>
  <c r="J306" i="2" s="1"/>
  <c r="I300" i="2"/>
  <c r="J300" i="2" s="1"/>
  <c r="I294" i="2"/>
  <c r="J294" i="2" s="1"/>
  <c r="I285" i="2"/>
  <c r="J285" i="2" s="1"/>
  <c r="I275" i="2"/>
  <c r="J275" i="2" s="1"/>
  <c r="F265" i="2"/>
  <c r="I265" i="2" s="1"/>
  <c r="J265" i="2" s="1"/>
  <c r="J256" i="2"/>
  <c r="I256" i="2"/>
  <c r="I249" i="2"/>
  <c r="J249" i="2" s="1"/>
  <c r="I242" i="2"/>
  <c r="J242" i="2" s="1"/>
  <c r="F242" i="2"/>
  <c r="I235" i="2"/>
  <c r="J235" i="2" s="1"/>
  <c r="J229" i="2"/>
  <c r="I229" i="2"/>
  <c r="I223" i="2"/>
  <c r="J223" i="2" s="1"/>
  <c r="J204" i="2"/>
  <c r="I204" i="2"/>
  <c r="I199" i="2"/>
  <c r="J199" i="2" s="1"/>
  <c r="I191" i="2"/>
  <c r="F191" i="2"/>
  <c r="I176" i="2"/>
  <c r="J176" i="2" s="1"/>
  <c r="J167" i="2"/>
  <c r="I167" i="2"/>
  <c r="I163" i="2"/>
  <c r="J163" i="2" s="1"/>
  <c r="J157" i="2"/>
  <c r="I157" i="2"/>
  <c r="I148" i="2"/>
  <c r="J148" i="2" s="1"/>
  <c r="J147" i="2"/>
  <c r="I147" i="2"/>
  <c r="I140" i="2"/>
  <c r="J140" i="2" s="1"/>
  <c r="J139" i="2"/>
  <c r="I139" i="2"/>
  <c r="I138" i="2"/>
  <c r="J138" i="2" s="1"/>
  <c r="J122" i="2"/>
  <c r="I122" i="2"/>
  <c r="I113" i="2"/>
  <c r="J113" i="2" s="1"/>
  <c r="J105" i="2"/>
  <c r="I105" i="2"/>
  <c r="I97" i="2"/>
  <c r="J97" i="2" s="1"/>
  <c r="J88" i="2"/>
  <c r="I88" i="2"/>
  <c r="F77" i="2"/>
  <c r="I77" i="2" s="1"/>
  <c r="J77" i="2" s="1"/>
  <c r="I67" i="2"/>
  <c r="J67" i="2" s="1"/>
  <c r="I58" i="2"/>
  <c r="J58" i="2" s="1"/>
  <c r="I54" i="2"/>
  <c r="J54" i="2" s="1"/>
  <c r="I45" i="2"/>
  <c r="J45" i="2" s="1"/>
  <c r="I38" i="2"/>
  <c r="J38" i="2" s="1"/>
  <c r="J37" i="2"/>
  <c r="I37" i="2"/>
  <c r="I30" i="2"/>
  <c r="J30" i="2" s="1"/>
  <c r="I26" i="2"/>
  <c r="J26" i="2" s="1"/>
  <c r="I20" i="2"/>
  <c r="J20" i="2" s="1"/>
  <c r="I14" i="2"/>
  <c r="J14" i="2" s="1"/>
  <c r="A3" i="2"/>
  <c r="A2" i="4" s="1"/>
  <c r="A3" i="3" s="1"/>
  <c r="L55" i="1"/>
  <c r="K55" i="1"/>
  <c r="G55" i="1"/>
  <c r="E55" i="1"/>
  <c r="C55" i="1"/>
  <c r="I69" i="4" l="1"/>
  <c r="J561" i="4"/>
  <c r="K561" i="4" s="1"/>
  <c r="G650" i="4"/>
  <c r="J458" i="4"/>
  <c r="K458" i="4" s="1"/>
  <c r="I154" i="4"/>
  <c r="J154" i="4" s="1"/>
  <c r="K154" i="4" s="1"/>
  <c r="J296" i="4"/>
  <c r="K296" i="4" s="1"/>
  <c r="J472" i="4"/>
  <c r="K472" i="4" s="1"/>
  <c r="J166" i="4"/>
  <c r="K166" i="4" s="1"/>
  <c r="H650" i="4"/>
  <c r="C650" i="4"/>
  <c r="J322" i="4"/>
  <c r="K322" i="4" s="1"/>
  <c r="J487" i="4"/>
  <c r="K487" i="4" s="1"/>
  <c r="J501" i="4"/>
  <c r="K501" i="4" s="1"/>
  <c r="J636" i="4"/>
  <c r="K636" i="4" s="1"/>
  <c r="F650" i="4"/>
  <c r="J359" i="4"/>
  <c r="K359" i="4" s="1"/>
  <c r="J273" i="4"/>
  <c r="K273" i="4" s="1"/>
  <c r="J287" i="4"/>
  <c r="K287" i="4" s="1"/>
  <c r="J347" i="4"/>
  <c r="K347" i="4" s="1"/>
  <c r="J592" i="4"/>
  <c r="K592" i="4" s="1"/>
  <c r="G99" i="3"/>
  <c r="H99" i="3" s="1"/>
  <c r="K99" i="3" s="1"/>
  <c r="L99" i="3" s="1"/>
  <c r="M99" i="3" s="1"/>
  <c r="H32" i="3"/>
  <c r="K32" i="3" s="1"/>
  <c r="L32" i="3" s="1"/>
  <c r="M32" i="3" s="1"/>
  <c r="F139" i="3"/>
  <c r="I203" i="3"/>
  <c r="K157" i="3"/>
  <c r="L157" i="3" s="1"/>
  <c r="M157" i="3" s="1"/>
  <c r="M203" i="3" s="1"/>
  <c r="F111" i="3"/>
  <c r="C204" i="3"/>
  <c r="H19" i="3"/>
  <c r="K19" i="3" s="1"/>
  <c r="L19" i="3" s="1"/>
  <c r="M19" i="3" s="1"/>
  <c r="F25" i="3"/>
  <c r="H29" i="3"/>
  <c r="K29" i="3" s="1"/>
  <c r="L29" i="3" s="1"/>
  <c r="M29" i="3" s="1"/>
  <c r="I145" i="3"/>
  <c r="F108" i="3"/>
  <c r="G111" i="3"/>
  <c r="H139" i="3"/>
  <c r="K139" i="3" s="1"/>
  <c r="L139" i="3" s="1"/>
  <c r="M139" i="3" s="1"/>
  <c r="F142" i="3"/>
  <c r="J203" i="3"/>
  <c r="J204" i="3" s="1"/>
  <c r="G108" i="3"/>
  <c r="H108" i="3" s="1"/>
  <c r="K108" i="3" s="1"/>
  <c r="J389" i="2"/>
  <c r="J444" i="2" s="1"/>
  <c r="G22" i="3"/>
  <c r="M31" i="3"/>
  <c r="K14" i="3"/>
  <c r="F22" i="3"/>
  <c r="H25" i="3"/>
  <c r="K25" i="3" s="1"/>
  <c r="L25" i="3" s="1"/>
  <c r="M25" i="3" s="1"/>
  <c r="F31" i="3"/>
  <c r="H52" i="3"/>
  <c r="K52" i="3" s="1"/>
  <c r="L52" i="3" s="1"/>
  <c r="M52" i="3" s="1"/>
  <c r="L123" i="3"/>
  <c r="M123" i="3" s="1"/>
  <c r="J253" i="4"/>
  <c r="K253" i="4" s="1"/>
  <c r="K625" i="4"/>
  <c r="G36" i="3"/>
  <c r="L142" i="3"/>
  <c r="M142" i="3" s="1"/>
  <c r="J72" i="4"/>
  <c r="D145" i="3"/>
  <c r="D204" i="3" s="1"/>
  <c r="F19" i="3"/>
  <c r="J203" i="4"/>
  <c r="K203" i="4" s="1"/>
  <c r="J216" i="4"/>
  <c r="K216" i="4" s="1"/>
  <c r="J379" i="4"/>
  <c r="K379" i="4" s="1"/>
  <c r="F80" i="3"/>
  <c r="G83" i="3"/>
  <c r="H120" i="3"/>
  <c r="K120" i="3" s="1"/>
  <c r="L120" i="3" s="1"/>
  <c r="M120" i="3" s="1"/>
  <c r="G136" i="3"/>
  <c r="E650" i="4"/>
  <c r="G80" i="3"/>
  <c r="J11" i="4"/>
  <c r="K144" i="4"/>
  <c r="I341" i="4"/>
  <c r="J341" i="4" s="1"/>
  <c r="K341" i="4" s="1"/>
  <c r="F184" i="3"/>
  <c r="F203" i="3" s="1"/>
  <c r="G141" i="4"/>
  <c r="I108" i="4"/>
  <c r="J108" i="4" s="1"/>
  <c r="K108" i="4" s="1"/>
  <c r="K234" i="4"/>
  <c r="I650" i="4" l="1"/>
  <c r="L203" i="3"/>
  <c r="I204" i="3"/>
  <c r="F145" i="3"/>
  <c r="F204" i="3" s="1"/>
  <c r="K203" i="3"/>
  <c r="L108" i="3"/>
  <c r="M108" i="3" s="1"/>
  <c r="H111" i="3"/>
  <c r="K111" i="3" s="1"/>
  <c r="L111" i="3" s="1"/>
  <c r="M111" i="3" s="1"/>
  <c r="G145" i="3"/>
  <c r="G204" i="3" s="1"/>
  <c r="K11" i="4"/>
  <c r="K69" i="4" s="1"/>
  <c r="J69" i="4"/>
  <c r="H136" i="3"/>
  <c r="K136" i="3" s="1"/>
  <c r="L136" i="3" s="1"/>
  <c r="M136" i="3" s="1"/>
  <c r="H80" i="3"/>
  <c r="K80" i="3" s="1"/>
  <c r="L80" i="3" s="1"/>
  <c r="M80" i="3" s="1"/>
  <c r="H22" i="3"/>
  <c r="L14" i="3"/>
  <c r="K650" i="4"/>
  <c r="J650" i="4"/>
  <c r="J141" i="4"/>
  <c r="K72" i="4"/>
  <c r="K141" i="4" s="1"/>
  <c r="I141" i="4"/>
  <c r="H36" i="3"/>
  <c r="K36" i="3" s="1"/>
  <c r="L36" i="3" s="1"/>
  <c r="M36" i="3" s="1"/>
  <c r="H83" i="3"/>
  <c r="K83" i="3" s="1"/>
  <c r="L83" i="3" s="1"/>
  <c r="M83" i="3" s="1"/>
  <c r="M14" i="3" l="1"/>
  <c r="K22" i="3"/>
  <c r="H145" i="3"/>
  <c r="H204" i="3" s="1"/>
  <c r="L22" i="3" l="1"/>
  <c r="K145" i="3"/>
  <c r="K204" i="3" s="1"/>
  <c r="M22" i="3" l="1"/>
  <c r="M145" i="3" s="1"/>
  <c r="M204" i="3" s="1"/>
  <c r="L145" i="3"/>
  <c r="L204" i="3" s="1"/>
</calcChain>
</file>

<file path=xl/sharedStrings.xml><?xml version="1.0" encoding="utf-8"?>
<sst xmlns="http://schemas.openxmlformats.org/spreadsheetml/2006/main" count="1892" uniqueCount="1139">
  <si>
    <t>ผลการดำเนินงานโครงการที่ได้รับอนุมัติกันเงินไว้เบิกเหลื่อมปี</t>
  </si>
  <si>
    <t>งบประมาณรายจ่ายประจำปีงบประมาณ พ.ศ. 2565 กันเงินไว้เบิกเหลื่อมปีงบประมาณ พ.ศ. 2566</t>
  </si>
  <si>
    <t>วันที่ 31 มีนาคม 2566</t>
  </si>
  <si>
    <t>หน่วยรับงบประมาณ สำนักงานเขตสาทร</t>
  </si>
  <si>
    <t>หน่วย : บาท</t>
  </si>
  <si>
    <t>ลำดับ</t>
  </si>
  <si>
    <t>รายการ/โครงการ</t>
  </si>
  <si>
    <t>งบประมาณ</t>
  </si>
  <si>
    <t>วันที่ก่อหนี้/</t>
  </si>
  <si>
    <t>วงเงิน</t>
  </si>
  <si>
    <t>คงเหลือ</t>
  </si>
  <si>
    <t>เบิกจ่ายแล้ว</t>
  </si>
  <si>
    <t>แผนการเบิกจ่ายงบประมาณ</t>
  </si>
  <si>
    <t>รวมเบิกจ่ายและ</t>
  </si>
  <si>
    <t>ว.ด.ป.</t>
  </si>
  <si>
    <t>ผลการดำเนินงาน/ปัญหาอุปสรรค</t>
  </si>
  <si>
    <t>วันที่คาดว่า</t>
  </si>
  <si>
    <t>ก่อหนี้</t>
  </si>
  <si>
    <t>หลังก่อหนี้</t>
  </si>
  <si>
    <t>ต.ค. 65</t>
  </si>
  <si>
    <t>ก.พ. 66</t>
  </si>
  <si>
    <t>มิ.ย. 66</t>
  </si>
  <si>
    <t>รวม</t>
  </si>
  <si>
    <t>แผนการใช้จ่ายงบประมาณ</t>
  </si>
  <si>
    <t>คาดว่าพับไป/เป็น</t>
  </si>
  <si>
    <t>- ม.ค. 66</t>
  </si>
  <si>
    <t>- พ.ค. 66</t>
  </si>
  <si>
    <t>- ก.ย. 66</t>
  </si>
  <si>
    <t>(9) =</t>
  </si>
  <si>
    <t>( 1 ต.ค. 65 - 30 ก.ย. 66)</t>
  </si>
  <si>
    <t>ภาระหนี้ปีถัดไป</t>
  </si>
  <si>
    <t>-1-</t>
  </si>
  <si>
    <t>-2-</t>
  </si>
  <si>
    <t>-3-</t>
  </si>
  <si>
    <t>(4) = (1) - (3)</t>
  </si>
  <si>
    <t>-5-</t>
  </si>
  <si>
    <t>-6-</t>
  </si>
  <si>
    <t>-7-</t>
  </si>
  <si>
    <t>-8-</t>
  </si>
  <si>
    <t>(6) + (7) + (8)</t>
  </si>
  <si>
    <t>(10) = (5) + (9)</t>
  </si>
  <si>
    <t>(11) = (3) - (9)</t>
  </si>
  <si>
    <t>กันเหลื่อมแบบมีก่อหนี้ผูกพัน</t>
  </si>
  <si>
    <t>งบดำเนินงาน</t>
  </si>
  <si>
    <t>รายการค่าจ้างเหมาบริการรายบุคคล เดือนกันยายน 2565 รายนายจักริน ฉัตร์บรรยงค์</t>
  </si>
  <si>
    <t>-</t>
  </si>
  <si>
    <t>ทำงานได้ตามแผน (งบใช้หมด)</t>
  </si>
  <si>
    <t>รายการค่าจ้างเหมาดูแลทรัพย์สินและรักษาความปลอดภัยอาคารสำนักงานเขต เดือนกันยายน 2565</t>
  </si>
  <si>
    <t>รายการค่าจ้างเหมาบริการรายบุคคล เดือนกันยายน 2565 รายนางจุฑามาศ ชูชัยธนากุล</t>
  </si>
  <si>
    <t>ทำงานได้ตามแผน (งบประมาณคงเหลือเนื่องจากลูกจ้างขาดงาน)</t>
  </si>
  <si>
    <t>รายการค่าจ้างเหมาบริการรายบุคคล เดือนกันยายน 2565 รายนายพิชัย เลิศสุภนิมิตต์</t>
  </si>
  <si>
    <t>รายการค่าจ้างเหมาบริการรายบุคคล เดือนกันยายน 2565 รายนางสาว อมรรัตน์ ฟักแฟง</t>
  </si>
  <si>
    <t>รายการค่าจ้างเหมาบริการรายบุคคล เดือนกันยายน 2565 รายนายณภัทร หิรัญกุล</t>
  </si>
  <si>
    <t>รายการค่าจ้างเหมาบริการรายบุคคล เดือนกันยายน 2565 รายนางธิดารัตน์ ช่วงภูศรี</t>
  </si>
  <si>
    <t>รายการค่าจ้างเหมาบริการรายบุคคล เดือนกันยายน 2565 รายนายฐานันดร ศรมณี</t>
  </si>
  <si>
    <t>รายการค่าจ้างเหมาบริการรายบุคคล เดือนกันยายน 2565 รายนางสาวณัฏฐวรรณ โห้หาญ</t>
  </si>
  <si>
    <t>รายการค่าจ้างเหมาบริการรายบุคคล เดือนกันยายน 2565 รายนางสาวสุกัญญา ศรีสิงห์</t>
  </si>
  <si>
    <t>รายการค่าจ้างเหมาบริการรายบุคคล เดือนกันยายน 2565 รายนายสุธี อยู่เย็น</t>
  </si>
  <si>
    <t>รายการค่าจ้างเหมาบริการรายบุคคล เดือนกันยายน 2565 รายนางสาวจุฑามณี แซ่ตั้ง</t>
  </si>
  <si>
    <t>รายการค่าจ้างเหมาบริการรายบุคคล เดือนกันยายน 2565 รายนางสาวสุภางค์พรรณ แย้มเกตุ</t>
  </si>
  <si>
    <t>รายการค่าจ้างเหมาบริการรายบุคคล เดือนกันยายน 2565 รายนางสาวอังชุรี รักสกุล</t>
  </si>
  <si>
    <t>รายการค่าจ้างเหมาบริการรายบุคคล เดือนกันยายน 2565 รายนางสาวต้นฝน วงษ์ศรีแก้ว</t>
  </si>
  <si>
    <t xml:space="preserve">ค่าจ้างเหมาดูแลทรัพย์สินและรักษาความปลอดภัยในโรงเรียนสังกัดกรุงเทพมหานคร </t>
  </si>
  <si>
    <t>เดือนกันยายน 2565</t>
  </si>
  <si>
    <t>งบเงินอุดหนุน</t>
  </si>
  <si>
    <t>ทุนอาหารกลางวันนักเรียน ก.ย.65 โรงเรียนวัดดอน</t>
  </si>
  <si>
    <t>ค่าอาหารเช้าของนักเรียน ก.ย.65 โรงเรียนวัดดอน</t>
  </si>
  <si>
    <t>ทุนอาหารกลางวันนักเรียน ต.ค.65 โรงเรียนวัดดอน</t>
  </si>
  <si>
    <t>ค่าอาหารเช้าของนักเรียน ต.ค.65 โรงเรียนวัดดอน</t>
  </si>
  <si>
    <t>ทุนอาหารกลางวันนักเรียน ก.ย.65 โรงเรียนวัดยานนาวา</t>
  </si>
  <si>
    <t>ค่าอาหารเช้าของนักเรียน ก.ย.65 โรงเรียนวัดยานนาวา</t>
  </si>
  <si>
    <t>ทุนอาหารกลางวันนักเรียน ต.ค.65 โรงเรียนวัดยานนาวา</t>
  </si>
  <si>
    <t>ค่าอาหารเช้าของนักเรียน ต.ค.65 โรงเรียนวัดยานนาวา</t>
  </si>
  <si>
    <t>งบลงทุน</t>
  </si>
  <si>
    <t>ปรับปรุงทางเท้าซอยงามดูพลี</t>
  </si>
  <si>
    <t>อยู่ระหว่างดำเนินการปรับปรุง สัญญาสิ้นสุด 29 พ.ย.65</t>
  </si>
  <si>
    <t>อยู่ระหว่างดำเนินการ ได้ผลงาน ร้อยละ 80</t>
  </si>
  <si>
    <t>อยู่ระหว่างดำเนินการ ได้ผลงานร้อยละ 82</t>
  </si>
  <si>
    <t>อยู่ระหว่างดำเนินการ ได้ผลงานร้อยละ 85</t>
  </si>
  <si>
    <t>ผู้รับจ้างส่งมอบงาน นัดตรวจรับงานวันที่ 1 มี.ค.66</t>
  </si>
  <si>
    <t>ตรวจรับงานเรียบร้อย อยู่ระหว่างตั้งฎีกาเบิกจ่าย</t>
  </si>
  <si>
    <t>เบิกจ่ายงบประมาณครบถ้วน</t>
  </si>
  <si>
    <t>ปรับปรุงสวนหย่อมและลานกีฬาใต้ทางด่วนซอยอยู่ดี</t>
  </si>
  <si>
    <t>ค่าจ้างเหมาทำความสะอาดสำนักงานเขต</t>
  </si>
  <si>
    <t>กันเหลื่อมแบบไม่มีหนี้ผูกพัน</t>
  </si>
  <si>
    <t>รวมกรณีก่อหนี้ผูกพัน</t>
  </si>
  <si>
    <t>หมายเหตุ</t>
  </si>
  <si>
    <t>เงินกันเหลื่อมปีแบบก่อหนี้ผูกพันมีทั้งสิ้น 27 รายการ เป็นเงิน 5,195,413.- บาท</t>
  </si>
  <si>
    <t>เบิกจ่ายแล้ว 26 รายการ เป็นเงิน  3,536,353.- บาท</t>
  </si>
  <si>
    <t>คงเหลือ 1 รายการ เป็นเงิน  1,659,060.- บาท</t>
  </si>
  <si>
    <t>ผลการดำเนินงานรายการงบลงทุน</t>
  </si>
  <si>
    <t>งบประมาณรายจ่ายประจำปีงบประมาณ พ.ศ. 2566</t>
  </si>
  <si>
    <t>งบประมาณหลังปรับโอน</t>
  </si>
  <si>
    <t>วงเงินได้ผู้รับจ้าง</t>
  </si>
  <si>
    <t>วันที่คาดว่าลงนามสัญญา</t>
  </si>
  <si>
    <t>กันเหลื่อมปี 66 เบิก 67</t>
  </si>
  <si>
    <t>ขั้นตอนการดำเนินการ</t>
  </si>
  <si>
    <t>(6) =</t>
  </si>
  <si>
    <t>-4-</t>
  </si>
  <si>
    <t>(3) + (4) + (5)</t>
  </si>
  <si>
    <t>ยังไม่ก่อหนี้ผูกพัน</t>
  </si>
  <si>
    <t>ค่าครุภัณฑ์</t>
  </si>
  <si>
    <t>งานอำนวยการและบริหารสำนักงานเขต</t>
  </si>
  <si>
    <t>เครื่องปรับอากาศ แบบแยกส่วน(ราคารวมค่าติดตั้ง)</t>
  </si>
  <si>
    <t>จัดทำขอความเห็นชอบรายละเอียดคุณลักษณะเฉพาะของเครื่องปรับอากาศ</t>
  </si>
  <si>
    <t>แบบตั้งพื้นหรือแบบแขวน ขนาด 26,000 บีทียู 2 เครื่อง</t>
  </si>
  <si>
    <t>ขอความเห็นชอบกำหนดราคากลาง</t>
  </si>
  <si>
    <t>รายงานขอซื้อ</t>
  </si>
  <si>
    <t>อยู่ระหว่างเสนอผู้บริหารลงนามในรายงานผลการพิจารณาและอนุมัติจัดซื้อ</t>
  </si>
  <si>
    <t>ขออนุมัติเงินจัดสรร อยู่ระหว่างรออนุมัติเงินจัดสรร (เงินประจำงวด 1 ครั้งที่ 13)</t>
  </si>
  <si>
    <t>แบบตั้งพื้นหรือแบบแขวน ขนาด 18,000 บีทียู 1 เครื่อง</t>
  </si>
  <si>
    <t xml:space="preserve">เครื่องคอมพิวเตอร์ สำหรับงานสำนักงาน (จอแสดงภาพขนาดไม่น้อยกว่า 19 นิ้ว) </t>
  </si>
  <si>
    <t>ขอความเห็นชอบรายละเอียดคุณลักษณะเฉพาะของครุภัณฑ์</t>
  </si>
  <si>
    <t>พร้อมโปรแกรมระบบปฏิบัติการ (OS)  แบบ GGWA ที่มีลิขสิทธิ์ถูกต้องตามกฎหมาย 1 เครื่อง</t>
  </si>
  <si>
    <t>ต่อรองราคาร้านค้าอยู่ระหว่างร้านค้าจัดทำใบเสนอราคา</t>
  </si>
  <si>
    <t>เก้าอี้เหล็กบุนวม ขนาด 44.5 x 50 x 90 ซม. 300 ตัว</t>
  </si>
  <si>
    <t>แต่งตั้งคณะกรรมการจัดทำรายละเอียดคุณลักษณะเฉพาะ</t>
  </si>
  <si>
    <t>รายงานขอซื้อเก้าอี้เหล็กบุนวม จำนวน 300 ตัว</t>
  </si>
  <si>
    <t>รายงานผลการพิจารณาและขออนุมัติจัดซื้อเก้าอี้เหล็กบุนวม</t>
  </si>
  <si>
    <t>ขออนุมัติเงินจัดสรร อยู่ระหว่างรออนุมัติเงินจัดสรร (เงินประจำงวด 1 ครั้งที่ 11)</t>
  </si>
  <si>
    <t>ได้รับอนุมัติเงินจัดสรร</t>
  </si>
  <si>
    <t>จอรับภาพ ชนิดมอเตอร์ไฟฟ้า ขนาดเส้นทแยงมุม 200 นิ้ว 1 จอ</t>
  </si>
  <si>
    <t>จัดทำรายละเอียดคุณลักษณะเฉพาะของพัสดุ</t>
  </si>
  <si>
    <t>เครื่องมัลติมีเดียโปรเจคเตอร์ ระดับ XGA ขนาด 5,000 ANSI Lumens 1 เครื่อง</t>
  </si>
  <si>
    <t>ขอความเห็นชอบราคากลาง</t>
  </si>
  <si>
    <t>รายงานผลการพิจารณาและขออนุมัติจัดซื้อ</t>
  </si>
  <si>
    <t>อยู่ระหว่างแก้ไขเอกสารเพื่อขอเงินงวด</t>
  </si>
  <si>
    <t>ขออนุมัติเงินจัดสรร อยู่ระหว่างรออนุมัติเงินจัดสรร (เงินประจำงวด 1 ครั้งที่ 14)</t>
  </si>
  <si>
    <t>โต๊ะหมู่บูชา 1 ชุด</t>
  </si>
  <si>
    <t>จัดทำรายละเอียดคุณลักษณะเฉพาะ</t>
  </si>
  <si>
    <t>รายงานขอซื้อโต๊ะหมู่บูชา</t>
  </si>
  <si>
    <t>รายงานผลการพิจารณาและขออนุมัติจัดซื้อโต๊ะหมู่บูชา</t>
  </si>
  <si>
    <t>ขออนุมัติเงินจัดสรร อยู่ระหว่างรออนุมัติเงินจัดสรร (เงินประจำงวด 1 ครั้งที่ 10)</t>
  </si>
  <si>
    <t>ลงนามสัญญาสั่งซื้อ (กำหนดส่งมอบ 5 วัน)</t>
  </si>
  <si>
    <t>งานบริหารทั่วไปและบริหารการคลัง</t>
  </si>
  <si>
    <t>พร้อมโปรแกรมระบบปฏิบัติการ (OS) แบบ GGWA ที่มีลิขสิทธิ์ถูกต้องตามกฎหมาย 1 เครื่อง</t>
  </si>
  <si>
    <t>โต๊ะทำงาน ระดับปฏิบัติงาน ปฏิบัติการ ชำนาญงาน อาวุโส ชำนาญการ 1 ชุด</t>
  </si>
  <si>
    <t>ร่างขอบเขตงาน</t>
  </si>
  <si>
    <t>จัดทำรายงานขอซื้อครุภัณฑ์</t>
  </si>
  <si>
    <t>อยู่ระหว่างจัดเตรียมเอกสารขออนุมัติเงินจัดสรร</t>
  </si>
  <si>
    <t>ขออนุมัติเงินจัดสรร อยู่ระหว่างรออนุมัติเงินจัดสรร (เงินประจำงวด 1 ครั้งที่ 7)</t>
  </si>
  <si>
    <t>ตรวจรับสินค้าเรียบร้อยแล้ว อยู่ระหว่างการเบิกจ่าย</t>
  </si>
  <si>
    <t>เก้าอี้ทำงาน ระดับปฏิบัติงาน ปฏิบัติการ ชำนาญงาน อาวุโส ชำนาญการ 1 ตัว</t>
  </si>
  <si>
    <t>งานบริหารทั่วไปฝ่ายรักษาความสะอาด</t>
  </si>
  <si>
    <t>ขอความเห็นชอบจัดทำรายละเอียดคุณลักษณะเฉพาะ</t>
  </si>
  <si>
    <t>พร้อมโปรแกรมระบบปฏิบัติการ (OS) แบบ GGWA ที่มีลิขสิทธิ์ถูกต้องตามกฎหมาย 2 เครื่อง</t>
  </si>
  <si>
    <t>รายงานผลการพิจารณาและขออนุมัติสั่งซื้อ</t>
  </si>
  <si>
    <t>ลงนามสัญญาสั่งซื้อ (กำหนดส่งมอบ 30 วัน)</t>
  </si>
  <si>
    <t>ส่งของเรียบร้อยแล้ว อยู่ระหว่างตั้งเบิกเงิน</t>
  </si>
  <si>
    <t>รถจักรยานยนต์ขนาด 120 ซีซี 2 คัน</t>
  </si>
  <si>
    <t>ขออนุมัติแต่งตั้งคณะกรรมการจัดทำรายละเอียดคุณลักษณะเฉพาะของครุภัณฑ์และกำหนดราคากลาง</t>
  </si>
  <si>
    <t>ขอความเห็นชอบรายละเอียดคุณลักษณะเฉพาะของครุภัณฑ์และขอความเห็นชอบราคากลาง</t>
  </si>
  <si>
    <t>รายงานขอซื้อครุภัณฑ์</t>
  </si>
  <si>
    <t>รายงานผลการพิจารณาขอซื้อ</t>
  </si>
  <si>
    <t>ลงนามใบสั่งซื้อ  (กำหนดส่งมอบ 7 วัน)</t>
  </si>
  <si>
    <t>โต๊ะทำงาน ระดับปฏิบัติงาน ปฏิบัติการ ชำนาญงาน อาวุโส ชำนาญการ 11 ชุด</t>
  </si>
  <si>
    <t>ลงนามใบสั่งซื้อ  (กำหนดส่งมอบ 7 วันทำการ)</t>
  </si>
  <si>
    <t>โต๊ะทำงาน ระดับชำนาญการพิเศษ อำนวยการต้น 1 ชุด</t>
  </si>
  <si>
    <t>เครื่องถ่ายเอกสารระบบดิจิตอล (ขาว-ดำ) ความเร็ว 20 แผ่นต่อนาที 1 เครื่อง</t>
  </si>
  <si>
    <t>ขออนุมัติแต่งตั้งเจ้าหน้าที่จัดทำรายละเอียดคุณลักษณะเฉพาะของครุภัณฑ์และกำหนดราคากลาง</t>
  </si>
  <si>
    <t>ลงนามใบสั่งซื้อ  (กำหนดส่งมอบ 5 วัน)</t>
  </si>
  <si>
    <t xml:space="preserve">รถบรรทุก (ดีเซล) ขนาด 1 ตัน ปริมาตรกระบอกสูบ ไม่ต่ำกว่า 2,400 ซีซี </t>
  </si>
  <si>
    <t>ประกาศเผยแพร่แผนการจัดซื้อจัดจ้างประจำปี 2566</t>
  </si>
  <si>
    <t>หรือกำลังเครื่องยนต์สูงสุดไม่ต่ำกว่า 110 กิโลวัตต์ ขับเคลื่อน 2 ล้อ</t>
  </si>
  <si>
    <t>แบบดับเบิ้ลแค็บ หลังคาไฟเบอร์กลาสหรือเหล็ก 1 คัน</t>
  </si>
  <si>
    <t>รายงานขอความเห็นชอบจัดทำรายละเอียดคุณลักษณะเฉพาะของครุภัณฑ์และกำหนดราคากลาง</t>
  </si>
  <si>
    <t xml:space="preserve">รายงานขอซื้อครุภัณฑ์ </t>
  </si>
  <si>
    <t>ร่างประกาศประกวดราคา</t>
  </si>
  <si>
    <t>ประกาศประกวดราคา ระหว่างวันที่ 9 - 16 ธ.ค. 65 ผู้ประกอบการยื่นเสนอราคาในวันที่ 19 ธ.ค. 65</t>
  </si>
  <si>
    <t>ขออนุญาตยกเลิกประกาศประกวดราคา อยู่ระหว่างจัดทำคุณลักษณะเฉพาะของครุภัณฑ์ ครั้งที่ 2</t>
  </si>
  <si>
    <t>ประกาศประกวดราคารอบที่ 2 ระหว่างวันที่ 19-26 ม.ค. 66</t>
  </si>
  <si>
    <t xml:space="preserve">ผู้ประกอบการยื่นเสนอราคาในวันที่ 27 ม.ค. 66 จำนวน 2 ร้านค้า </t>
  </si>
  <si>
    <t>ตรวจเอกสารรายละเอียดคุณลักษณะครุภัณฑ์ของผู้เสนอราคา</t>
  </si>
  <si>
    <t>ได้ตัวผู้ค้า บริษัท โตโยต้า กรุงไทย จำกัด 880,000.- บาท</t>
  </si>
  <si>
    <t>ขออนุมัติเงินจัดสรร อยู่ระหว่างรออนุมัติเงินจัดสรร (เงินประจำงวด 2 ครั้งที่ 5)</t>
  </si>
  <si>
    <t>งานดูแลสวนและพื้นที่สีเขียว</t>
  </si>
  <si>
    <t>เครื่องตัดแต่งพุ่มไม้ ขนาด 22 นิ้ว 2 เครื่อง</t>
  </si>
  <si>
    <t>เครื่องตัดหญ้า แบบข้อแข็ง 6 เครื่อง</t>
  </si>
  <si>
    <t>เครื่องตัดหญ้า แบบเข็น 1 เครื่อง</t>
  </si>
  <si>
    <t>ลงนามใบสั่งซื้อ  (กำหนดส่งมอบ 5 วันทำการ)</t>
  </si>
  <si>
    <t>เลื่อยโซ่ยนต์ ความยาวแผ่นบังคับโซ่ไม่น้อยกว่า 11.5 นิ้ว 3 เครื่อง</t>
  </si>
  <si>
    <t>เลื่อยโซ่ยนต์ ความยาวแผ่นบังคับโซ่ไม่น้อยกว่า 20 นิ้ว 3 เครื่อง</t>
  </si>
  <si>
    <t>งานบริหารทั่วไปและสอบสวนดำเนินคดี</t>
  </si>
  <si>
    <t>เครื่องปรับอากาศ แบบแยกส่วน (ราคารวมค่าติดตั้ง) แบบตั้งพื้นหรือแขวน 26,000 บีทียู 1 เครื่อง</t>
  </si>
  <si>
    <t>พร้อมโปรแกรมระบบปฏิบัติการ (OS)แบบ GGWA ที่มีลิขสิทธิ์ถูกต้องตามกฎหมาย 2 เครื่อง</t>
  </si>
  <si>
    <t>โต๊ะทำงาน ระดับปฏิบัติงาน, ปฏิบัติการ,ชำนาญงาน, อาวุโส, ชำนาญการ 12 ชุด</t>
  </si>
  <si>
    <t xml:space="preserve">รถบรรทุก (ดีเซล) ขนาด 1 ตัน ปริมาตรกระบอกสูบไม่ต่ำกว่า 2,400 ซีซี </t>
  </si>
  <si>
    <t>หรือกำลังเครื่องยนต์สูงสุด ไม่ต่ำกว่า 110 กิโลวัตต์ ขับเคลื่อน 4 ล้อ แบบดับเบิ้ลแค็บ 1 คัน</t>
  </si>
  <si>
    <t>ขออนุญาตยกเลิกประกาศประกวดราคา อยู่ระหว่างจัดทำคุณลักษณะเฉพาะขอครุภัณฑ์ ครั้งที่ 2</t>
  </si>
  <si>
    <t>ได้ตัวผู้ค้า บริษัท โตโยต้า กรุงไทย จำกัด 998,000.- บาท</t>
  </si>
  <si>
    <t>เครื่องพิมพ์สำเนาระบบดิจิตอล ความละเอียด 300 x 400 จุดต่อตารางนิ้ว 1 เครื่อง</t>
  </si>
  <si>
    <t>ขอความเห็นชอบราคากลางในการจัดซื้อเครื่องพิมพ์สำเนาระบบดิจิตอลฯ</t>
  </si>
  <si>
    <t>รายงานขอซื้อเครื่องพิมพ์สำเนาระบบดิจิตอล</t>
  </si>
  <si>
    <t>ลงนามสั่งซื้อ</t>
  </si>
  <si>
    <t>กำหนดส่งมอบสินค้า</t>
  </si>
  <si>
    <t>งานบริหารทั่วไปฝ่ายโยธา</t>
  </si>
  <si>
    <t xml:space="preserve">เครื่องคอมพิวเตอร์ สำหรับงานสำนักงาน(จอแสดงภาพขนาดไม่น้อยกว่า 19 นิ้ว) </t>
  </si>
  <si>
    <t>พร้อมโปรแกรมระบบปฏิบัติการ (OS)แบบ GGWA ที่มีลิขสิทธิ์ถูกต้องตามกฎหมาย 1 เครื่อง</t>
  </si>
  <si>
    <t>งานระบายน้ำและแก้ไขปัญหาน้ำท่วม</t>
  </si>
  <si>
    <t xml:space="preserve">รถบรรทุก (ดีเซล) ขนาด 2 ตัน ปริมาตรกระบอกสูบไม่ต่ำกว่า 2,700 ซีซี </t>
  </si>
  <si>
    <t>ประสาน กรก. จัดส่งเจ้าหน้าที่จัดทำรายละเอียดคุณลักษณะเฉพาะครุภัณฑ์</t>
  </si>
  <si>
    <t>หรือกำลังเครื่องยนต์สูงสุดไม่ต่ำกว่า 75 กิโลวัตต์ แบบ 4 ล้อ 1 คัน</t>
  </si>
  <si>
    <t>ขออนุมัติแต่งตั้งคณะกรรมการจัดทำรายละเอียดคุณลักษณะเฉพาะครุภัณฑ์</t>
  </si>
  <si>
    <t>ขอเห็นชอบรายละเอียดคุณลักษณะเฉพาะครุภัณฑ์</t>
  </si>
  <si>
    <t>ขออนุมัติแต่งตั้งคณะกรรมการราคากลาง</t>
  </si>
  <si>
    <t>เห็นชอบราคากลาง</t>
  </si>
  <si>
    <t>รายงานขอซื้อด้วยวิธีประกวดราคาอิเล็กทรอนิกส์</t>
  </si>
  <si>
    <t>ประกาศประกวดราคา 8 - 16 ธ.ค.65</t>
  </si>
  <si>
    <t>ผู้รับจ้างยื่นเสนอราคา จำนวน 3 ราย</t>
  </si>
  <si>
    <t>คณะกรรมการฯ พิจารณาตรวจสอบความถูกต้องรายละเอียดคุณลักษณะเฉพาะครุภัณฑ์</t>
  </si>
  <si>
    <t>(ที่ผู้รับจ้างยื่นเสนอตามเงื่อนไขประกาศประกวดราคาฯ)</t>
  </si>
  <si>
    <t xml:space="preserve">คณะกรรมการฯ สรุปรายงานผลเสนอผู้สังจ้างเห็นชอบจัดซื้อจาก บ.แสงฟ้าบอดี้แอนด์เพ้นท์ จำกัด </t>
  </si>
  <si>
    <t>วงเงิน 1,084,000บาท</t>
  </si>
  <si>
    <t>เสนอผู้มีอำนาจอนุมัติสั่งซื้อ</t>
  </si>
  <si>
    <t>ขออนุมัติเงินจัดสรร อยู่ระหว่างรออนุมัติเงินจัดสรร (เงินประจำงวด 2 ครั้งที่ 3)</t>
  </si>
  <si>
    <t>ส่งผู้รู้กฎหมายตรวจร่างสัญญา</t>
  </si>
  <si>
    <t>นัดลงนามสัญญาส้ินสุดสัญญา 29 เม.ย 66 (60 วัน)</t>
  </si>
  <si>
    <t>งานบริหารทั่วไปฝ่ายพัฒนาชุมชน</t>
  </si>
  <si>
    <t xml:space="preserve">เครื่องปรับอากาศ แบบแยกส่วน (ราคารวมค่าติดตั้ง) </t>
  </si>
  <si>
    <t>แบบตั้งพื้นหรือแบบแขวน ขนาด 24,000 บีทียู 1 เครื่อง</t>
  </si>
  <si>
    <t>แบบตั้งพื้นหรือแบบแขวน ขนาด 18,000 บีทียู 2 เครื่อง</t>
  </si>
  <si>
    <t>พัดลมไอน้ำ แบบล้อเลื่อนเคลื่อนที่ มีถังบรรจุน้ำในตัว ขนาด 24 นิ้ว 10 ตัว</t>
  </si>
  <si>
    <t>อยู่ระหว่างจัดทำขั้นตอนรายละเอียดคุณลักษะเฉพาะของพัสดุ</t>
  </si>
  <si>
    <t>เครื่องทำลายเอกสาร แบบตัดละเอียด ทำลายครั้งละ 20 แผ่น 1 เครื่อง</t>
  </si>
  <si>
    <t>อยู่ระหว่างจัดทำขั้นตอนรายละเอียดคุณลักษะเฉพาะของพัสดุและขอความเห็นชอบราคากลาง</t>
  </si>
  <si>
    <t xml:space="preserve">อุปกรณ์เด็กเล่นกลางแจ้ง ชุดสนามอนุบาลบ้านหลังคาพระอาทิตย์  </t>
  </si>
  <si>
    <t>แบบกระดานลื่นคู่ ลอดท่อ ชิงช้าบาร์โหน ปีนป่าย 1 เครื่อง</t>
  </si>
  <si>
    <t>ลงนามใบสั่งซื้อ  (กำหนดส่งมอบ 15 วันทำการ)</t>
  </si>
  <si>
    <t>อุปกรณ์เด็กเล่นกลางแจ้ง ชุดสนามอนุบาล กระดก 6 ที่ มีพนักพิง 1 เครื่อง</t>
  </si>
  <si>
    <t>งานบริหารทั่วไปฝ่ายสิ่งแวดล้อมและสุขาภิบาล</t>
  </si>
  <si>
    <t>พร้อมโปรแกรมระบบปฏิบัติการ (OS) แบบ GGWA ที่มีลิขสิทธิ์ถูกต้องตามกฎหมาย 3 เครื่อง</t>
  </si>
  <si>
    <t>ลงนามใบสั่งซื้อ  (กำหนดส่งมอบ 30 วันทำการ)</t>
  </si>
  <si>
    <t>เครื่องพ่นหมอกควันสะพายไหล่ที่ใช้ในงานสาธารณสุข 3 เครื่อง</t>
  </si>
  <si>
    <t>ขออนุมัติเงินจัดสรร อยู่ระหว่างรออนุมัติเงินจัดสรร (เงินประจำงวด 1 ครั้งที่ 9)</t>
  </si>
  <si>
    <t>เก้าอี้ทำงานระดับชำนาญการพิเศษ,อำนวยการต้น 1 ตัว</t>
  </si>
  <si>
    <t>งานบริหารทั่วไปฝ่ายการศึกษา</t>
  </si>
  <si>
    <t xml:space="preserve">เครื่องปรับอากาศแบบแยกส่วน (ราคารวมค่าติดตั้ง) </t>
  </si>
  <si>
    <t>แบบตั้งพื้นหรือแบบแขวน ขนาด 20,000 บีทียู 1 เครื่อง</t>
  </si>
  <si>
    <t>ค่าที่ดินและสิ่งก่อสร้าง</t>
  </si>
  <si>
    <t>ปรับปรุงสำนักงานเขตสาทร</t>
  </si>
  <si>
    <t>อยู่ระหว่างจัดทำแบบรูปรายการ จะประกาศเชิญชวน 10 พ.ย 65</t>
  </si>
  <si>
    <t>- รื้อฝ้าเพดานเดิมออกพร้อมขนทิ้ง เนื้อที่ประมาณ 5,825 ตร.ม.</t>
  </si>
  <si>
    <t>ขออนุมัติแต่งตั้งคณะกรรมการจัดทำแบบรูปรายการ</t>
  </si>
  <si>
    <t>- ก่อสร้างฝ้าเพดานยิปซั่มบอร์ดเคลือบพีวีซี เนื้อที่ประมาณ 5,825 ตร.ม.</t>
  </si>
  <si>
    <t>อยู่ระหว่างจัดทำราคากลาง (สืบราคาวัสดุที่ไม่อยู่ในมาตรฐานราคากระทรวงพาณิชย์)</t>
  </si>
  <si>
    <t>เสนอผู้มีอำนาจเห็นชอบราคากลาง</t>
  </si>
  <si>
    <t>เสนอผู้มีอำนาจรายงานขอจ้างประกวดราคาจ้างด้วยวิธีประกวดราคาอิเล็กทรอนิกส์</t>
  </si>
  <si>
    <t>ประกาศร่างเอกสารประกวดราคาฯ เพื่อให้เสนอแนะ วิจารณ์ ครบกำหนด 23 ม.ค.66</t>
  </si>
  <si>
    <t>ประกาศขายแบบประกวดราคาถึงวันที่ 9 ก.พ.66 (10 วันทำการ)</t>
  </si>
  <si>
    <t>คณะกรรมการพิจารณาเสนอเห็นชอบจ้าง บ.สุพัฒนาเซอร์วิส จำกัด วงเงิน 4,590,000 บาท</t>
  </si>
  <si>
    <t>เสนอรายงานผลการพิจารณาและอนุมัติต่อผู้สั่งจ้าง</t>
  </si>
  <si>
    <t>ขออนุมัติเงินจัดสรร อยู่ระหว่างรออนุมัติเงินจัดสรร (เงินประจำงวด 2 ครั้งที่ 7)</t>
  </si>
  <si>
    <t>งานบำรุงรักษาซ่อมแซม</t>
  </si>
  <si>
    <t>ปรับปรุงซอยเจริญกรุง 58</t>
  </si>
  <si>
    <t xml:space="preserve">- ทุบรื้อพื้นทางเดิมออก พร้อมขนทิ้งเนื้อที่ประมาณ 1,180 ตร.ม. </t>
  </si>
  <si>
    <t>ผู้ช่วยผู้อำนวยการเขต (ป.แทน ผว.กทม.) เห็นชอบแบบรูปรายการ</t>
  </si>
  <si>
    <t>-สร้างท่อระบายน้ำขนาดเส้นผ่าศูนย์กลาง 0.80 ตามแบบ มน.-05 ยาวประมาณ 254 ม.</t>
  </si>
  <si>
    <t>ขออนุมัติแต่งตั้งคณะกรรมการกำหนดราคากลาง</t>
  </si>
  <si>
    <t>- สร้างบ่่อพักท่อระบายน้ำตามแบบ มน.-05 และฝาบ่อพักตามแบบ ท.02/41 จำนวน 26 แห่ง</t>
  </si>
  <si>
    <t>-สร้างพื้นทางหินคลุกบดอัดแน่นหนาเฉลี่ย 0.15 ม. ตามแบบ มท.-02 เนื้อที่ประมาณ 1,136 ตร.ม.</t>
  </si>
  <si>
    <t>รายงานขอจ้างด้วยวิธีประกวดราคาอิเล็กทรอนิกส์</t>
  </si>
  <si>
    <t>-สร้างผิวทาง ค.ส.ล.หนา 0.20 ม. ตามแบบ มท.-02 เนื้อที่ประมาณ 896 ตร.ม.</t>
  </si>
  <si>
    <t>ประกาศขายแบบ วันที่ 15 - 25 พ.ย. 65</t>
  </si>
  <si>
    <t>-สร้างไหล่ทาง ค.ส.ลง หนา 0.20 ม. ตามแบบ มท.-02 เนื้อที่ประมาณ 240 ตร.ม.</t>
  </si>
  <si>
    <t>ผู้รับจ้างยื่นเสนอราคา</t>
  </si>
  <si>
    <t>-ตีเส้นแบ่งจราจรตามแบบ ขสท.(ย) 1/2566 เนื้อที่ประมาณ 42 ตร.ม.</t>
  </si>
  <si>
    <t>รายงานขอจ้างบริษัท มานะพรคอนสตรัคชั่น จำกัด วงเงิน 3,198,888.-บาท</t>
  </si>
  <si>
    <t>เสนอผู้มีอำนาจพิจารณาอนุมัติสั่งจ้าง</t>
  </si>
  <si>
    <t>อนุมัติสั่งจ้าง บ.มานพระคอนสตรัคชั่น จำกัด วงเงิน 3,198,888.-บาท</t>
  </si>
  <si>
    <t>ขออนุมัติเงินงวด</t>
  </si>
  <si>
    <t>ขออนุมัติเงินจัดสรร อยู่ระหว่างรออนุมัติเงินจัดสรร (เงินประจำงวด 2 ครั้งที่ 2)</t>
  </si>
  <si>
    <t>ส่งฝ่ายเทศกิจตรวจร่างสัญญา</t>
  </si>
  <si>
    <t>ลงนามสัญญาจ้าง บ.มานะพร คอนสตรัคชั่น จำกัด สิ้นสุดสัญญา 8 มิ.ย 66 (120 วัน)</t>
  </si>
  <si>
    <t>ปรับปรุงราวเหล็กกันตกคลองวัดยานนาวา</t>
  </si>
  <si>
    <t>- รื้อราวเหล็กกันตกเดิมออกพร้อมขนทิ้ง ยาวประมาณ 162 ม.</t>
  </si>
  <si>
    <t>- สร้างราวเหล็กกันตกตามแบบ ขสท.(ย) 6/2566 ยาวประมาณ 162 ม.</t>
  </si>
  <si>
    <t>ขอเห็นชอบราคากลาง</t>
  </si>
  <si>
    <t>ประกาศขายแบบ 8 - 15 พ.ย 65</t>
  </si>
  <si>
    <t>คณะกรรมการฯสรุปรายงานผลจ้าง บ.วัฒนพัฒนา จำกัด วงเงิน 330,156 บาท</t>
  </si>
  <si>
    <t>อนุมัติสั่งจ้างบริษัท วัฒนพัฒนา จำกัด วงเงิน 330,156 บาท</t>
  </si>
  <si>
    <t>มีหนังสือแจ้งผู้รับจ้างลงนามสัญญาพร้อมนำหลักค้ำประกันมามอบ</t>
  </si>
  <si>
    <t>ผู้รับจ้างนำหลักค้ำมามอบ โดยนัดลงนามสัญญา 28 ก.พ.66</t>
  </si>
  <si>
    <t>ลงนามสัญญจ้าง สิ้นสุดสัญญา 29 เม.ย. 66 (60 วัน)</t>
  </si>
  <si>
    <t>ขุดลอกคูน้ำข้างวัดดอน</t>
  </si>
  <si>
    <t>ประกาศขายแบบ 28 ต.ค - 4 พ.ย 65</t>
  </si>
  <si>
    <t>ยื่นเสนอราคา</t>
  </si>
  <si>
    <t>รายงานขออนุมัติสั่งจ้าง บ.กนกพลก่อสร้างฯ จำกัด วงเงิน 867,900.-บาท</t>
  </si>
  <si>
    <t>ขออนุมัติเงินจัดสรร อยู่ระหว่างรออนุมัติเงินจัดสรร (เงินประจำงวด 1 ครั้งที่ 12)</t>
  </si>
  <si>
    <t>ตรวจร่างสัญญา</t>
  </si>
  <si>
    <t>ขุดลอกคูน้ำวัดดอน (ดอนกุศล)</t>
  </si>
  <si>
    <t>รายงานขออนุมัติสั่งจ้าง บ.กนกพลก่อสร้างฯ จำกัด วงเงิน 782,595.-บาท</t>
  </si>
  <si>
    <t>ส่่งฝ่ายเทศกิจตรวจร่างสัญญา</t>
  </si>
  <si>
    <t>ขุดลอกคูน้ำวัดปรกพม่า</t>
  </si>
  <si>
    <t xml:space="preserve">- ขุดลอกคูน้ำวัดปรกพม่า จากถนนเจริญราษฎร์ ถึงด้านหลังโรงแรม </t>
  </si>
  <si>
    <t>เห็นชอบแบบรูป</t>
  </si>
  <si>
    <t>H2 HOTELS กว้างประมาณ 5 ม.ยาวประมาณ 830 ม. ลึกจากระดับท้องคลองเดิม</t>
  </si>
  <si>
    <t>ขออนุมัติแต่งตั้งกรรมการกำหนดราคากลาง</t>
  </si>
  <si>
    <t>ถึงระดับขุดลอกเฉลี่ย 1 ม. ระดับขุดลอก -1.330 ม.รทก.ขุดลอกโดยแรงงานคนลำเลียง</t>
  </si>
  <si>
    <t>โดยเรือแล้วใส่รถบรรทุกไปทิ้งระยะไกล ปริมาณดินที่ขุดลอก 4,150 ลบ.ม.</t>
  </si>
  <si>
    <t>ขออนุมัติจ้างบริษัท มานะพร คอนสตรัคชั่น จำกัด วงเงิน 2,485,850.-บาท</t>
  </si>
  <si>
    <t>ขออนุมัติยกเลิก ดำเนินการเพื่อจะดำเนินการครั้งที่ 2 เนื่องจากมีผู้ซื้อรายเดียว</t>
  </si>
  <si>
    <t>อนุมัติยกเลิกประกาศประกวดราคา</t>
  </si>
  <si>
    <t xml:space="preserve">ขออนุมัติแต่งตั้งคณะกรรมการกำหนดราคากลาง ครั้งที่ 2 </t>
  </si>
  <si>
    <t>อยู่ระหว่างคณะกรรมการฯจัดทำราคากลาง</t>
  </si>
  <si>
    <t>เห็นชอบราคากลาง ครั้งที่ 2</t>
  </si>
  <si>
    <t>ประกาศขายแบบประกวดราคาถึงวันที่ 20 ก.พ.66 ยื่นเสนอราคา 21 ก.พ.66</t>
  </si>
  <si>
    <t>คณะกรรมการสรุปรายงานเสนอเห็นควรจ้าง บ.มานะพรฯ จำกัด วงเงิน 979,400 บาท</t>
  </si>
  <si>
    <t>ขออนุมัติเงินจัดสรร อยู่ระหว่างรออนุมัติเงินจัดสรร (เงินประจำงวด 2 ครั้งที่ 8)</t>
  </si>
  <si>
    <t>ขุดลอกคูน้ำสวนพลู 1</t>
  </si>
  <si>
    <t>ประกาศขายแบบ 31 ต.ค - 7 พ.ย.65</t>
  </si>
  <si>
    <t>ขออนุมัติสั่งจ้าง บ.มานะพรฯ จำกัด วงเงิน 599,368 บาท</t>
  </si>
  <si>
    <t>ฝ่ายเทศกิจส่งคืนร่างสัญญา</t>
  </si>
  <si>
    <t>นัดผู้รับจ้างลงนามสัญญาวันที่ 22 ธ.ค.65</t>
  </si>
  <si>
    <t>ลงนามสัญญาจ้าง กำหนดแล้วเสร็จภายใน 60 วัน ครบกำหนด  20 ก.พ.66</t>
  </si>
  <si>
    <t>ขุดลอกคูน้ำแยกลำกระโดงกิ่งจันทน์</t>
  </si>
  <si>
    <t>รายงานขอจ้างโดยวิธีเฉพาะเจาะจง</t>
  </si>
  <si>
    <t>ขออนุมัติเงินจัดสรร อยู่ระหว่างรออนุมัติเงินจัดสรร (เงินประจำงวด 1 ครั้งที่ 8)</t>
  </si>
  <si>
    <t>ลงนามใบสั่งจ้าง (กำหนดแล้วเสร็จ 60 วัน) สิ้นสุดสัญญา 29 ม.ค.66</t>
  </si>
  <si>
    <t>ปรับปรุงโรงเรียนวัดดอน</t>
  </si>
  <si>
    <t>- ก่อสร้างห้องพักครูบริเวณโรงยิมชั้น 6 อาคาร 1 ขนาด 2.40 x 4 ม.</t>
  </si>
  <si>
    <t>- ติดตั้งระบบเก็บกักน้ำบนดิน (ถังเก็บล่าง) จำนวน 1 แห่ง</t>
  </si>
  <si>
    <t>- ปรับปรุงระบบระบายน้ำฝนบริเวณอาคาร 1 ชั้น 6 จำนวน 2 จุด</t>
  </si>
  <si>
    <t>รายงานขอจ้างโยวิธีเฉพาะเจาะจง</t>
  </si>
  <si>
    <t>- ครุภัณฑ์</t>
  </si>
  <si>
    <t>เสนอผู้มีอำนาจพิจารณาเห็นชอบให้ดำเนินการจัดจ้างโดยวิธีเฉพาะเจาะจง</t>
  </si>
  <si>
    <t>ผู้มีอำนาจเห็นชอบให้ดำเนินการจัดจ้างโดยวิธีเฉพาะเจาะจง</t>
  </si>
  <si>
    <t>อนุมัติสั่งจ้าง บ.มานะพร คอนสตรัคชั่น จำกัด วงเงิน 354,824.54 บาท</t>
  </si>
  <si>
    <t>8.กพ.66</t>
  </si>
  <si>
    <t>ผู้รับจ้างประสานเข้าทำสัญญาวันที่  17 ก.พ.66</t>
  </si>
  <si>
    <t>นัดลงนามสัญญาใบสั่งจ้าง 28 ก.พ.66 สิ้นสุดสัญญา 29 พ.ค.66 (90 วัน)</t>
  </si>
  <si>
    <t>-งบประมาณตามข้อบัญญัติดำเนินการก่อหนี้ผูกพันครบทุกรายการ</t>
  </si>
  <si>
    <t>วงเงินก่อหนี้</t>
  </si>
  <si>
    <t>วันที่ลงนามสัญญา</t>
  </si>
  <si>
    <t>กันเหลื่อมปี 66</t>
  </si>
  <si>
    <t>เบิก 67</t>
  </si>
  <si>
    <t>(8) =</t>
  </si>
  <si>
    <t>(3) = (1) - (2)</t>
  </si>
  <si>
    <t>(9) = (4) + (8)</t>
  </si>
  <si>
    <t>(10) = (2) - (9)</t>
  </si>
  <si>
    <t>ก่อหนี้ผูกพันแล้ว</t>
  </si>
  <si>
    <t>ทำงานได้ตามแผน (เบิกจ่ายครบ)</t>
  </si>
  <si>
    <t xml:space="preserve">เครื่องคอมพิวเตอร์ สำหรับงานสำนักงาน </t>
  </si>
  <si>
    <t>(จอแสดงภาพขนาดไม่น้อยกว่า 19 นิ้ว) พร้อมโปรแกรมระบบปฏิบัติการ (OS)</t>
  </si>
  <si>
    <t xml:space="preserve">  แบบ GGWA ที่มีลิขสิทธิ์ถูกต้องตามกฎหมาย 1 เครื่อง</t>
  </si>
  <si>
    <t>งานบริหารทั่วไปฝ่ายการคลัง</t>
  </si>
  <si>
    <t>(จอแสดงภาพขนาดไม่น้อยกว่า 19 นิ้ว) พร้อมโปรแกรมระบบปฏิบัติการ</t>
  </si>
  <si>
    <t xml:space="preserve"> (OS) แบบ GGWA ที่มีลิขสิทธิ์ถูกต้องตามกฎหมาย 1 เครื่อง</t>
  </si>
  <si>
    <t xml:space="preserve"> (OS) แบบ GGWA ที่มีลิขสิทธิ์ถูกต้องตามกฎหมาย 2 เครื่อง</t>
  </si>
  <si>
    <t xml:space="preserve">โต๊ะทำงาน ระดับปฏิบัติงาน ปฏิบัติการ ชำนาญงาน </t>
  </si>
  <si>
    <t>อาวุโส ชำนาญการ 11 ชุด</t>
  </si>
  <si>
    <t xml:space="preserve">เครื่องถ่ายเอกสารระบบดิจิตอล (ขาว-ดำ) </t>
  </si>
  <si>
    <t>ความเร็ว 20 แผ่นต่อนาที 1 เครื่อง</t>
  </si>
  <si>
    <t>ลงนามสัญญาสั่งซื้อ บ.โตโยต้ากรุงไทย จำกัด</t>
  </si>
  <si>
    <t>สิ้นสุดสัญญา 29 พ.ค.66</t>
  </si>
  <si>
    <t>อยู่ระหว่างแต่งตัวรถ</t>
  </si>
  <si>
    <t>ลงนามใบสั่งซื้อ  (กำหนดส่งมอบ 10 วันทำการ)</t>
  </si>
  <si>
    <t>ส่งหนังสือถึงสำนักสิ่งแวดล้อม ลงนามแทนปลัด</t>
  </si>
  <si>
    <t>เพื่อขออนุญาตใช้เลื่อยโซ่ต่อกรมป่าไม้</t>
  </si>
  <si>
    <t xml:space="preserve">รับเรื่องจากกรมป่าไม้เพื่อแก้ไขเอกสาร </t>
  </si>
  <si>
    <t>(สำนักสิ่งแวดล้อมเป็นผู้ออกหนังสือถึงกรมป่าไม้)</t>
  </si>
  <si>
    <t>แบบตั้งพื้นหรือแขวน 26,000 บีทียู 1 เครื่อง</t>
  </si>
  <si>
    <t xml:space="preserve"> (OS)แบบ GGWA ที่มีลิขสิทธิ์ถูกต้องตามกฎหมาย 2 เครื่อง</t>
  </si>
  <si>
    <t xml:space="preserve">โต๊ะทำงาน ระดับปฏิบัติงาน, ปฏิบัติการ,ชำนาญงาน, </t>
  </si>
  <si>
    <t>อาวุโส, ชำนาญการ 12 ชุด</t>
  </si>
  <si>
    <t>ประกอบตัวรถเสร็จแล้วอยู่ระหว่างพ่นสีตัวรถ</t>
  </si>
  <si>
    <t>เครื่องคอมพิวเตอร์ สำหรับงานสำนักงาน</t>
  </si>
  <si>
    <t xml:space="preserve"> (OS)แบบ GGWA ที่มีลิขสิทธิ์ถูกต้องตามกฎหมาย 1 เครื่อง</t>
  </si>
  <si>
    <t>ลงนามสัญญาสั่งซื้อ บ.แสงฟ้าบอดี้เพ้นท์ จำกัด</t>
  </si>
  <si>
    <t>สิ้นสุดสัญญา 29 เม.ย.66</t>
  </si>
  <si>
    <t xml:space="preserve"> (OS) แบบ GGWA ที่มีลิขสิทธิ์ถูกต้องตามกฎหมาย 3 เครื่อง</t>
  </si>
  <si>
    <t>รวมครุภัณฑ์</t>
  </si>
  <si>
    <t xml:space="preserve">ลงนามสัญญาจ้าง (กำหนดแล้วเสร็จ 120 วัน) </t>
  </si>
  <si>
    <t>สิ้นสุดสัญญา 8 มิ.ย.66</t>
  </si>
  <si>
    <t>อยู่ระหว่างการก่อสร้าง</t>
  </si>
  <si>
    <t xml:space="preserve">ลงนามสัญญาจ้าง (กำหนดแล้วเสร็จ 60 วัน) </t>
  </si>
  <si>
    <t>ทำงานได้ตามแผน  เบิกจ่ายแล้ว</t>
  </si>
  <si>
    <t>(งบประมาณคงเหลือแบบมีงวด 125,451.- บาท)</t>
  </si>
  <si>
    <t>(งบประมาณคงเหลือแบบไม่งวด 1,110,100.- บาท)</t>
  </si>
  <si>
    <t>(งบประมาณคงเหลือแบบไม่งวด 997,405.- บาท)</t>
  </si>
  <si>
    <t>(งบประมาณคงเหลือแบบมีงวด 473,990.- บาท)</t>
  </si>
  <si>
    <t>(งบประมาณคงเหลือแบบไม่งวด 692,632.- บาท)</t>
  </si>
  <si>
    <t>(งบประมาณคงเหลือแบบมีงวด 17,760.- บาท)</t>
  </si>
  <si>
    <t>(งบประมาณคงเหลือแบบไม่งวด 2,368.- บาท)</t>
  </si>
  <si>
    <t xml:space="preserve">ลงนามสัญญาจ้าง (กำหนดแล้วเสร็จ 90 วัน) </t>
  </si>
  <si>
    <t>สิ้นสุดสัญญา 26 มิ.ย.66</t>
  </si>
  <si>
    <t>สิ้นสุดสัญญา 26 ก.ค.66</t>
  </si>
  <si>
    <t>รวมที่ดินและสิ่งก่อสร้าง</t>
  </si>
  <si>
    <t>รวมงบลงทุนก่อหนี้ผูกพันแล้ว (ครุภัณฑ์ ที่ดินและสิ่งก่อสร้าง)</t>
  </si>
  <si>
    <t xml:space="preserve"> </t>
  </si>
  <si>
    <t>วันที่เริ่มดำเนินการ/คาดว่าดำเนินการ</t>
  </si>
  <si>
    <t>เบิก 67/</t>
  </si>
  <si>
    <t>เงินเหลือจ่าย</t>
  </si>
  <si>
    <t>(7) = (2) + (6)</t>
  </si>
  <si>
    <t>(8) = (1) - (7)</t>
  </si>
  <si>
    <t>งานอนุญาตก่อสร้าง ควบคุมอาคารและผังเมือง</t>
  </si>
  <si>
    <t>ค่าซ่อมแซมถนน ตรอก ซอย สะพาน และสิ่งสาธารณประโยชน์</t>
  </si>
  <si>
    <t>ดำเนินการในเดือน พ.ค.2566</t>
  </si>
  <si>
    <t>ถัวจ่ายค่าวัสดุ</t>
  </si>
  <si>
    <t>ขออนุมัติแต่งตั้งเจ้าหน้าที่จัดทำร่างขอบเขตของงานจ้าง</t>
  </si>
  <si>
    <t xml:space="preserve">ซ่อมป้ายซอยจันทน์ 27  จำนวน 11 ป้ายแยก ซอยพูนสุข 1 ป้าย </t>
  </si>
  <si>
    <t>เห็นชอบร่างขอบเขตของงานจ้างติดตั้งป้ายซอยแยกย่อย จำนวน 12 ป้าย</t>
  </si>
  <si>
    <t>ราคาป้ายละ 10,500 บาท ช่วงดือน มกราคม 2566</t>
  </si>
  <si>
    <t>อนุมัติแต่งตั้งเจ้าหน้าที่กำหนดราคากลาง</t>
  </si>
  <si>
    <t>รายงานขอจ้างติดตั้งป้ายชื่อซอยแยกย่อย จำนวน 12 ป้าย</t>
  </si>
  <si>
    <t>อนุมัติสั่งจ้าง หจก.ศิริคอน ทำการติดตั้งป้ายชื่อซอยแยกย่อย จำนวน 12 ป้าย</t>
  </si>
  <si>
    <t>ลงนามใบสั่งจ้าง หจก.ศิริคอน วงเงิน 126,000 บาท ครบกำหนด 19 ก.พ. 66 (30 วัน)</t>
  </si>
  <si>
    <t>ผู้รับจ้างขอส่งมอบงงานติดตั้งป้าย จำนวน 12 ป้าย</t>
  </si>
  <si>
    <t>คณะกรรมการตรวจรับงาน</t>
  </si>
  <si>
    <t>ค่าซ่อมแซมไฟฟ้าสาธารณะ</t>
  </si>
  <si>
    <t>เบิกจ่ายเงินแล้ว เป็นเงิน 35,449.44 บาท เป็นค่าซ่อมแซมไฟฟ้า 34 ซอย</t>
  </si>
  <si>
    <t>ขออนุมัติแต่งตั้งเจ้าหน้าหน้าที่จัดทำร่างขอบเขตซ่อมไฟฟ้า จำนวน  131 ซอย</t>
  </si>
  <si>
    <t>วงเงิน  70,042.40 บาท</t>
  </si>
  <si>
    <t>เห็นชอบร่างขอบเขตของงานจ้าง</t>
  </si>
  <si>
    <t>ขออนุมัติแต่งตั้งเจ้าหน้าที่กำหนดราคากลาง</t>
  </si>
  <si>
    <t>รายงานขอจ้าง</t>
  </si>
  <si>
    <t xml:space="preserve">ค่าจ้างเหมาล้างทำความสะอาดท่อระบายน้ำ </t>
  </si>
  <si>
    <t>ขออนุมัติแต่งตั้งคณะกรรมการฯ กำหนดร่างขอบเขตของงานจ้าง</t>
  </si>
  <si>
    <t>จ้างกรมราชทัณฑ์ ช่วงเดือนมกราคม 2566 จำนวน 41 ซอย ความยาว 22,165 ม.</t>
  </si>
  <si>
    <t>ได้ดำเนินการประสานกรมราชทัณฑ์โดยแจ้งว่าจะสามารถดำเนินการ</t>
  </si>
  <si>
    <t xml:space="preserve">ซอยเจริญราษฎร์ 1 แยก 7 (300 ม.)/ซอยเจริญราษฎร์ 1 (373 ม.)/ซอยเจริญราษฎร์ 1 แยก 3 (340 ม.) </t>
  </si>
  <si>
    <t>ได้ในเดือน มี.ค 66 เนื่องจากติดสัญญาสำนักการระบายน้ำ จำนวน 3 สัญญา</t>
  </si>
  <si>
    <t xml:space="preserve">ซอยเจริญราษฎร์ 1 แยก 9 (300 ม.)/ซอยสาทร 13 แยก 6 (200 ม.)/ซอยเจริญกรุง 67 (700 ม.) </t>
  </si>
  <si>
    <t>ดำเนินการแล้วเสร็จภายใน 90 วัน</t>
  </si>
  <si>
    <t>ซอยจันทร์ 16 แยก 4 (ทนุรัตน์ 4) (400 ม.)/ซอยจันทร์ 16 แยก 6 (ทนุรัตน์ 5) (400 ม.)</t>
  </si>
  <si>
    <t xml:space="preserve">เปลี่ยนรูปแบบการจ่างจากกรมราชทัณฑ์ เป็นการประกวดราคา e-bidding </t>
  </si>
  <si>
    <t>ซอยจันทร์ 16 แยก 14 (ทนุรัตน์ 9) (320 ม.)/ซอยจันทร์ 16 แยก 16 (ทนุรัตน์ 10) (592 ม.)</t>
  </si>
  <si>
    <t xml:space="preserve">เนื่องจากไม่สามารถเข้าดำเนินการได้ภายในกำหนดเวลา </t>
  </si>
  <si>
    <t>ซอยชุมชนธรรมศาสตร์ (226 ม.)/ซอยนราธิวาสน์ราชนครินทร์ 12 (440 ม.)</t>
  </si>
  <si>
    <t>อยู่ระหว่างดำเนินการประกวดราคา e-bidding</t>
  </si>
  <si>
    <t>ซอยจันทร์ 43 แยก 31 (209 ม.)/ซอยจันทร์เก่า 4 (88 ม.)/ซอยจันทร์เก่า 10 (สุจินตร์ขจร) (225 ม.)</t>
  </si>
  <si>
    <t>ขออนุุมัติจ้างบริษัท มานะพรคอนสตรัคชั่น จำกัด วงเงิน 633,332 บาท</t>
  </si>
  <si>
    <t>ซอยสวนพลู 2 (250 ม.)/ซอยเกอเธ่ (177 ม.)/ซอยจันทร์ 41/1 (600 ม.)/ซอยเจริญราษฎร์ 6 (110 ม.)</t>
  </si>
  <si>
    <t>มีหนังสือเชิญลงนามพร้อมนำหลักค้ำประกันสัญญามามอบ</t>
  </si>
  <si>
    <t>ซอยสวนพลู 5 (244 ม.)/ซอยสวนพลู 6 (หุตายน) (350 ม.)/ซอยสวนพลู 8 (ประสาทคอร์ท) (720 ม.)</t>
  </si>
  <si>
    <t>ซอยสะพานคู่ (1,165 ม.)/ซอนเจริญกรุง 55 (280 ม.)/ซอยสาทร 7 (1,765 ม.)</t>
  </si>
  <si>
    <t>ซอยเจริญกรุง 57 (ดอนกุศล) (945 ม.)/ซอยสาทร 15 (620 ม.)/ซอยดอนกุศล 2 (280 ม.)</t>
  </si>
  <si>
    <t>ซอยดอนกุศล 3 (280 ม.)/ซอยนางลิ้นจี่ 6 แยก 2 (100 ม.)/ซอยโปร่งใจ (464 ม.)</t>
  </si>
  <si>
    <t>ซอยเจริญกรุง 51 (140 ม.)/ซอยนราธิวาสน์ราชนครินทร์ 15 (1,000 ม.)/ซอยโรงถ่าน (560 ม.)</t>
  </si>
  <si>
    <t>ซอยจันทร์ 2 (ไวตี) (618 ม.)/ซอยสาทร 9 (1,626 ม.)/ซอยนางลิ้นจี่ 4 (ประพันธ์ศักดิ์) (1,034 ม.)</t>
  </si>
  <si>
    <t>ซอยปรีดี (472 ม.)/ซอนจันทร์ 18/7 แยก 17 (ช่วงที่ 1) (550 ม.)/ซอยศรีอักษร (1,432 ม.)</t>
  </si>
  <si>
    <t xml:space="preserve">ซอยนราธิวาสน์ราชนครินทร์ 9  (สวนพลู 1) ช่วงที่ 1 (1,270 ม.) </t>
  </si>
  <si>
    <t>ค่าซ่อมแซมโรงเรียน</t>
  </si>
  <si>
    <t>สำรวจสถานศึกษาถึงความต้องการ ในการซ่อมแซมโรงเรียน</t>
  </si>
  <si>
    <t>จัดซื้อวัสดุซ่อมแซมโรงเรียน จำนวน  300,000.- บาท</t>
  </si>
  <si>
    <t>จัดซื้อวัสดุซ่อมแซมโรงเรียน ก่อหนี้ 1 มีนาคม 2566</t>
  </si>
  <si>
    <t>- โรงเรียนวัดดอน 100,000.- บาท</t>
  </si>
  <si>
    <t>ก่อหนี้สำหรับปรับปรุงซ่อมแซมโรงเรียน ช่วงวันที่ 31 มีนาคม 2566</t>
  </si>
  <si>
    <t>- โรงเรียนวัดยานนาวา 200,000.- บาท</t>
  </si>
  <si>
    <t>โรงเรียนวัดยานนาวาซ่อมแซมหลังคาโรงเรียน</t>
  </si>
  <si>
    <t xml:space="preserve">ดำเนินการซ่อมแซมโรงเรียนช่วงนักเรียนปิดภาคเรียนการศึกษา เดือน  </t>
  </si>
  <si>
    <t>เมษายน-พฤษภาคม 2566</t>
  </si>
  <si>
    <t>โรงเรียนวัดดอน ลงนามสัญญา ร้าน อ.พานิช เป็นเงิน 100,000.- บาท</t>
  </si>
  <si>
    <t>โรงเรียนวัดยานนาวา ลงนามสัญญา ร้าน นิภาพรเครื่องเขียน เป็นเงิน 199,750.- บาท</t>
  </si>
  <si>
    <t>โรงเรียนวัดดอนจัดซื้อวัสดุซ่อมแซมโรงเรียน เป็นเงิน 100,000.- บาท</t>
  </si>
  <si>
    <t>รวมงบดำเนินงาน</t>
  </si>
  <si>
    <t>งบกลาง 25</t>
  </si>
  <si>
    <t>ค่าติดตั้งไฟฟ้าสาธารณะ</t>
  </si>
  <si>
    <t>ค่าติดตั้งไฟฟ้าสาธารณะบริเวณซอยเจริญกรุง 57 แขวงยานนาวา เขตสาทร</t>
  </si>
  <si>
    <t>ได้รับอนุมัติจัดสรรงบประมาณ</t>
  </si>
  <si>
    <t xml:space="preserve">-ติดตั้งโคมชนิดหลอดแสงจันทร์ขนาด 125W กิ่งขนาด 1.20 เมตร </t>
  </si>
  <si>
    <t>ขออนุมัติแต่งตั้งเจ้าหน้าที่จัดทำร่างฯ</t>
  </si>
  <si>
    <t>จำนวน 1 ชุด</t>
  </si>
  <si>
    <t>เห็นชอบร่างขอบเขตงานจ้าง</t>
  </si>
  <si>
    <t>ขออนุมัติเจ้าหน้าที่กำหนดราคากลาง</t>
  </si>
  <si>
    <t>อนุมัติจ้างการไฟฟ้านครหลวง</t>
  </si>
  <si>
    <t>การไฟฟ้ามีหนังสือขอส่งมอบงาน</t>
  </si>
  <si>
    <t>ตรวจรับงานเรียบร้อยแล้ว อยู่ระหว่างการเบิกจ่าย</t>
  </si>
  <si>
    <t>รอใบแจ้งหนี้จาก กฟน.</t>
  </si>
  <si>
    <t xml:space="preserve">ค่าติดตั้งไฟฟ้าสาธารณะบริเวณซอยสาทร 17 (ซอยหลังแฟลตตำรวจ) </t>
  </si>
  <si>
    <t>แขวงยานนาวา เขตสาทร</t>
  </si>
  <si>
    <t>ขออนุมัติแต่งตั้งเจ้าหน้าที่จัดทำร่าง</t>
  </si>
  <si>
    <t xml:space="preserve">- ติดตั้งโคมชนิดหลอดแสงจันทร์ขนาด 80W กิ่งขนาด 0.40 เมตร </t>
  </si>
  <si>
    <t>จำนวน 2 ชุด</t>
  </si>
  <si>
    <t>ขออนุมัติแต่งตั้งเจ้าหน้าที่จัดทำราคากลาง</t>
  </si>
  <si>
    <t>ค่าติดตั้งไฟฟ้าสาธารณะบริเวณภายในซอยนราธิวาสราชนครินทร์ 17แยก 3 เสาไฟฟ้าเลขที่ ว2/3 และเสาไฟฟ้าไม่ปรากฎเลขเสาแขวงทุ่งมหาเมฆ เขตสาทร</t>
  </si>
  <si>
    <t xml:space="preserve">- ติดตั้งสายไฟฟ้าขนาด 2-35AW(SL) จำนวน 7 เมตร เปลี่ยนสายไฟฟ้าขนาด </t>
  </si>
  <si>
    <t xml:space="preserve">35DX เป็นสายไฟฟ้าขนาด 3-70AW, 1-35AW, 1-35AW(SL) จำนวน 15 เมตร </t>
  </si>
  <si>
    <t xml:space="preserve">และติดตั้งโคมไฟฟ้าสาธารณะชนิดหลอดแสงจันทร์ขนาด 125W กิ่งขนาด 1.20 เมตร </t>
  </si>
  <si>
    <t>อนุมัติสั่งจ้างการไฟฟ้านครหลวง</t>
  </si>
  <si>
    <t>ค่าติดตั้งไฟฟ้าสาธารณะบริเวณซอยเจริญกรุง 55 แขวงยานนาวา เขตสาทร</t>
  </si>
  <si>
    <t>ขออนุมัติเงินจัดสรร อยู่ระหว่างรออนุมัติเงินจัดสรรจากสำนักงบประมาณ</t>
  </si>
  <si>
    <t>ติดตั้งตู้ควบคุมไฟฟ้าสาธารณะ จำนวน 1 ตู้ ติดตั้งที่จับยึดโคมไฟฟ้าสาธารณะ .</t>
  </si>
  <si>
    <t>จำนวน 13 ชุด ติดตั้งสายไฟฟ้าหุ้มฉนวนชนิด IEC01 ขนาด 1-1x10 Sqmm., 1-1x10 Sqmm</t>
  </si>
  <si>
    <t xml:space="preserve">(สายศูนย์), 1-1x16 Sqmm.(สายดิน) โดยร้อยท่อพร้อมบรรจบสายไฟฟ้า </t>
  </si>
  <si>
    <t>เห็นชอบแบบรูปรายการ</t>
  </si>
  <si>
    <t xml:space="preserve">ติดตั้งโคมไฟฟ้าสาธารณะหลอดชนิด LED ขนาด 40 วัตต์ จำนวน 13 ชุด </t>
  </si>
  <si>
    <t>และติดตั้งเครื่องปิด-เปิด ชนิดรีเลย์ขนาด 60 แอมแปร์ 220 โวลต์ จำนวน 1 ชุด</t>
  </si>
  <si>
    <t>เสนอรายงานขอจ้างติดตั้งไฟฟ้าสาธารณะ</t>
  </si>
  <si>
    <t>ลงนามสัญญา การไฟฟ้านครหลวง สิ้นสุดสัญญา 21 มิ.ย.66</t>
  </si>
  <si>
    <t>ค่าติดตั้งไฟฟ้าสาธารณะบริเวณเสาไฟฟ้าเลขที่ ว 21/3 หน้าบ้านเลขที่ 16/5 ซอยนราธิวาสราชนครินทร์ 7 (ซอยพระพินิจ) แขวงทุ่งมหาเมฆ เขตสาทร</t>
  </si>
  <si>
    <t>ติดตั้งโคมชนิดหลอดแสงจันทร์ขนาด 125W พร้อมกิ่ง 1.20 เมตร จำนวน 1 ชุด</t>
  </si>
  <si>
    <t>ลงนามสัญญา การไฟฟ้านครหลวง สิ้นสุดสัญญา 23 มี.ค.66</t>
  </si>
  <si>
    <t>การไฟฟ้นครหลวงขอส่งมอบงงาน</t>
  </si>
  <si>
    <t>ตรวจรับงานเรียบร้อยแล้ว</t>
  </si>
  <si>
    <t>ค่าติดตั้งไฟฟ้าสาธารณะบริเวณซอยชุมชนกุศลทอง แขวงทุ่งวัดดอน เขตสาทร</t>
  </si>
  <si>
    <t>ติดตั้งโคมชนิดหลอดแสงจันทร์ขนาด 80W พร้อมกิ่ง 0.40 เมตร จำนวน 1 ชุด</t>
  </si>
  <si>
    <t>การไฟฟ้านครหลวงขอส่งมอบงาน</t>
  </si>
  <si>
    <t>รวมงบกลาง</t>
  </si>
  <si>
    <t>งบรายจ่ายอื่น</t>
  </si>
  <si>
    <t>งานปกครอง</t>
  </si>
  <si>
    <t>ค่าใช้จ่ายในการฝึกอบรมอาสาสมัครป้องกันภัยฝ่ายพลเรือน (หลักสูตรทบทวน)</t>
  </si>
  <si>
    <t>ฝึกอบรมวันที่ 16 - 18 มิถุนายน 2566</t>
  </si>
  <si>
    <t>กิจกรรม ฝึกอบรมแบบไป-กลับ 3 วัน (จำนวน 60 คน)</t>
  </si>
  <si>
    <t>- ค่าตอบแทนผู้บรรยาย 16 ชม.ๆ ละ 600 บาท เป็นเงิน 9,600 บาท</t>
  </si>
  <si>
    <t>- ค่าตอบแทนผู้สาธิต 5 ชม.ๆ ละ 1,200 บาท เป็นเงิน 6,000 บาท</t>
  </si>
  <si>
    <t>- ค่าอาหาร อาหารว่างและเครื่องดื่ม เป็นเงิน 13,500 บาท</t>
  </si>
  <si>
    <t>- ค่าใช้จ่ายพิธีเปิด-ปิด เป็นเงิน 400 บาท</t>
  </si>
  <si>
    <t>- ค่าวัสดุเกี่ยวกับการฝึกอบรม เป็นเงิน 3,000 บาท</t>
  </si>
  <si>
    <t>- ค่าวัสดุที่เกี่ยวกับการสาธิตการดับเพลิงและการปฐมพยาบาล เป็นเงิน 9,000 บาท</t>
  </si>
  <si>
    <t>ค่าใช้จ่ายเกี่ยวกับการสนับสนุนกิจการอาสาสมัครป้องกันภัยฝ่ายพลเรือน</t>
  </si>
  <si>
    <t>เบิกค่าตอบแทนอาสาสมัครป้องกันภัยฯ ต.ค.65 เป็นเงิน 24,800.- บาท</t>
  </si>
  <si>
    <t>กิจกรรม สนับสนุนการปฏิบัติงานด้านป้องกันและบรรเทาสาธารณภัย</t>
  </si>
  <si>
    <t xml:space="preserve">เบิกค่าวัสดุอุปกรณ์ ค่าอาหารและอาหารว่างในการประชุม ต.ค.65 </t>
  </si>
  <si>
    <t>ดำเนินการเดือน ตุลาคม 2565 - กันยายน 2566</t>
  </si>
  <si>
    <t>เป็นเงิน 5,000.- บาท</t>
  </si>
  <si>
    <t>- ค่าตอบแทนอาสามัครฯ 2 คน คนละ 200 บาท จำนวน 2 ผลัด 365 วัน</t>
  </si>
  <si>
    <t>เบิกค่าตอบแทนอาสาสมัครป้องกันภัยฯ เดือน พ.ย. 65 เป็นเงิน 24,000.- บาท</t>
  </si>
  <si>
    <t>เป็นเงิน 292,000 บาท (เบิกจ่ายเป็นรายเดือน)</t>
  </si>
  <si>
    <t>ค่าวัสดุอุปกรณ์ ค่าอาหารและอาหารว่างในการประชุม เดือน พ.ย.65 เป็นเงิน 5,000.- บาท</t>
  </si>
  <si>
    <t>- ค่าวัสดุอุปกรณ์ สำหรับใช้ในศูนย์ อปพร. เดือนละ 5,000 บาท 12 เดือน</t>
  </si>
  <si>
    <t>เบิกค่าวัสดุอุปกรณ์เพื่อใช้ในการดำเนินการศูนย์อาสาสมัคร เดือน ธ.ค.65 เป็นเงิน 5,000.- บาท</t>
  </si>
  <si>
    <t>เป็นเงิน 60,000 บาท (เบิกจ่ายเป็นรายเดือน)</t>
  </si>
  <si>
    <t>เบิกค่าตอบแทนอาสาสมัครป้องกันภัยฯ ธ.ค.65 เป็นเงิน 24,800.- บาท</t>
  </si>
  <si>
    <t>เบิกค่าตอบแทนอาสาสมัครป้องกันภัยฯ ม.ค.66 เป็นเงิน 24,800.- บาท</t>
  </si>
  <si>
    <t>เบิกค่าวัสดุอุปกรณ์เพื่อใช้ในการดำเนินการศูนย์อาสาสมัคร เดือน ม.ค.66 เป็นเงิน 5,000.- บาท</t>
  </si>
  <si>
    <t>เบิกค่าตอบแทนอาสาสมัครป้องกันภัยฯ ก.พ.66 เป็นเงิน 22,400.- บาท</t>
  </si>
  <si>
    <t>เบิกค่าวัสดุอุปกรณ์เพื่อใช้ในการดำเนินการศูนย์อาสาสมัคร เดือน ก.พ.66 เป็นเงิน 5,000.- บาท</t>
  </si>
  <si>
    <t>ค่าใช้จ่ายในการจัดงานวันสำคัญ อนุรักษ์สืบสานวัฒนธรรมประเพณี</t>
  </si>
  <si>
    <t xml:space="preserve">1)กิจกรรมวันพ่อแห่งชาติ จัดภายในวันที่ 1-7 ธ.ค. 65 </t>
  </si>
  <si>
    <t>เบิกจ่ายเป็นค่าวัสดุ และค่าใช้จ่ายในการจัดกิจกรรมวันพ่อแห่งชาติ เป็นเงิน 90,000.- บาท</t>
  </si>
  <si>
    <t xml:space="preserve">2)พิธีถวายราชสักการะพระบรมราชานุสาวรีย์ ร.3 จัดวันที่ 31 มี.ค. 66 </t>
  </si>
  <si>
    <t>จัดกิจกรรมในวันที่ 31 มีนาคม 2566 เป็นเงิน 75,000.- บาท</t>
  </si>
  <si>
    <t xml:space="preserve">3)กิจกรรมวันเฉลิมพระชนมพรรษาสมเด็จพระราชินี จัดภายในวันที่ 1-3 มิ.ย. 66 </t>
  </si>
  <si>
    <t>จัดกิจกรรมในเดือนมิถุนายน 2566 เป็นเงิน 93,300.- บาท</t>
  </si>
  <si>
    <t>4)กิจกรรมวันเฉลิมพระชนมพรรษาพระบาทสมเด็จพระปรเมนทรรามาธิบดี</t>
  </si>
  <si>
    <t>จัดกิจกรรมในเดือนกรกฎาคม 2566 เป็นเงิน 96,140.- บาท</t>
  </si>
  <si>
    <t>ศรีสินทรมหาวชิราลงกร พระวชิรเกล้าเจ้าอยู่หัวจัดภายในวันที่ 25-28 ก.ค.66</t>
  </si>
  <si>
    <t xml:space="preserve">5)กิจกรรมเฉลิมพระเกียรติสมเด็จพระนางเจ้าสิริกิติ์ พระบรมราชินีนาถ </t>
  </si>
  <si>
    <t>จัดกิจกรรมในเดือนสิงหาคม 2566 เป็นเงิน 82,940.- บาท</t>
  </si>
  <si>
    <t>พระบรมราชชนนีพันปีหลวง จัดภายในวันที่ 9-12 ส.ค. 66</t>
  </si>
  <si>
    <t>งานปกครอง (โครงการตามแผนยุทธศาสตร์)</t>
  </si>
  <si>
    <t>ค่าใช้จ่ายโครงการอาสาสมัครกรุงเทพมหานครด้านการป้องกัน</t>
  </si>
  <si>
    <t>ดำเนินการในเดือน 26 มิถุนายน 2566</t>
  </si>
  <si>
    <t>และแก้ไขปัญหายาและสารเสพติด</t>
  </si>
  <si>
    <t>เนื่องจากเป็นเดือนที่ตรงกับวันต่อต้านยาเสพติด</t>
  </si>
  <si>
    <t xml:space="preserve">กิจกรรมที่ 1 จัดประชุมเชิงปฏิบัติการอาสาสมัครกรุงเทพมหานคร </t>
  </si>
  <si>
    <t>เฝ้าระวังภัยและยาเสพติด รายใหม่</t>
  </si>
  <si>
    <t>17 มิ.ย.66 จัดประชุมเชิงปฏิบัติการอาสาสมัครกรุงเทพมหานคร</t>
  </si>
  <si>
    <t>อาสาสมัคร 30 คน จนท. 5 คน รวม 35 คน เป็นเงิน 8,250 บาท ดังนี้</t>
  </si>
  <si>
    <t>- ค่าอาหาร อาหารว่างและเครื่องดื่ม เป็นเงิน 5,250 บาท</t>
  </si>
  <si>
    <t>- ค่าวัสดุ เครื่องเขียนและอุปกรณ์ เป็นเงิน 3,000 บาท</t>
  </si>
  <si>
    <t xml:space="preserve">กิจกรรมที่ 2 จัดกิจกรรมพัฒนาศักยภาพอาสาสมัครกรุงเทพมหานคร </t>
  </si>
  <si>
    <t>18 มิ.ย.66 จัดกิจกรรมพัฒนาศักยภาพอาสาสมัครกรุงเทพมหานคร</t>
  </si>
  <si>
    <t>เฝ้าระวังภัยและยาเสพติด รายเดิม</t>
  </si>
  <si>
    <t>อาสาสมัครฯ 174 คน จนท. 5 คน รวม 179 คน เป็นเงิน 31,200 บาท</t>
  </si>
  <si>
    <t>- ค่าอาหาร อาหารว่างและเครื่องดื่ม เป็นเงิน 26,850 บาท</t>
  </si>
  <si>
    <t>- ค่าวัสดุ เครื่องเขียนและอุปกรณ์ เป็นเงิน 4,350 บาท</t>
  </si>
  <si>
    <t>กิจกรรมที่ 3 จัดกิจกรรมรณรงค์ป้องกันและแก้ไขปัญหายาเสพติด</t>
  </si>
  <si>
    <t>26 มิ.ย.66 จัดกิจกรรมรณรงค์ป้องกันและแก้ไขปัญหายาเสพติด</t>
  </si>
  <si>
    <t>อาสาสมัครฯ 37 คน จนท. 10 คน ภาคประชาชน 30 คน รวม 77 คน เป็นเงิน 14,550 บาท</t>
  </si>
  <si>
    <t>- ค่าอาหาร อาหารว่างและเครื่องดื่ม เป็นเงิน 11,550 บาท</t>
  </si>
  <si>
    <t>งบประมาณเพื่อชดใช้เงินยืม</t>
  </si>
  <si>
    <t>ชดใช้เงินยืมเงินสะสมปี 2564 เพื่อทดรองจ่ายเป็นเงินเดือนและค่าจ้างประจำ</t>
  </si>
  <si>
    <t>ขออนุมัติเงินจัดสรร งวด 2 ครั้งที่ 12 อยู่ระหว่างสำนักงบฯ อนุมัติเงินจัดสรร</t>
  </si>
  <si>
    <t>ค่าจ้างชั่วคราว และเงินอื่นที่เบิกจ่ายในลักษณะเดียวกันสำหรับงวดเดือน กรกฎาคม 2564</t>
  </si>
  <si>
    <t>ค่าจ้างชั่วคราว และเงินอื่นที่เบิกจ่ายในลักษณะเดียวกันสำหรับงวดเดือน สิงหาคม 2564</t>
  </si>
  <si>
    <t>งานบริหารทั่วไปและจัดเก็บรายได้</t>
  </si>
  <si>
    <t>ค่าใช้จ่ายโครงการจ้างเหมาบริการเป็นรายบุคคลเพื่อปรับปรุง</t>
  </si>
  <si>
    <t>เบิกจ่ายค่าจ้างเหมาบริการ พ.ย.65 (16,500 x 2 ตน ) 33,000 บาท</t>
  </si>
  <si>
    <t>บัญชีรายการที่ดินและสิ่งปลูกสร้าง</t>
  </si>
  <si>
    <t>เบิกจ่ายค่าจ้างเหมาบริการ ธ.ค.65 (16,500 x 2 ตน ) 33,000 บาท</t>
  </si>
  <si>
    <t>เบิกจ่ายค่าจ้างเหมาบริการ ม.ค.66 (16,500 x 2 ตน ) 33,000 บาท</t>
  </si>
  <si>
    <t>เบิกจ่ายค่าจ้างเหมาบริการ ก.พ.66 (16,500 x 2 ตน ) 33,000 บาท</t>
  </si>
  <si>
    <t>งานเก็บขยะมูลฝอยและขนถ่ายสิ่งปฏิกูล</t>
  </si>
  <si>
    <t>ค่าใช้จ่ายในการส่งเสริมการแปรรูปมูลฝอยอินทรีย์เพื่อนำมาใช้ประโยชน์</t>
  </si>
  <si>
    <t>สำรวจความต้องการวัสดุที่ต้องการจัดซื้อ</t>
  </si>
  <si>
    <t xml:space="preserve"> - จัดซื้อวัสดุอุปกรณ์เพื่อแปรรูปมูลฝอยอินทรีย์ เช่น ถังพลาสติกแบบมีฝา </t>
  </si>
  <si>
    <t>อยู่ระหว่างเตรียมการดำเนินการ กำหนดเบิกจ่ายเดือนธันวาคม 2565</t>
  </si>
  <si>
    <t>ขวดพลาสติก น้ำตาลโมลาส และวัสดุอื่นๆ ในการจัดทำน้ำหมักชีวภาพ</t>
  </si>
  <si>
    <t>ขออนุมัติแต่งตั้งเจ้าหน้าที่จัดทำรายละเอียดคุณลักษณะของพัสดุและกำหนดราคากลาง</t>
  </si>
  <si>
    <t>เบิกจ่ายค่าจัดซื้อวัสดุอุปกรณ์ในการทำปุ๋ยชีวภาพ 49,980.- บาท</t>
  </si>
  <si>
    <t>ทำงานได้ตามแผน (เบิกจ่ายครบ งบประมาณคงเหลือ 20 บาท)</t>
  </si>
  <si>
    <t>ค่าใช้จ่ายโครงการอาสาสมัครชักลากมูลฝอยในชุมชน</t>
  </si>
  <si>
    <t>ประกาศรายชื่อผู้ได้รับการคัดเลือกเป็นอาสาสมัครชักลากมูลฝอย จำนวน 8 ราย</t>
  </si>
  <si>
    <t>จัดทำคำสั่งแต่งตั้งอาสาสมัครชักลากมูลฝอย</t>
  </si>
  <si>
    <t xml:space="preserve"> - ค่าตอบแทนอาสาสมัครชักลากมูลฝอย จำนวน 8 คน 5 ชุมชน เป็นเงิน 216,000 บาท</t>
  </si>
  <si>
    <t>อยู่ระหว่างรวบรวมเอกสารการลงชื่อปฏิบัติงานเพื่อดำเนินการเบิกจ่าย</t>
  </si>
  <si>
    <t xml:space="preserve"> - เงินสมทบกองทุนประกันสังคม เป็นเงิน 10,800 บาท</t>
  </si>
  <si>
    <t>เบิกจ่ายค่าตอบแทนอาสาสมัครชักลากมูลฝอย ต.ค.65 เป็นเงิน 18,000.- บาท</t>
  </si>
  <si>
    <t xml:space="preserve"> - จัดซื้อวัสดุอุปกรณ์สนับสนุนการแยกมูลฝอยและการทำความสะอาด</t>
  </si>
  <si>
    <t>เบิกจ่ายเงินสมทบกองทุนประกันสังคม ต.ค.65 เป็นเงิน 408.- บาท</t>
  </si>
  <si>
    <t>ชุมชนละ 1,500 บาท เป็นเงิน 7,500 บาท</t>
  </si>
  <si>
    <t xml:space="preserve">รวมเป็นเงิน 234,300 บาท </t>
  </si>
  <si>
    <t>เบิกจ่ายค่าตอบแทนอาสาสมัครชักลากมูลฝอย พ.ย.65 เป็นเงิน 18,000.- บาท</t>
  </si>
  <si>
    <t>เบิกจ่ายเงินสมทบกองทุนประกันสังคม พ.ย.65 เป็นเงิน 408.- บาท</t>
  </si>
  <si>
    <t>เบิกจ่ายค่าตอบแทนอาสาสมัครชักลากมูลฝอย ธ.ค.65 เป็นเงิน 18,000.- บาท</t>
  </si>
  <si>
    <t>เบิกจ่ายเงินสมทบกองทุนประกันสังคม ธ.ค.65 เป็นเงิน 408.- บาท</t>
  </si>
  <si>
    <t>เบิกจ่ายค่าตอบแทนอาสาสมัครชักลากมูลฝอย ม.ค.66 เป็นเงิน 18,000.- บาท</t>
  </si>
  <si>
    <t>เบิกจ่ายเงินสมทบกองทุนประกันสังคม ม.ค.66 เป็นเงิน 678.- บาท</t>
  </si>
  <si>
    <t>เบิกจ่ายค่าตอบแทนอาสาสมัครชักลากมูลฝอย ก.พ.66 เป็นเงิน 16,800.- บาท</t>
  </si>
  <si>
    <t>เบิกจ่ายเงินสมทบกองทุนประกันสังคม ม.ค.66 เป็นเงิน 630.- บาท</t>
  </si>
  <si>
    <t>ค่าใช้จ่ายในการบำรุงรักษา ปรับปรุงและเพิ่มพื้นที่สีเขียว</t>
  </si>
  <si>
    <t>เบิกจ่ายเป็นค่าใช้จ่ายในการจัดซื้อต้นไม้ วัสดุอุปกรณ์สำหรับบำรุงรักษา ปรับปรุง</t>
  </si>
  <si>
    <t>ขออนุมัติแต่งตั้งคณะกรรมการจัดทำรายละเอียดคุณลักษณะเฉพาะ</t>
  </si>
  <si>
    <t>และเพิ่มพื้นที่สีเขียว ตามแนวถนนนราธิวาสราชนครินทร์</t>
  </si>
  <si>
    <t>ของครุภัณฑ์และกำหนดราคากลาง</t>
  </si>
  <si>
    <t>ประกาศประกวดราคาจัดซื้อจัดจ้าง กำหนดยื่นเสนอราคา วันที่ 7 ธ.ค. 65</t>
  </si>
  <si>
    <t>รายงานผลการพิจารณาการประกวดราคา</t>
  </si>
  <si>
    <t xml:space="preserve">ผู้ชนะการเสนอราคา ร้านจันทรนะฬะการค้า </t>
  </si>
  <si>
    <t>รายงานตรวจรับสินค้า อยู่ระหว่างเตรียมเอกสารตั้งฎีกาเบิกจ่าย</t>
  </si>
  <si>
    <t xml:space="preserve">เบิกจ่ายเป็นค่าจัดซื้อไม้ดอกไม้ประดับและวัสดุอุปกรณ์การปลูก  </t>
  </si>
  <si>
    <t>เป็นเงิน 621,300.- บาท</t>
  </si>
  <si>
    <t>งบประมาณคงเหลือ 478,700.- บาท ดำเนินการขออนุมัติเปลี่ยนแปลงงบประมาณ</t>
  </si>
  <si>
    <t>เพื่อจัดทำโครงการค่าใช้จ่ายในการปรับปรุงภูมิทัศน์และเพิ่มพื้นที่สีเขียวในพื้นที่</t>
  </si>
  <si>
    <t>เขตสาทร ดำเนินการแล้วเสร็จ</t>
  </si>
  <si>
    <t>ค่าใช้จ่ายในการปรับปรุงภูมิทัศน์และเพิ่มพื้นที่สีเขียวในพื้นที่เขตสาทร</t>
  </si>
  <si>
    <t>ได้รับอนุมัติการเปลี่ยนแปลงงบประมาณ</t>
  </si>
  <si>
    <t>อยู่ระหว่างดำเนินการโครงการ</t>
  </si>
  <si>
    <t>ทำสัญญากับผู้ค้า หจก.พอมิททิด วงเงิน 458,550.- บาท</t>
  </si>
  <si>
    <t xml:space="preserve">ค่าใช้จ่ายในการซ่อมแซมบำรุงรักษาถนน ตรอก ซอย </t>
  </si>
  <si>
    <t>เบิกจ่ายค่าซ่อมแซมผิวจราจรบ่อพักและฝาบ่อพักซอยจันทน์ 32,39,45</t>
  </si>
  <si>
    <t>และสิ่งสาธารณประโยชน์เพื่อแก้ไขปัญหาความเดือนร้อนของประชาชน</t>
  </si>
  <si>
    <t>เป็นเงิน 407,710.- บาท</t>
  </si>
  <si>
    <t>เบิกจ่ายค่าซ่อมแซมผิวจราจรบ่อพักและฝาบ่อพักซอยจันทน์ 18/7 และซอยสาทร 11</t>
  </si>
  <si>
    <t>ดำเนินการตั้งแต่เดือน ตุลาคม 2565 - กันยายน 2566</t>
  </si>
  <si>
    <t>เป็นเงิน 476,293.- บาท</t>
  </si>
  <si>
    <t>1. ออกตรวจพื้นที่ของผู้บริหาร</t>
  </si>
  <si>
    <t>ขออนุมัติแต่งตั้งเจ้าหน้าที่จัดทำแบบรูปซ่อมแซมผิวจราจรบ่อพักซอยสาทร 15</t>
  </si>
  <si>
    <t>2. ฝ่ายโยธาสำรวจ ออกแบบ ประมาณราคา พร้อมจัดทำเอกสารที่เกี่ยวข้อง</t>
  </si>
  <si>
    <t>แยก 3 วงเงิน 389,000 บาท</t>
  </si>
  <si>
    <t>3. ดำเนินการจัดจ้าง ตามระเบียบกระทรวงการคลังว่าด้วยการจัดซื้อจัดจ้าง</t>
  </si>
  <si>
    <t>ขออนุมัติแต่งตั้งเจ้าหน้าที่จัดทำแบบรูปซ่อมแซมทางเท้าซอยจันน์ 46</t>
  </si>
  <si>
    <t xml:space="preserve">    และบริหารพัสดุภาครัฐฯ</t>
  </si>
  <si>
    <t>วงเงิน 459,000.-บาท</t>
  </si>
  <si>
    <t>เห็นชอบแบบรูปซ่อมแซมผิวจราจรบ่อพักซอยสาทร 15</t>
  </si>
  <si>
    <t>เห็นชอบแบบรูปซ่อมแซมทางเท้าซอยจันน์ 46</t>
  </si>
  <si>
    <t>ค่าใช้จ่ายในการส่งเสริมกิจกรรมสโมสรกีฬาและลานกีฬา</t>
  </si>
  <si>
    <t>เบิกจ่ายค่าตอบแทนอาสาสมัครฯ ต.ค.65 เป็นเงิน 59,520.- บาท</t>
  </si>
  <si>
    <t>เบิกจ่ายเงินสมทบกองทุนประกันสังคม ต.ค.65 เป็นเงิน 1,784.- บาท</t>
  </si>
  <si>
    <t>และเงินสมทบกองทุนประกันสังคม เป็นเงิน 61,320.- บาท</t>
  </si>
  <si>
    <t>อยู่ระหว่างเตรียมเบิกจ่ายค่าตอบแทนอาสาสมัครฯ ประจำเดือน พ.ย.65</t>
  </si>
  <si>
    <t xml:space="preserve"> - กิจกรรมแข่งขันกีฬาตะกร้อ รุ่นประชาชนทั่วไป (ชาย) เป็นเงิน 22,612.- บาท</t>
  </si>
  <si>
    <t>เบิกจ่ายค่าตอบแทนอาสาสมัครฯ พ.ย. 65 เป็นเงิน  43,200.- บาท</t>
  </si>
  <si>
    <t>กำหนดจัดกิจกรรม ช่วงเดือน มีนาคม 2566</t>
  </si>
  <si>
    <t>เบิกจ่ายเงินสมทบกองทุนประกันสังคม พ.ย.65 เป็นเงิน 1,296.- บาท</t>
  </si>
  <si>
    <t xml:space="preserve"> - กิจกรรมแข่งขันกีฬาฟุตซอล (เด็ก เยาวชน ประชาชน) เป็นเงิน 77,370.- บาท</t>
  </si>
  <si>
    <t>เบิกจ่ายค่าตอบแทนอาสาสมัครฯ ธ.ค. 65 เป็นเงิน  44,640.- บาท</t>
  </si>
  <si>
    <t>เบิกจ่ายเงินสมทบกองทุนประกันสังคม ธ.ค.65 เป็นเงิน 1,338.- บาท</t>
  </si>
  <si>
    <t xml:space="preserve"> - กิจกรรมพัฒนาลานกีฬา เป็นเงิน 21,890.- บาท </t>
  </si>
  <si>
    <t>เบิกจ่ายค่าตอบแทนอาสาสมัครฯ ม.ค. 66 เป็นเงิน  44,640.- บาท</t>
  </si>
  <si>
    <t>กำหนดการจัดซื้อ เดือนกุมภาพันธ์ 2566</t>
  </si>
  <si>
    <t>เบิกจ่ายเงินสมทบกองทุนประกันสังคม ม.ค.66 เป็นเงิน 2,232.- บาท</t>
  </si>
  <si>
    <t>เบิกจ่ายค่าตอบแทนอาสาสมัครฯ ก.พ. 66 เป็นเงิน  48,000.- บาท</t>
  </si>
  <si>
    <t>เบิกจ่ายเงินสมทบกองทุนประกันสังคม ก.พ.66 เป็นเงิน 2,400.- บาท</t>
  </si>
  <si>
    <t>ค่าใช้จ่ายในการจัดกิจกรรมการออกกำลังกาย</t>
  </si>
  <si>
    <t>เบิกจ่ายค่าตอบแทนวิทยากร ต.ค 65 เป็นเงิน 42,500.- บาท</t>
  </si>
  <si>
    <t xml:space="preserve">อยู่ระหว่างเตรียเบิกจ่ายค่าตอบแทนวิทยากร ประจำเดือน พ.ย. 65 </t>
  </si>
  <si>
    <t xml:space="preserve"> 1. ลานแอโรบิคสมาคมแต้จิ๋วแห่งประเทศไทย</t>
  </si>
  <si>
    <t>เบิกจ่ายค่าตอบแทนวิทยากร พ.ย. 65 เป็นเงิน 46,500.- บาท</t>
  </si>
  <si>
    <t>2. ลานแอโรบิคชุมชนวรรัตน์สัมพันธ์</t>
  </si>
  <si>
    <t>เบิกจ่ายค่าตอบแทนวิทยากร ธ.ค. 65 เป็นเงิน 46,500.- บาท</t>
  </si>
  <si>
    <t>3. ลานแอโรบิคสวนหย่อมและลานกีฬาใต้ทางด่วนซอยอยู่ดี</t>
  </si>
  <si>
    <t>เบิกจ่ายค่าตอบแทนวิทยากร ม.ค. 66 เป็นเงิน 51,500.- บาท</t>
  </si>
  <si>
    <t>4. ลานแอโรบิคสาธารณะใต้สะพานสมเด็จพระเจ้าตากสินมหาราช</t>
  </si>
  <si>
    <t>เบิกจ่ายค่าตอบแทนวิทยากร ก.พ. 66 เป็นเงิน 49,500.- บาท</t>
  </si>
  <si>
    <t>เป็นเงิน 117,000.- บาท (จัดกิจกรรมวันจันทร์ - ศุกร์  และทำการเบิก-จ่ายทุกเดือน)</t>
  </si>
  <si>
    <t>ค่าใช้จ่ายในการส่งเสริมกิจการสภาเด็กและเยาวชนกรุงเทพมหานคร</t>
  </si>
  <si>
    <t>เบิกจ่ายค่าตอบแทนอาสาสมัครฯ ต.ค.65 เป็นเงิน 8,640.- บาท</t>
  </si>
  <si>
    <t>เบิกจ่ายเงินสมทบกองทุนประกันสังคม ต.ค.65 เป็นเงิน 259.- บาท</t>
  </si>
  <si>
    <t>เป็นเงิน 115,200.- บาท และเงินสมทบกองทุนประกันสังคม 5,760.- บาท</t>
  </si>
  <si>
    <t>ประชุมสามัญสภาเด็กและเยาวชนกรุงเทพมหานคร ประจำปีงบประมาณ 2565</t>
  </si>
  <si>
    <t xml:space="preserve"> - ประชุมประจำปีของสมาชิกสภาเด็กและยาวชนเขตสาทร เป็นเงิน 9,000.- บาท</t>
  </si>
  <si>
    <t xml:space="preserve">เบิกจ่ายค่าตอบแทนอาสาสมัครฯ พ.ย. 65 เป็นเงิน 9,600.- บาท </t>
  </si>
  <si>
    <t>(จัดประชุม 3 ครั้งต่อปี และประชุมครั้งที่ 1 แล้วเมื่อวันเสาร์ 26 พฤศจิกายน 2565)</t>
  </si>
  <si>
    <t>เบิกจ่ายเงินสมทบกองทุนประกันสังคม พ.ย.65 เป็นเงิน 288.- บาท</t>
  </si>
  <si>
    <t>(ประชุมครั้งที่ 2 เมื่อวันที่ 18 กุมภาพันธ์ 2566)</t>
  </si>
  <si>
    <t>เบิกจ่ายชดใช้เงินยืม ค่าอาหาร อาหารว่างและเครื่องดื่มในการประชุมสภาเด็ก</t>
  </si>
  <si>
    <t xml:space="preserve"> - จัดกิจกรรมพิเศษเพื่อส่งเสริมการพัฒนาศักยภาพของเยาวชนในพื้นที่เขตสาทร</t>
  </si>
  <si>
    <t>เป็นเงิน 3,000.- บาท</t>
  </si>
  <si>
    <t>เป็นเงิน 50,000.- บาท กำหนดจัดกิจกรรมช่วง เดือน เมษายน 2566</t>
  </si>
  <si>
    <t xml:space="preserve">เบิกจ่ายค่าตอบแทนอาสาสมัครฯ ธ.ค. 65 เป็นเงิน 9,600.- บาท </t>
  </si>
  <si>
    <t>เบิกจ่ายเงินสมทบกองทุนประกันสังคม ธ.ค.65 เป็นเงิน 288.- บาท</t>
  </si>
  <si>
    <t xml:space="preserve">เบิกจ่ายค่าตอบแทนอาสาสมัครฯ ม.ค. 66 เป็นเงิน 9,600.- บาท </t>
  </si>
  <si>
    <t>เบิกจ่ายเงินสมทบกองทุนประกันสังคม ม.ค.66 เป็นเงิน 480.- บาท</t>
  </si>
  <si>
    <t xml:space="preserve">เบิกจ่ายค่าตอบแทนอาสาสมัครฯ ก.พ. 66 เป็นเงิน 9,600.- บาท </t>
  </si>
  <si>
    <t>เบิกจ่ายเงินสมทบกองทุนประกันสังคม ก.พ.66 เป็นเงิน 480.- บาท</t>
  </si>
  <si>
    <t>ชดใช้เงินยืมค่าอาหาร อาหารว่างและเครื่องดื่ม จัดงานวันที่ 18 ก.พ.66</t>
  </si>
  <si>
    <t>เป็็นเงิน 1,500.- บาท</t>
  </si>
  <si>
    <t>ค่าใช้จ่ายในการส่งเสริมพัฒนาการท่องเที่ยวชุมชนเชิงวัฒนธรรม</t>
  </si>
  <si>
    <t>อยู่ระหว่างเตรียมการดำเนินโครงการ</t>
  </si>
  <si>
    <t>สู่ความเป็นอยู่ที่ดีขึ้นอย่างยั่งยืน</t>
  </si>
  <si>
    <t>เตรียมแผนจัดกิจกรรม เดือน พฤษภาคม 2566</t>
  </si>
  <si>
    <t>ขออนุมัติเงินจัดสรร งวด 2 ครั้งที่ 6</t>
  </si>
  <si>
    <t>วัฒนธรรมสู่ความเป็นอยู่ที่ดีขึ้นอย่างยั่งยืน แบบพักค้าง จำนวน 4 วัน 2 คืน ที่จ.น่าน</t>
  </si>
  <si>
    <t>และ จ. แพร่ เป็นเงิน 556,000.- บาท กำหนดจัดกิจกรรมช่วง เดือน พฤษภาคม 2566</t>
  </si>
  <si>
    <t>จัดกิจกรรมโครงการ ในเดือน พฤษภาคม 2566</t>
  </si>
  <si>
    <t>งานพัฒนาชุมชนและบริการสังคม</t>
  </si>
  <si>
    <t>ค่าใช้จ่ายในการสนับสนุนการดำเนินงานของคณะกรรมการชุมชน</t>
  </si>
  <si>
    <t>เบิกจ่ายค่าสนับสนุนการดำเนินงานของคณะกรรมการชุมชน ประจำเดือน ต.ค. 65</t>
  </si>
  <si>
    <t>17 ชุมชน เป็นเงิน 101,366.- บาท</t>
  </si>
  <si>
    <t xml:space="preserve">คือ ชุมชน จำนวน 24 ชุมชน  </t>
  </si>
  <si>
    <t>เบิกจ่ายค่าสนับสนุนการดำเนินงานของคณะกรรมการชุมชน ประจำเดือน พ.ย. 65</t>
  </si>
  <si>
    <t xml:space="preserve"> - ชุมชนที่มีจำนวนบ้าน ไม่เกิน 200 หลัง มี 16 ชุมชน เป็นเงิน 960,000.- บาท</t>
  </si>
  <si>
    <t>22 ชุมชน เป็นเงิน 122,776.- บาท</t>
  </si>
  <si>
    <t xml:space="preserve"> - ชุมชนที่มีจำนวนบ้าน ตั้งแต่ 201-500 หลัง มี 6 ชุมชน เป็นเงิน 540,000.- บาท</t>
  </si>
  <si>
    <t>เบิกจ่ายค่าสนับสนุนการดำเนินงานของคณะกรรมการชุมชน ประจำเดือน ธ.ค. 65</t>
  </si>
  <si>
    <t xml:space="preserve"> - ชุมชนที่มีจำนวนบ้าน ตั้งแต่ 501 หลังขึ้นไป มี 2 ชุมชน เป็นเงิน 240,000.- บาท</t>
  </si>
  <si>
    <t>21 ชุมชน เป็นเงิน 124,759.- บาท</t>
  </si>
  <si>
    <t xml:space="preserve">ค่าใช้จ่ายในการสนับสนุนเจ้าหน้าที่ เพื่อปฏิบัติงานด้านเด็ก สตรี </t>
  </si>
  <si>
    <t>เบิกจ่ายค่าตอบแทนอาสาสมัครฯ ต.ค.65 เป็นเงิน 40,638.- บาท</t>
  </si>
  <si>
    <t>ผู้สูงอายุ คนพิการ และผู้ด้อยโอกาส</t>
  </si>
  <si>
    <t>เบิกจ่ายเงินสมทบกองทุนประกันสังคม ต.ค.65 เป็นเงิน 1,220.- บาท</t>
  </si>
  <si>
    <t>เบิกจ่ายค่าตอบแทนอาสาสมัครฯ พ.ย.65 เป็นเงิน 40,638.- บาท</t>
  </si>
  <si>
    <t xml:space="preserve"> - ค่าตอบแทนอาสาสมัครด้านการเงินและบัญชี จำนวน 1 คน เป็นเงิน 112,800.- บาท</t>
  </si>
  <si>
    <t>เบิกจ่ายเงินสมทบกองทุนประกันสังคม พ.ย.65 เป็นเงิน 1,220.- บาท</t>
  </si>
  <si>
    <t xml:space="preserve"> - ค่าตอบแทนอาสาสมัครช่วยงานสังคมสงเคราะห์ จำนวน 1 คน เป็นเงิน 98,638.- บาท</t>
  </si>
  <si>
    <t>เบิกจ่ายค่าตอบแทนอาสาสมัครฯ ธ.ค.65 เป็นเงิน 30,179.- บาท</t>
  </si>
  <si>
    <t xml:space="preserve"> - ค่าตอบแทนอาสาสมัครคนพิการ จำนวน 1 คน เป็นเงิน 98,638.- บาท</t>
  </si>
  <si>
    <t>เบิกจ่ายเงินสมทบกองทุนประกันสังคม ธ.ค.65 เป็นเงิน 905.- บาท</t>
  </si>
  <si>
    <t xml:space="preserve"> - เงินสมทบกองทุนประกันสังคม เป็นเงิน 24,524.- บาท</t>
  </si>
  <si>
    <t>เบิกจ่ายค่าตอบแทนอาสาสมัครฯ ม.ค.66 เป็นเงิน 16,238.- บาท</t>
  </si>
  <si>
    <t>เบิกจ่ายเงินสมทบกองทุนประกันสังคม ม.ค.66 เป็นเงิน 812.- บาท</t>
  </si>
  <si>
    <t>เบิกจ่ายค่าตอบแทนอาสาสมัครฯ ก.พ.66 เป็นเงิน 16,944.- บาท</t>
  </si>
  <si>
    <t>เบิกจ่ายเงินสมทบกองทุนประกันสังคม ก.พ.66 เป็นเงิน 848.- บาท</t>
  </si>
  <si>
    <t>ค่าใช้จ่ายศูนย์ประสานงานธนาคารสมองของกรุงเทพมหานคร</t>
  </si>
  <si>
    <t>เตรียมแผนจัดกิจกรรมวันที่ 28 มกราคม 2566</t>
  </si>
  <si>
    <t>แลกเปลี่ยน เรียนรู้ การถ่ายทอดภูมิปัญญาผู้สูงอายุ เป็นเงิน 10,000.- บาท</t>
  </si>
  <si>
    <t>เบิก-จ่ายค่าวัสดุในการจัดกิจกรรม 10,000.- บาทเรียบร้อยแล้ว</t>
  </si>
  <si>
    <t>กำหนดจัดกิจกรรมช่วงเดือน มกราคม 2566</t>
  </si>
  <si>
    <t>ค่าใช้จ่ายในการจ้างอาสาสมัครเจ้าหน้าที่ปฏิบัติงานด้านพัฒนาสังคม</t>
  </si>
  <si>
    <t>เบิกจ่ายค่าตอบแทนอาสาสมัครฯ ต.ค.65 เป็นเงิน 38,119.- บาท</t>
  </si>
  <si>
    <t>เบิกจ่ายเงินสมทบกองทุนประกันสังคม ต.ค.65 เป็นเงิน 1,144.- บาท</t>
  </si>
  <si>
    <t xml:space="preserve"> - ค่าตอบแทนอาสาสมัคร วุฒิต่ำกว่าปริญญาตรี จำนวน 2 คน เป้นเงิน 197,276.- บาท</t>
  </si>
  <si>
    <t>เบิกจ่ายค่าตอบแทนอาสาสมัครฯ พ.ย.65 เป็นเงิน 35,751.- บาท</t>
  </si>
  <si>
    <t xml:space="preserve"> - เงินสมทบกองทุนประกันสังคม เป็นเงิน 27,924.- บาท</t>
  </si>
  <si>
    <t>เบิกจ่ายเงินสมทบกองทุนประกันสังคม พ.ย.65 เป็นเงิน 1,073.- บาท</t>
  </si>
  <si>
    <t>เบิกจ่ายค่าตอบแทนอาสาสมัครฯ ธ.ค.65 เป็นเงิน 37,766.- บาท</t>
  </si>
  <si>
    <t>เบิกจ่ายเงินสมทบกองทุนประกันสังคม ธ.ค.65 เป็นเงิน 1,133.- บาท</t>
  </si>
  <si>
    <t>เบิกจ่ายค่าตอบแทนอาสาสมัครฯ ม.ค.66 เป็นเงิน 36,691.- บาท</t>
  </si>
  <si>
    <t>เบิกจ่ายเงินสมทบกองทุนประกันสังคม ม.ค.65 เป็นเงิน 1,835.- บาท</t>
  </si>
  <si>
    <t>เบิกจ่ายค่าตอบแทนอาสาสมัครฯ ก.พ.66 เป็นเงิน 38,472.- บาท</t>
  </si>
  <si>
    <t>เบิกจ่ายเงินสมทบกองทุนประกันสังคม ก.พ.65 เป็นเงิน 1,924.- บาท</t>
  </si>
  <si>
    <t>ค่าใช้จ่ายโครงการรู้ใช้ รู้เก็บ คนกรุงเทพฯ ชีวิตมั่นคง</t>
  </si>
  <si>
    <t>จัดกิจกรรมโครงการ ในวันที่ 23 มกราคม 2566</t>
  </si>
  <si>
    <t>เบิกค่าจัดซื้อวัสดุ โครงการ 9,970.- บาท</t>
  </si>
  <si>
    <t>และแก้ปัญหาหนี้สิน จำนวน 10 ชุมชน เป็นเงิน 20,000.- บาท</t>
  </si>
  <si>
    <t>ชดใช้เงินยืมค่าอาหารว่างและเครื่องดื่มผู้เข้าร่วมโครงการ เป็นเงิน 10,000.-บาท</t>
  </si>
  <si>
    <t>กำหนดจัดกิจกรรมวันที่ 23 มกราคม 2566</t>
  </si>
  <si>
    <t>ทำงานได้ตามแผน (เบิกจ่ายครบ) งบประมาณคงเหลือ 30 บาท</t>
  </si>
  <si>
    <t>ค่าใช้จ่ายในการฝึกอบรมวิชาชีพเสริมรายได้</t>
  </si>
  <si>
    <t>เตรียมแผนจัดกิจกรรมวันที่ 17 ธันวาคม 2565</t>
  </si>
  <si>
    <t>เป็นเงิน 35,250.- บาท</t>
  </si>
  <si>
    <t>จัดกิจกรรมโครงการ ในเดือน ธันวาคม 2565 จำนวน 4 ครั้ง เรียบร้อยแล้ว</t>
  </si>
  <si>
    <t xml:space="preserve"> - ค่าวัสดุในการฝึกอบรมวิชาชีพ เป็นเงิน 64,750.- บาท</t>
  </si>
  <si>
    <t>เตรียมจัดกิจกรรมเดือน มกราคม 2566 จำนวน 6 ครั้ง</t>
  </si>
  <si>
    <t>กำหนดจัดกิจกรรมช่วง 17 ธันวาคม 2565</t>
  </si>
  <si>
    <t>ในวันที่ 7, 8 ,15, 21, 28, 29 มกราคม 2566</t>
  </si>
  <si>
    <t>วันที่ 17 ธ.ค. 65 เวลา 09.00-16.00 น. วิชาร้อยมาลัยจากผ้า, วิชากระเป๋าผ้าแบบต่าง ๆ</t>
  </si>
  <si>
    <t>เตรียมจัดกิจกรรมเดือน กุมภาพันธ์ 2566 จำนวน 2 ครั้ง</t>
  </si>
  <si>
    <t>ณ ศูนย์ 3 วัย สร้างสรรสุข ชั้น 6 สำนักงานเขตสาทร ดำเนินการเรียบร้อยแล้ว</t>
  </si>
  <si>
    <t>ในวันที่ 4, 5 กุมภาพันธ์ 2566</t>
  </si>
  <si>
    <t>วันที่ 18 ธ.ค. 65 เวลา 09.00-16.00 น. วิชาร้อยมาลัยจากผ้า, วิชากระเป๋าผ้าแบบต่าง ๆ</t>
  </si>
  <si>
    <t>เบิกค่าซื้อวัสดุโครงการ เป็นเงิน 64,750.- บาท</t>
  </si>
  <si>
    <t>เบิกค่าตอบแทนวิทยากร 10,500.- บาท กิจกรรมวันที่ 17-25 ธ.ค.65</t>
  </si>
  <si>
    <t>วันที่ 24 ธ.ค. 65 เวลา 09.00-16.00 น. วิชาร้อยมาลัยจากผ้า, วิชากระเป๋าผ้าแบบต่าง ๆ</t>
  </si>
  <si>
    <t>เบิกค่าตอบแทนวิทยากร 24,750.- บาท กิจกรรมวันที่ 7 ม.ค.- 5 ก.พ.66</t>
  </si>
  <si>
    <t>วันที่ 25 ธ.ค. 65 เวลา 09.00-16.00 น. วิชาร้อยมาลัยจากผ้า, วิชากระเป๋าผ้าแบบต่าง ๆ</t>
  </si>
  <si>
    <t>ค่าใช้จ่ายในการจ้างงานคนพิการเพื่อปฏิบัติงาน</t>
  </si>
  <si>
    <t>เบิกจ่ายค่าตอบแทนอาสาสมัครฯ ต.ค.65 เป็นเงิน 45,000.- บาท</t>
  </si>
  <si>
    <t>เบิกจ่ายเงินสมทบกองทุนประกันสังคม ต.ค.65 เป็นเงิน 1,350.- บาท</t>
  </si>
  <si>
    <t>ประจำอยู่ฝ่ายพัฒนาชุมชนฯ จำนวน 3 คน เป็นเงิน 540,000.- บาท</t>
  </si>
  <si>
    <t>เบิกจ่ายค่าตอบแทนอาสาสมัครฯ พ.ย. 65 เป็นเงิน 45,000.- บาท</t>
  </si>
  <si>
    <t xml:space="preserve"> - เงินสมทบกองทุนประกันสังคม เป็นเงิน 27,000.- บาท</t>
  </si>
  <si>
    <t>เบิกจ่ายเงินสมทบกองทุนประกันสังคม พ.ย. 65 เป็นเงิน 1,350.- บาท</t>
  </si>
  <si>
    <t>*สำนักพัฒนาฯอนุมัติโอนงบประมาณเพิ่มอัตราการจ้างงานคนพิการอีก 3 อัตรา</t>
  </si>
  <si>
    <t>เบิกจ่ายค่าตอบแทนอาสาสมัครฯ พ.ย. 65 เป็นเงิน 42,632.- บาท</t>
  </si>
  <si>
    <t>เพิ่มงบประมาณ 567,000.-บาท รวมได้รับงบประมาณทั้งปีเป็นเงิน 1,134,000.- บาท</t>
  </si>
  <si>
    <t>เบิกจ่ายเงินสมทบกองทุนประกันสังคม ธ.ค. 65 เป็นเงิน 1,279.- บาท</t>
  </si>
  <si>
    <t>เบิกจ่ายค่าตอบแทนอาสาสมัครฯ ม.ค. 66 เป็นเงิน 45,000.- บาท</t>
  </si>
  <si>
    <t>เปิดรับสมัครอาสาสมัครคนพิการเพิ่มอีก 3 อัตรา ในวันที่ 3 - 13 มกราคม 2566</t>
  </si>
  <si>
    <t>เบิกจ่ายเงินสมทบกองทุนประกันสังคม ม.ค. 66 เป็นเงิน 2,250.- บาท</t>
  </si>
  <si>
    <t>กำหนดสอบคัดเลือก วันที่ 20 มกราคม 2566</t>
  </si>
  <si>
    <t xml:space="preserve">อยู่ระหว่างเปิดรับสมัครอาสาสมัครคนพิการ จำนวน 1 อัตรา </t>
  </si>
  <si>
    <t>กำหนดเริ่มปฏิบัติงาน วันที่ 7 กุมภาพันธ์ 2566 จำนวน 2 คน</t>
  </si>
  <si>
    <t xml:space="preserve">ในวันที่ 13 - 24 กุมภาพันธ์ 2566 </t>
  </si>
  <si>
    <t>ปัจจุบันมี 5 อัตรา ว่าง 1 อัตรา</t>
  </si>
  <si>
    <t>เบิกจ่ายค่าตอบแทนอาสาสมัครฯ ก.พ. 66 เป็นเงิน 62,250.- บาท</t>
  </si>
  <si>
    <t>เบิกจ่ายเงินสมทบกองทุนประกันสังคม ก.พ. 66 เป็นเงิน 3,263.- บาท</t>
  </si>
  <si>
    <t>ค่าใช้จ่ายในการพัฒนาศักยภาพผู้นำชุมชนและผู้เกี่ยวข้อง</t>
  </si>
  <si>
    <t>จัดกิจกรรมโครงการ ในวันที่ 12 , 14-17 มีนาคม 2566</t>
  </si>
  <si>
    <t>ดำเนินการจัดกิจกรรมโครงการแล้วเสร็จ อยู่ระหว่างตั้งฎีกาเบิกจ่าย</t>
  </si>
  <si>
    <t>น่าอยู่อย่างยั่งยืน แบบพักค้าง จำนวน 4 วัน 2 คืน ที่จ.อุดรธานี และ จ.หนองคาย</t>
  </si>
  <si>
    <t>กำหนดจัดกิจกรรมช่วงเดือน มีนาคม 2566</t>
  </si>
  <si>
    <t>ค่าใช้จ่ายในการจ้างอาสาสมัครพัฒนาชุมชน</t>
  </si>
  <si>
    <t>ดำเนินการจ้างอาสาพัฒนาชุมชนและ จ ำนวน 4 ชุมชน ดังนี้ ชุมชนท้ายซอยจันทน์ 31</t>
  </si>
  <si>
    <t>ชุมชนแสงจันทร์ใน ชุมชนวรรัตน์สัมพันธ์ และชุมชนจันทร์ร่ำรวย</t>
  </si>
  <si>
    <t>โดยให้เริ่มปฏิบัติงานวันที่ 16 ธันวาคม 2565</t>
  </si>
  <si>
    <t>อยู่ระหว่างรอสำนักพัฒฯชี้แจงแนวทางการปฏิบัติงาน</t>
  </si>
  <si>
    <t>อยู่ระหว่างเตรียมเบิกจ่ายค่าตอบแทน ประจำเดือน มกราคม 2566</t>
  </si>
  <si>
    <t>เบิกจ่ายค่าตอบแทนอาสาสมัครพัฒนาชุมชน ม.ค. 66 เป็นเงิน 3,600.- บาท</t>
  </si>
  <si>
    <t>ค่าใช้จ่ายในการพัฒนาย่านสร้างสรรค์เพื่อส่งเสริมอัตลักษณ์และกระตุ้นเศรษฐกิจ</t>
  </si>
  <si>
    <t>อยู่ระหว่างเตรียมจัดทำโครงการ</t>
  </si>
  <si>
    <t>การท่องเที่ยวชุมชนในพื้นที่กรุงเทพมหานคร</t>
  </si>
  <si>
    <t>ค่าใช้จ่ายในการพัฒนาศักยภาพเจ้าหน้าที่ผู้ปฏิบัติงานด้านการพัฒนาที่อยู่อาศัย</t>
  </si>
  <si>
    <t>อยู่ระหว่างเตรียมจัดทำแผนการทำฐานข้อมูล</t>
  </si>
  <si>
    <t>เพื่อทำฐานข้อมูลที่อยู่อาศัยกรุงเทพมหานคร</t>
  </si>
  <si>
    <t>งานพัฒนาชุมชนและบริการสังคม (โครงการตามแผนยุทธศาสตร์)</t>
  </si>
  <si>
    <t>ค่าใช้จ่ายในการจัดกิจกรรมครอบครัวรักการอ่าน</t>
  </si>
  <si>
    <t>จัดกิจกรรมโครงการ ในเดือน มกราคม - กุมภาพันธ์ 2566</t>
  </si>
  <si>
    <t>เบิก-จ่ายค่าวัสดุในการจัดกิจกรรม จำนวน 44,000.-บาท</t>
  </si>
  <si>
    <t xml:space="preserve"> เรขาคณิตในจินตนาการ</t>
  </si>
  <si>
    <t>ชดใช้เงินยืมค่าอาหาร อาหารว่างและเครื่องดื่ม 36,000.- บาท</t>
  </si>
  <si>
    <t>วิเคราะห์ข่าวและเรื่องสั้น</t>
  </si>
  <si>
    <t>คณิตคิดไว</t>
  </si>
  <si>
    <t>เปิดโลกนิทาน</t>
  </si>
  <si>
    <t>ปริศนาพาสนุก</t>
  </si>
  <si>
    <t>กลุ่มเป้าหมาย เด็ก เยาวชน และประชาชน จำนวน 360 คน เป็นเงิน  80,000.- บาท</t>
  </si>
  <si>
    <t>กำหนดจัดกิจกรรมช่วงเดือน มกราคม - กุมภาพันธ์ 2566 จำนวน 9 ครั้ง</t>
  </si>
  <si>
    <t>29 มกราคม 2566 สถานที่ บ้านหนังสือหมู่บ้านเจริญสุขใจ</t>
  </si>
  <si>
    <t>4 กุมภาพันธ์ 2566 สถานที่ บ้านหนังสือกองพันทหารสื่อสารที่ 1</t>
  </si>
  <si>
    <t>5 กุมภาพันธ์ 2566 สถานที่ ชุมชนบ้านมั่นคงสวนพลู</t>
  </si>
  <si>
    <t>11 กุมภาพันธ์ 2566 ชุมชนกิ่งจันทร์</t>
  </si>
  <si>
    <t>12 กุมภาพันธ์ 2566 ชุมชนบ้านเอื้ออาทรสวนพลูพัฒนา</t>
  </si>
  <si>
    <t>18 กุมภาพันธฺ 2566 โรงเรียนวัดดอน</t>
  </si>
  <si>
    <t>19 กุมภาพันธ์ 2566 บ้านหนังสือหมู่บ้านเสจริญสุขใจ</t>
  </si>
  <si>
    <t>25 กุมภาพันธ์ 2566 โรงเรียนวัดยานนาวา</t>
  </si>
  <si>
    <t>26 กุมภาพันธ์ 2566 บ้านหนังสือกองพันทหารสื่อสารที่ 1</t>
  </si>
  <si>
    <t>ค่าใช้จ่ายในการบริการจัดการระบบพัฒนาคนแบบชี้เป้า</t>
  </si>
  <si>
    <t>อยู่ระหว่างรอดำเนินการ คาดว่าจะดำเนินการในช่วงเดือน มีนาคม 2566</t>
  </si>
  <si>
    <t>สาทรมีทั้งสิ้น 2,200 ราย ได้รับงบประมาณ 50,000.- บาท แบ่งเป็นค่าจัดเก็บชุดข้อมูล</t>
  </si>
  <si>
    <t>ชุดละ 12 บาท , ค่าบันทึกประมวลผล ชุดละ 6 บาท , ค่าวัสดุในการจัดพิมพ์ ชุดละ 4 บาท</t>
  </si>
  <si>
    <t>ค่าวัสดุสำนักงาน 1,600 บาท</t>
  </si>
  <si>
    <t>งานพัฒนาชุมชนและบริการสังคม (โครงการตามแผนยุทธศาสตร์บูรณาการ)</t>
  </si>
  <si>
    <t>ค่าใช้จ่ายในการจัดสวัสดิการ การสงเคราะห์ช่วยเหลือเด็ก สตรี ครอบครัว</t>
  </si>
  <si>
    <t>ผู้ด้อยโอกาส ผู้สูงอายุและคนพิการ</t>
  </si>
  <si>
    <t>อยู่ระหว่างรวบรวมบุคคลที่มีสิทธิ เพื่อเตรียมพิจารณาอนุมัติเบิกจ่าย</t>
  </si>
  <si>
    <t>อยู่ระหว่างเตรียมการประชุมพิจารณาให้ความช่วยเหลือผู้ประสบปัญหาความ</t>
  </si>
  <si>
    <t xml:space="preserve">และคนพิการ เป็นเงิน 108,500.- บาท </t>
  </si>
  <si>
    <t>เดือดร้อนผ่านระบบการจัดสวัสดิการและการสงเคราะห์ (e - case)</t>
  </si>
  <si>
    <t>ประชุมอนุมัติเรียบร้อยแล้ว จำนวน 14 ราย เป็นเงิน 47,500.- บาท</t>
  </si>
  <si>
    <t>อยู่ระหว่างรวบรวมเอกสารและตรวจสอบเอกสารประกอบการเบิกจ่าย</t>
  </si>
  <si>
    <t xml:space="preserve">เบิกจ่ายเงินช่วยเหลือ สำหรับผู้ขอรับความช่วยเหลือตามโครงการ จำนวน 14 ราย </t>
  </si>
  <si>
    <t>เป็นเงิน 47,500.- บาท</t>
  </si>
  <si>
    <t>งานสุขาภิบาลอาหารและอนามัยสิ่งแวดล้อม</t>
  </si>
  <si>
    <t>ค่าใช้จ่ายโครงการกรุงเทพฯ เมืองแห่งสุขาภิบาลสิ่งแวดล้อมที่ดี สะอาด ปลอดภัย</t>
  </si>
  <si>
    <t>อยู่ระหว่างปรับแก้ไขโครงการ</t>
  </si>
  <si>
    <t>จัดทำโครงการเรียบร้อยแล้ว อยู่ระหว่างเริ่มจัดกิจกรรมตามแผนระยะเวลา</t>
  </si>
  <si>
    <t>ด้านสุขาภิบาลสิ่งแวดล้อม  จำนวน 115,200 บาท ดำเนินการเดือน พ.ย.65-พ.ค.66</t>
  </si>
  <si>
    <t>ช่วงเดือน ธ.ค.65 เป็นต้นไป</t>
  </si>
  <si>
    <t>ตรวจสอบ แนะนำ และเฝ้าระวัง ประชาสัมพันธ์และแก้ไขปัญหาทางด้าน</t>
  </si>
  <si>
    <t>ยาสูบ พ.ศ.2560 จำนวน 49,800 บาท ดำเนินการเดือน พ.ค.-ก.ค.66</t>
  </si>
  <si>
    <t>สุขาภิบาลสิ่งแวดล้อม จำนวน 7 ครั้ง</t>
  </si>
  <si>
    <t>สุขาภิบาลสิ่งแวดล้อม จำนวน 10 ครั้ง</t>
  </si>
  <si>
    <t>ตรวจสอบสถานที่สาธารณะที่เป็นเขตปลอดบุหรี่ตามกฎหมาย มอบป้าย</t>
  </si>
  <si>
    <t>ประชาสัมพันธ์ห้ามสูบบุหรี่ในพื้นที่เขตสาทร จำนวน 16 แห่ง</t>
  </si>
  <si>
    <t>เบิกค่าตอบแทนบุคลากรด้านการแพทย์ ธ.ค.65 (กิจกรรมที่ 1) เป็นเงิน 30,720.- บาท</t>
  </si>
  <si>
    <t>เบิกค่าตอบแทนบุคลากรด้านการแพทย์ ม.ค.66 เป็นเงิน 13,230.- บาท</t>
  </si>
  <si>
    <t>งานสุขาภิบาลอาหารและอนามัยสิ่งแวดล้อม (โครงการตามแผนยุทธศาสตร์)</t>
  </si>
  <si>
    <t>ค่าใช้จ่ายโครงการกรุงเทพฯ เมืองอาหารปลอดภัย</t>
  </si>
  <si>
    <t>เบิกค่าจัดซื้อตัวอย่างอาหาร พ.ย.65 เป็นเงิน 3,000.- บาท</t>
  </si>
  <si>
    <t>1.ซื้อตัวอย่างอาหาร จำนวน 30,000 บาท (เบิกจ่ายรายเดือน)</t>
  </si>
  <si>
    <t>เบิกค่าจัดซื้อตัวอย่างอาหาร ธ.ค.65 เป็นเงิน 3,000.- บาท</t>
  </si>
  <si>
    <t>ดำเนินการเดือน พ.ย.65- ส.ค.66</t>
  </si>
  <si>
    <t>ตรวจสอบ แนะนำสถานประกอบการประเภทสถานที่จำหน่ายอาหารและสถานที่</t>
  </si>
  <si>
    <t>2.ค่าอาหารทำการนอกเวลา จำนวน 23,000 บาท (เบิกจ่ายรายเดือน)</t>
  </si>
  <si>
    <t>สะสมอาหาร ในพื้นที่แขวงยานนาวาและแขวงทุ่งมหาเมฆ จำนวน 4 ร้าน</t>
  </si>
  <si>
    <t>ดำเนินการเดือน ม.ค.-ก.พ.66</t>
  </si>
  <si>
    <t>เบิกค่าจัดซื้อตัวอย่างอาหาร ม.ค.65 เป็นเงิน 3,000.- บาท</t>
  </si>
  <si>
    <t>3.ค่าตอบแทนบุคลากรด้านสาธารณสุข จำนวน 19,800 บาท (เบิกจ่ายรายเดือน)</t>
  </si>
  <si>
    <t>ดำเนินการ เดือน มี.ค.-เม.ย.66</t>
  </si>
  <si>
    <t>สะสมอาหาร ในพื้นที่แขวงยานนาวา</t>
  </si>
  <si>
    <t>4.ค่าดำเนินกิจกรรมเครือข่ายงานสุขาภิบาลอาหารในโรงเรียน จำนวน 10,000 บาท</t>
  </si>
  <si>
    <t>เบิกค่าจัดซื้อตัวอย่างอาหาร ก.พ.66 เป็นเงิน 3,000.- บาท</t>
  </si>
  <si>
    <t>ดำเนินการเดือน ก.พ.66</t>
  </si>
  <si>
    <t>จัดซื้อวัสดุอุปกรณ์ กิจกรรมพัฒนาตลาดสะอาด เป็นเงิน 4,995.- บาท</t>
  </si>
  <si>
    <t>5.ค่าดำเนินการกิจกรรมการพัฒนาตลาดสะอาดได้มาตรฐานอาหารปลอดภัย จำนวน</t>
  </si>
  <si>
    <t>5,000 บาท ดำเนินการเดือน ม.ค.66</t>
  </si>
  <si>
    <t>งานป้องกันและควบคุมโรค</t>
  </si>
  <si>
    <t>ค่าใช้จ่ายในการบูรณาการความร่วมมือในการพัฒนาประสิทธิภาพ</t>
  </si>
  <si>
    <t>อยู่ระหว่างปรับแก้ไขกิจกรรมและช่วงเวลาให้เหมาะสมกับโครงการ</t>
  </si>
  <si>
    <t>การแก้ไขปัญหาโรคไข้เลือดออกในพื้นที่กรุงเทพมหานคร</t>
  </si>
  <si>
    <t>กิจกรรมที่ 1 การสำรวจดัชนีลูกน้ำยุงลายและเฝ้าระวังแหล่งเพาะพันธุ์ยุงลายในชุมชน</t>
  </si>
  <si>
    <t>ดำเนินการเดือน ธ.ค.65-ก.ย.66</t>
  </si>
  <si>
    <t>ช่วงเดือน ธ.ค.65</t>
  </si>
  <si>
    <t>ครั้งที่ 1 จำนวน 24 ครั้ง (1 เดือน/4ชุมชน) = 6 เดือน</t>
  </si>
  <si>
    <t xml:space="preserve">สำรวจดัชนีลูกน้ำยุงลายและเฝ้าระวังแหล่งเพาะพันธุ์ยุงลายในชุมชน จำนวน </t>
  </si>
  <si>
    <t xml:space="preserve">ครั้งที่ 2 จำนวน 12 ครั้ง (1 เดือน/8ชุมชน) = 3 เดือน </t>
  </si>
  <si>
    <t>2 ชุมชน คือ ชุมชนกิ่งจันทร์ และชุมชนปู่เหลี่ยม</t>
  </si>
  <si>
    <t>รวมทั้งครั้ง ที่1-2 = 36 ครั้ง จำนวน 76,320 บาท</t>
  </si>
  <si>
    <t>กิจกรรมที่ 2 สรุปและจัดทำรายงานผล จำนวน 2,400 บาท</t>
  </si>
  <si>
    <t>2 ชุมชน คือ ชุมชนท้ายซอยจันทน์ 31 และชุมชนหมู่บ้านเจริญสุขใจ</t>
  </si>
  <si>
    <t>ดำเนินการเดือน ม.ค.-ก.ย.66</t>
  </si>
  <si>
    <t>2 ชุมชน คือ ชุมชนดอนกุศลพัฒนา และชุมชนดอนกุศลร่วมใจ</t>
  </si>
  <si>
    <t>เบิกค่าอาหารทำการนอกเวลาข้าราชการและลูกจ้าง ม.ค. 66 เป็นเงิน 400.- บาท</t>
  </si>
  <si>
    <t>เบิกค่าตอบแทนบุคลากรทางการแพทย์ ธ.ค.65-ม.ค.66 เป็นเงิน 16,960.- บาท</t>
  </si>
  <si>
    <t>งานป้องกันและควบคุมโรค
 (โครงการตามแผนยุทธศาสตร์)</t>
  </si>
  <si>
    <t>ค่าใช้จ่ายโครงการกรุงเทพมหานครเขตปลอดบุหรี่</t>
  </si>
  <si>
    <t>ประสานสำนักอนามัยกำหนดกิจกรรม จัดกิจกรรมเดือน ก.พ.66</t>
  </si>
  <si>
    <t>กิจกรรมที่ 1 ให้ความรู้เกี่ยวกับพิษภัยและอันตรายของผลิตภัณฑ์ยาสูบให้แก่เด็กและ</t>
  </si>
  <si>
    <t>อยู่ระหว่างส่งโครงการให้สำนักงบประมาณตรวจสอบความถูกต้อง</t>
  </si>
  <si>
    <t>เยาวชนในสถานศึกษาเพื่อป้องกันนักสูบหน้าใหม่ จำนวน 2 รุ่น ๆ ละ 200 คน</t>
  </si>
  <si>
    <t>จัดทำโครงการฯ เรียบร้อยแล้ว อยู่ระหว่างจัดทำหนังสือประสานโรงเรียน</t>
  </si>
  <si>
    <t xml:space="preserve"> - ค่าอาหาร อาหารว่าง จำนวน 60,000 บาท</t>
  </si>
  <si>
    <t>วัดสุทธิวราราม ขอใช้สถานที่และขอรายชื่อผู้เข้าร่วมอบรมในวันที่ 1-2 ก.พ.66</t>
  </si>
  <si>
    <t xml:space="preserve"> - ค่าตอบแทนผู้ดำเนินการให้ความรู้ จำนวน 18,000 บาท</t>
  </si>
  <si>
    <t>เริ่มดำเนินโครงการ วันที่ 1-2 ก.พ.66 ณ โรงเรียนวัดสุทธิวราราม</t>
  </si>
  <si>
    <t>กิจกรรมที่ 2 ให้ความรู้เพื่อส่งเสริมและสนับสนุนการเลิกสูบบุหรี่ของเจ้าหน้าที</t>
  </si>
  <si>
    <t>ซื้อวัสดุอุปกรณ์ ในการจัดกิจกรรมโครงการ เป็นเงิน 2,500.- บาท</t>
  </si>
  <si>
    <t>สำนักงานเขตสาทร จำนวน 100 คน</t>
  </si>
  <si>
    <t>เบิกค่าตอบแทนวิทยากร ค่าอาหาร อาหารว่างและเครื่องดื่ม กิจกรรมวันที่</t>
  </si>
  <si>
    <t xml:space="preserve"> - ค่าอาหาร อาหารว่าง จำนวน 15,000 บาท</t>
  </si>
  <si>
    <t>1-2 ก.พ.66 เป็นเงิน 78,000.- บาท</t>
  </si>
  <si>
    <t xml:space="preserve"> - ค่าตอบแทนผู้ดำเนินการให้ความรู้ จำนวน 6,000 บาท</t>
  </si>
  <si>
    <t>ชดใช้เงินยืม ค่าอาหาร อาหารว่างและเครื่องดื่ม 16,500.- บาท</t>
  </si>
  <si>
    <t xml:space="preserve">กิจกรรมที่ 3 รณรงค์ประชาสัมพันธ์เนื่องในวันงดสูบบุหรี่โลก </t>
  </si>
  <si>
    <t xml:space="preserve"> - ค่าวัสดุ อุปกรณ์ในการจัดนิทรรศการ จำนวน 1,000 บาท</t>
  </si>
  <si>
    <t>ค่าใช้จ่ายในการประชุมครู</t>
  </si>
  <si>
    <t>จัดประชุมข้าราชการครูและบุคลากรทางการศึกษาของโรงเรียนในสังกัดเขตสาทร</t>
  </si>
  <si>
    <t>ดำเนินการวันที่ 5 พฤษภาคม 2566</t>
  </si>
  <si>
    <t>จำนวน 50 คน เพื่อเพิ่มพูนความรู้และประสบการณ์ในการทำงาน ดำเนินการเดือน พฤษภาคม 2566</t>
  </si>
  <si>
    <t>เพื่อเตรียมความพร้อมก่อนการเปิดภาคเรียนที่ 1 ปีการศึกษา 2566</t>
  </si>
  <si>
    <t xml:space="preserve"> - ค่าอาหารว่างและเครื่องดื่ม 1 มื้อ เป็นเงิน 3,000 บาท</t>
  </si>
  <si>
    <t>ค่าใช้จ่ายในการฝึกอบรมนายหมู่ลูกเสือสามัญ สามัญรุ่นใหญ่และหัวหน้าหน่วย</t>
  </si>
  <si>
    <t>กำหนดการจัดซื้อวัสดุฝึกอบรม วันที่ 20 มีนาคม 2566</t>
  </si>
  <si>
    <t>ยุวกาชาด</t>
  </si>
  <si>
    <t>จัดฝึกอบรมเพื่อเสริมสร้างทักษะความรู้ในกิจกรรมลูกเสือและยุวกาชาด</t>
  </si>
  <si>
    <t>ระหว่างวันที่ 27-29 มี.ค.66</t>
  </si>
  <si>
    <t>ของโรงเรียนในสังกัด ผู้เข้าร่วมโครงการ 80 คน อบรมแบบพักค้าง 3 วัน 2 คืน</t>
  </si>
  <si>
    <t>ดำเนินการจัดกิจกรรมเป็นวันที่ 1 มีผู้เข้าร่วมโครงการ 52 คน จาก 80 คน</t>
  </si>
  <si>
    <t>ณ ค่ายลูกเสือชั่วคราวโรงเรียนวัดดอน เขตสาทร ดำเนินการเดือน มีนาคม 2566</t>
  </si>
  <si>
    <t>เนื่องจากเด็กปิดภาคเรียนการศึกษาและกลับต่างจังหวัด ซึ่งทางโรงเรียนมีหนังสือ</t>
  </si>
  <si>
    <t>กลุ่มเป้าหมายเป็นนักเรียนชั้น ป.4-6 ของโรงเรียนในสังกัด โดยมีกิจกรรม ดังนี้</t>
  </si>
  <si>
    <t>ถึงผู้ปกครองแจ้งกำหนดการจัดกิจกรรมก่อนหน้านี้แล้ว</t>
  </si>
  <si>
    <t>- พิธีเปิด-ปิดค่ายลูกเสือยุวกาชาด</t>
  </si>
  <si>
    <t>เพื่อให้การดำเนินโครงการมีผู้เข้าร่วมโครงการตามวัตถุประสงค์ จึงขอเลื่อนการจัด</t>
  </si>
  <si>
    <t>- เดินทางไกล (นอกสถานที่)</t>
  </si>
  <si>
    <t>กิจกรรมโครงการ 2 วันที่เหลือ จากวันที่ 28-29 มี.ค.66 เป็นวันที่  18-19 พ.ค. 66</t>
  </si>
  <si>
    <t xml:space="preserve">- ระบบหมู่และการประชุมนายหมู่ </t>
  </si>
  <si>
    <t xml:space="preserve">- วิชากลุ่มสัมพันธ์และการบันเทิงในกองลูกเสือสามัญ </t>
  </si>
  <si>
    <t>- วิชาการเป็นผู้นำที่ดี</t>
  </si>
  <si>
    <t>- วิชาการผูกแน่น</t>
  </si>
  <si>
    <t>- วิชาการทดสอบสมรรถภาพ (ผจญภัย )</t>
  </si>
  <si>
    <t xml:space="preserve">- การชุมนุมรอบกองไฟ </t>
  </si>
  <si>
    <t>- วิชาเงื่อน-เชือก</t>
  </si>
  <si>
    <t>- ค่าอาหารและเครื่องดื่ม เป็นเงิน 47,500.- บาท</t>
  </si>
  <si>
    <t>- ค่าวัสดุ เป็นเงิน 9,000.- บาท</t>
  </si>
  <si>
    <t>ค่าใช้จ่ายในการพัฒนาคุณภาพการดำเนินงานศูนย์วิชาการเขต</t>
  </si>
  <si>
    <t>1 พ.ค.66 จัดซื้อวัสดุสำหรับอบรมฯ</t>
  </si>
  <si>
    <t>9 พ.ค.66 จัดอบรมเชิงปฏิบัติการเพื่อพัฒนาศักยภาพครูผู้สอน อบรมแบบไป-กลับ</t>
  </si>
  <si>
    <t>จำนวน 2 วัน ณ ห้องประชุมโรงเรียนวัดดอน เขตสาทร ดำเนินการเดือนพฤษภาคม - มิถุนายน 2566</t>
  </si>
  <si>
    <t>เรื่องที่จะใช้ในการอบรมอยู่ระหว่างสรุปข้อมูลกับโรงเรียนในสังกัด</t>
  </si>
  <si>
    <t>- ค่าวิทยากร เป็นเงิน 7,200 บาท</t>
  </si>
  <si>
    <t>- ค่าอาหาร อาหารว่าง และเครื่องดื่ม เป็นเงิน 14,000.- บาท</t>
  </si>
  <si>
    <t>- ค่าวัสดุ เป็นเงิน 200.-บาท</t>
  </si>
  <si>
    <t>ค่าใช้จ่ายในการจัดประชุมสัมมนาคณะกรรมการสถานศึกษาขั้นพื้นฐาน</t>
  </si>
  <si>
    <t>จัดซื้อวัสดุประกอบการประชุม ช่วงเดือน กุมภาพันธ์ 2566</t>
  </si>
  <si>
    <t>โรงเรียนสังกัดกรุงเทพมหานคร</t>
  </si>
  <si>
    <t>อยู่ระหว่างตั้งฎีกาเบิกจ่ายค่าวัสดุประกอบการประชุม</t>
  </si>
  <si>
    <t xml:space="preserve">กิจกรรม </t>
  </si>
  <si>
    <t>1. จัดประชุมคณะกรรมการสถานศึกษาขั้นพื้นฐานของแต่ละโรงเรียน จำนวน 15 คน</t>
  </si>
  <si>
    <t>แบบไป-กลับ โรงเรียนละ 4 ครั้ง</t>
  </si>
  <si>
    <t>ดำเนินการเดือน กุมภาพันธ์ - กันยายน 2566</t>
  </si>
  <si>
    <t>- ค่าอาหารว่างและเครื่องดื่ม เป็นเงิน 3,000.-บาท</t>
  </si>
  <si>
    <t>- ค่าวัสดุ เป็นเงิน 16,000.-บาท</t>
  </si>
  <si>
    <t>2. จัดประชุมสัมมนาคณะกรรมการสถานศึกษาขั้นพื้นฐานฯ</t>
  </si>
  <si>
    <t>เจ้าหน้าที่ผู้เกี่ยวข้องจำนวน 30 คน แบบไป-กลับ</t>
  </si>
  <si>
    <t>ดำเนินการเดือน พฤษภาคม 2566</t>
  </si>
  <si>
    <t>- ค่าอาหาร อาหารว่างและเครื่องดื่ม เป็นเงิน 6,000.-บาท</t>
  </si>
  <si>
    <t>- ค่าวิทยากร เป็นเงิน 7,200.-บาท</t>
  </si>
  <si>
    <t>- ค่าวัสดุ เครื่องเขียนและอุปกรณ์ เป็นเงิน 2,900.-บาท</t>
  </si>
  <si>
    <t>งานงบประมาณโรงเรียน</t>
  </si>
  <si>
    <t>ค่าใช้จ่ายในการสัมมนาประธานกรรมการเครืองข่ายผู้ปกครอง</t>
  </si>
  <si>
    <t>โรงเรียนวัดดอน จัดประชุมผู้ปกครองครั้งที่ 1</t>
  </si>
  <si>
    <t>นักเรียนเพื่อพัฒนาโรงเรียนสังกัดกรุงเทพมหานคร</t>
  </si>
  <si>
    <t>จัดซื้อวัสดุประกอบการประชุม (โรงเรียนวัดดอน) 1,550.-บาท</t>
  </si>
  <si>
    <t>จำนวน 12 คน แบบไป-กลับ โรงเรียนละ 2 ครั้ง</t>
  </si>
  <si>
    <t>จัดซื้อวัสดุประกอบการประชุม (โรงเรียนวัดยานนาวา) 1,550.-บาท</t>
  </si>
  <si>
    <t>กำหนดการจัดประชุมครั้งที่ 2 ในช่วงเดือน  พฤษภาคม 2566</t>
  </si>
  <si>
    <t>โรงเรียนขนาดเล็ก</t>
  </si>
  <si>
    <t>- ค่าอาหารว่างและเครื่องดื่ม 1,200.-บาท</t>
  </si>
  <si>
    <t>- ค่าวัสดุ 3,100.-บาท</t>
  </si>
  <si>
    <t>ค่าใช้จ่ายในการส่งเสริมสนับสนุนให้นักเรียนสร้างสรรค์ผลงานเพื่อการเรียนรู้</t>
  </si>
  <si>
    <t xml:space="preserve">จัดซื้อวัสดุในการส่งเสริมสนับสนุนให้นักเรียนสร้างสรรค์ผลงาน </t>
  </si>
  <si>
    <t>(โรงเรียนวัดดอน) 11,100.-บาท</t>
  </si>
  <si>
    <t>หรือสื่อหรือเทคโนโลยีสารสนเทศมาใช้สร้างสรรค์ผลงานเพื่อการเรียนรู้</t>
  </si>
  <si>
    <t>ดำเนินการ เดือน มกราคม - สิงหาคม 2566</t>
  </si>
  <si>
    <t>(โรงเรียนวัดยานนาวา) 11,100.-บาท</t>
  </si>
  <si>
    <t>- ค่าวัสดุ 22,000.-บาท</t>
  </si>
  <si>
    <t>ค่าใช้จ่ายตามโครงการเรียนฟรี เรียนดี อย่างมีคุณภาพ</t>
  </si>
  <si>
    <t>17 เม.ย.66 จัดทำประกาศสรรหาบริษัทประกันภัยอุบัติเหตุนักเรียน เดือน เมษายน 2566</t>
  </si>
  <si>
    <t>16 พ.ค.66 สำรวจจำนวนเด็กและวัดขนาดไซส์</t>
  </si>
  <si>
    <t>23 มิ.ย.66 จ้างเหมาตัดเย็บชุดลูกเสือ/ยุวกาชาด/ชุดพละ/ชุดนอนอนุบาล (คนละ 450.-)</t>
  </si>
  <si>
    <t>- จ้างเหมาตัดเย็บชุดลูกเสือ/ยุวกาชาด/ชุดพละ/ชุดนอนอนุบาล (คนละ 450.-)</t>
  </si>
  <si>
    <t>ก่อหนี้เดือน มิถุนายน 2566</t>
  </si>
  <si>
    <t>เป็นเงิน 336,150 บาท ดำเนินการเดือนมีนาคม - สิงหาคม 2566</t>
  </si>
  <si>
    <t>- สรรหาบริษัทประกันภัยอุบัติเหตุนักเรียน (คนละ 150.-) เป็นเงิน 112,050.- บาท</t>
  </si>
  <si>
    <t>ดำเนินการเดือน เมษายน-สิงหาคม 2566</t>
  </si>
  <si>
    <t>ค่าใช้จ่ายในการสอนภาษาจีน</t>
  </si>
  <si>
    <t>ดำเนินการสอน เดือนพฤศจิกายน 2565 - กันยายน 2566</t>
  </si>
  <si>
    <t>อยู่ระหว่างตั้งเบิกค่าตอบแทนผู้สอนเดือน พ.ย. 65</t>
  </si>
  <si>
    <t>ชั้นประถมศึกษาปีที่ 4-6 ในภาคเรียนที่ 2/2565 และภาคเรียนที่ 1/2566</t>
  </si>
  <si>
    <t>เบิกจ่ายค่าตอบแทนครูสอนภาษาจีน เดือน พ.ย.65 เป็นเงิน 24,000.- บาท</t>
  </si>
  <si>
    <t>ดำเนินการ เดือนตุลาคม 2565-กันยายน 2566</t>
  </si>
  <si>
    <t>เบิกจ่ายค่าตอบแทนครูสอนภาษาจีน เดือน ธ.ค.65 เป็นเงิน 31,200.- บาท</t>
  </si>
  <si>
    <t>- ค่าตอบแทนครูผู้สอน ภาคเรียนที่ 2/2565 จำนวน 15 ห้อง เป็นเงิน 180,000.-บาท</t>
  </si>
  <si>
    <t>เบิกจ่ายค่าตอบแทนครูสอนภาษาจีน เดือน ม.ค.66 เป็นเงิน 28,800.- บาท</t>
  </si>
  <si>
    <t>และภาคเรียนที่ 1/2566 จำนวน 14 ห้อง เป็นเงิน 168,000.-บาท</t>
  </si>
  <si>
    <t>เบิกจ่ายค่าตอบแทนครูสอนภาษาจีน เดือน ก.พ.66 และ 1-10 มี.ค.66 เป็นเงิน 36,000.- บาท</t>
  </si>
  <si>
    <t>เบิกจ่ายค่าตอบแทนครูสอนภาษาจีน  1-17 มี.ค.66 โรงเรียนวัดดอน เป็นเงิน 10,800.- บาท</t>
  </si>
  <si>
    <t>ค่าใช้จ่ายโครงการภาษาอังกฤษเพื่อทักษะชีวิต</t>
  </si>
  <si>
    <t>ชั้นอนุบาล-ชั้นประถมศึกษาปีที่ 6 ในภาคเรียนที่ 2/2565 และภาคเรียนที่ 1/2566</t>
  </si>
  <si>
    <t>เบิกจ่ายค่าตอบแทนครูสอนภาษาอังกฤษ เดือน พ.ย.65 เป็นเงิน 49,800.- บาท</t>
  </si>
  <si>
    <t>เบิกจ่ายค่าตอบแทนครูสอนภาษาอังกฤษ เดือน ธ.ค.65 เป็นเงิน 56,400.- บาท</t>
  </si>
  <si>
    <t>- ค่าตอบแทนครูผู้สอน ภาคเรียนที่ 2/2565 จำนวน 30 ห้อง เป็นเงิน 360,000.-บาท</t>
  </si>
  <si>
    <t>เบิกจ่ายค่าตอบแทนครูสอนภาษาอังกฤษ เดือน ม.ค.66 เป็นเงิน 54,600.- บาท</t>
  </si>
  <si>
    <t>และภาคเรียนที่ 1/2566 จำนวน 30 ห้อง เป็นเงิน 360,000.-บาท</t>
  </si>
  <si>
    <t>เบิกจ่ายค่าตอบแทนครูสอนภาษาอังกฤษ เดือน ก.พ.66 และ 1-10 มี.ค.66 เป็นเงิน 68,400.- บาท</t>
  </si>
  <si>
    <t>เบิกจ่ายค่าตอบแทนครูสอนภาษาอังกฤษ 1-16 มี.ค.66 โรงเรียนวัดดอน เป็นเงิน 15,000.- บาท</t>
  </si>
  <si>
    <t>ค่าใช้จ่ายในพิธีทบทวนคำปฏิญาณและสวนสนามลูกเสือกรุงเทพมหานคร</t>
  </si>
  <si>
    <t>23 มิ.ย.66 กำหนดการซ้อมใหญ่</t>
  </si>
  <si>
    <t>1 ก.ค.66 วันจริง วันสถาปนา</t>
  </si>
  <si>
    <t>เนื่องในวันคล้ายวันสถาปนาคณะลูกเสือแห่งชาติ ดำเนินการ 2 วัน</t>
  </si>
  <si>
    <t>1. เข้าร่วมกิจกรรมวันซ้อมใหญ่ ในเดือนมิถุนายน 2566 จำนวน 30 คน</t>
  </si>
  <si>
    <t>- ค่าอาหาร เป็นเงิน 4,500.-บาท</t>
  </si>
  <si>
    <t>- ค่าอาหารว่าง และเครื่องดื่ม เป็นเงิน 1,500.-บาท</t>
  </si>
  <si>
    <t>- ค่าพาหนะ 1 คันๆ ละ 11,400.- บาท เป็นเงิน 11,400.-บาท</t>
  </si>
  <si>
    <t>2. เข้าร่วมกิจกรรม วันที่ 1 กรกฎาคม 2566 (วันสถาปนา) จำนวน 80 คน</t>
  </si>
  <si>
    <t>- ค่าอาหาร เป็นเงิน 12,000.-บาท</t>
  </si>
  <si>
    <t>- ค่าอาหารว่างและเครื่องดื่ม เป็นเงิน 4,000.-บาท</t>
  </si>
  <si>
    <t>- ค่าพาหนะเดินทาง 2 คัน คันละ 11,400.-บาท เป็นเงิน 22,800 บาท</t>
  </si>
  <si>
    <t>ค่าใช้จ่ายในพิธีปฏิญาณตนและสวนสนามยุวกาชาดกรุงเทพมหานคร</t>
  </si>
  <si>
    <t>จ้างเหมาค่าพาหนะฯ</t>
  </si>
  <si>
    <t>กำหนดการซ้อมใหญ่</t>
  </si>
  <si>
    <t>เนื่องในวันคล้ายวันสถาปนายุวกาชาดไทย ดำเนินการ 2 วัน</t>
  </si>
  <si>
    <t>วันจริง วันสถาปนา</t>
  </si>
  <si>
    <t>1. เข้าร่วมกิจกรรมวันซ้อมใหญ่ ในเดือนมกราคม 2566 จำนวน 38 คน</t>
  </si>
  <si>
    <t>ดำเนินโครงการแล้วเสร็จอยู่ระหว่างตั้งฎีกาเบิกจ่าย</t>
  </si>
  <si>
    <t>- ค่าอาหาร เป็นเงิน 5,700.-บาท</t>
  </si>
  <si>
    <t>ชดใช้เงินยืม ค่าอาหาร อาหารว่างและเครื่องดื่ม 13,050.- บาท</t>
  </si>
  <si>
    <t>- ค่าอาหารว่างและเครื่องดื่ม เป็นเงิน 1,900.-บาท</t>
  </si>
  <si>
    <t>2. เข้าร่วมกิจกรรม วันที่ 27 มกราคม 2566 (วันสถาปนา) จำนวน 49 คน</t>
  </si>
  <si>
    <t>- ค่าอาหาร เป็นเงิน 7,350.-บาท</t>
  </si>
  <si>
    <t>- ค่าอาหารว่างและเครื่องดื่ม เป็นเงิน 2,450.-บาท</t>
  </si>
  <si>
    <t>ค่าใช้จ่ายในการส่งเสริมกีฬานักเรียนสังกัดกรุงเทพมหานคร</t>
  </si>
  <si>
    <t>25 พ.ค.66 จัดซื้อวัสดุ</t>
  </si>
  <si>
    <t>30 มิ.ย.66 จัดกิจกรรมแข่งขันกีฬาระดับกลุ่มเขต</t>
  </si>
  <si>
    <t>1. จัดการแข่งขันระดับสำนักงานเขตเพื่อคัดเลือกตัวแทนเข้าร่วมการแข่งขันระดับกลุ่มเขต</t>
  </si>
  <si>
    <t>2. นักกีฬาที่ได้รับคัดเลือกเป็นตัวแทนของสำนักงานเขตเข้าร่วมแข่งขันระดับกลุ่มเขต</t>
  </si>
  <si>
    <t>3. นักกีฬาที่ได้รับการคัดเลือกเป็นตัวแทนระดับกลุ่มเขตเข้าร่วมการแข่งขันระดับ กทม. รอบชิงชนะเลิศ</t>
  </si>
  <si>
    <t>รายละเอียดค่าใช้จ่าย</t>
  </si>
  <si>
    <t>- ค่าอาหารว่างและเครื่องดื่มสำหรับนักกีฬากองเชียร์และกรรมการตัดสิน เป็นเงิน 42,000 บาท</t>
  </si>
  <si>
    <t>- ค่าวัสดุอุปกรณ์กีฬาเพื่อใช้ในการฝึกซ้อมและแข่งขัน เป็นเงิน 3,000 บาท</t>
  </si>
  <si>
    <t>*สำนักงานเขตสวนหลวงโอนงบประมาณให้สำนักงานเขตสาทรหัวหน้ากลุ่มกรุงเทพใต้</t>
  </si>
  <si>
    <t>250,000.- บาท</t>
  </si>
  <si>
    <t>ค่าใช้จ่ายโครงการว่ายน้ำเป็น เล่นน้ำได้ปลอดภัย</t>
  </si>
  <si>
    <t>จัดซื้อชุดว่ายน้ำ ก่อหนี้เดือน พฤศจิกายน 2565</t>
  </si>
  <si>
    <t>เบิกจ่ายค่าจัดซื้อชุดว่ายน้ำ (โรงเรียนวัดดอน) 16,800.- บาท</t>
  </si>
  <si>
    <t>ดำเนินการ เดือนพฤศจิกายน 2565</t>
  </si>
  <si>
    <t>จัดซื้อชุดว่ายน้ำพร้อมหมวกและแว่นตาว่ายน้ำ 34 ชุด รร.วัดยานนาวา 10,200.-บาท</t>
  </si>
  <si>
    <t>- ค่าตอนแทนอาสาสมัคร ครูผู้สอน เจ้าหน้าที่รักษาความปลอดภัยทางน้ำ</t>
  </si>
  <si>
    <t>ค่าตอบแทนครูฝึกสอน 21 พ.ย. - 2 ธ.ค.65 เป็นเงิน 18,000.- บาท</t>
  </si>
  <si>
    <t>- ค่าชุดว่ายน้ำพร้อมหมวก</t>
  </si>
  <si>
    <t>เบิกค่าจ้างเหมารถยนต์ โดยสาร 40 ที่นั่ง 1 คัน รับ-ส่งนักเรียนว่ายน้ำ (รร.วัดยานนาวา)</t>
  </si>
  <si>
    <t>- ค่าพาหนะ</t>
  </si>
  <si>
    <t>5,100.- บาท</t>
  </si>
  <si>
    <t>สามารถถัวจ่ายทุกรายการ โดยเบิกจ่ายไม่เกินคนละ 650 บาท/หลักสูตร</t>
  </si>
  <si>
    <t>ทำงานได้ตามแผน (เบิกจ่ายครบ) งบประมาณคงเหลือ 8,500 บาท</t>
  </si>
  <si>
    <t>ค่าใช้จ่ายในการเปิดโลกกว้างสร้างเส้นทางสู่อาชีพ</t>
  </si>
  <si>
    <t>1 พ.ค.66 จัดซื้อวัสดุ</t>
  </si>
  <si>
    <t>ความถนัดและความสนใจของตนเองและได้เรียนรู้จากการลงมือปฏิบัติจริง</t>
  </si>
  <si>
    <t>- ค่าวัสดุ 20,000.-บาท</t>
  </si>
  <si>
    <t>รวมงบรายจ่ายอื่น</t>
  </si>
  <si>
    <t>หมายเหตุ งบดำเนินงานให้ตามรายการที่ระบุในแบบฟอร์มเท่านั้น จนกว่าจะมีการเปลี่ยนแปลง</t>
  </si>
  <si>
    <t xml:space="preserve">เครื่องพิมพ์เลเซอร์ หรือ LED ขาวดำ ชนิด Netword แบบ ที่ 1 </t>
  </si>
  <si>
    <t>(28 หน้า/นาที) 2 เครื่อง</t>
  </si>
  <si>
    <t xml:space="preserve">เครื่องมัลติมีเดียโปรเจคเตอร์ ระดับ XGA ขนาด 5,000 ANSI </t>
  </si>
  <si>
    <t>Lumens 1 เครื่อง</t>
  </si>
  <si>
    <t xml:space="preserve">โต๊ะทำงาน ระดับปฏิบัติงาน ปฏิบัติการ ชำนาญงาน อาวุโส </t>
  </si>
  <si>
    <t>ชำนาญการ 1 ชุด</t>
  </si>
  <si>
    <t xml:space="preserve">เก้าอี้ทำงาน ระดับปฏิบัติงาน ปฏิบัติการ ชำนาญงาน อาวุโส </t>
  </si>
  <si>
    <t>ชำนาญการ 1 ตัว</t>
  </si>
  <si>
    <t xml:space="preserve">เครื่องพิมพ์สำเนาระบบดิจิตอล ความละเอียด 300 x 400 จุดต่อตารางนิ้ว </t>
  </si>
  <si>
    <t>1 เครื่อง</t>
  </si>
  <si>
    <t>กิจกรรม  ดำเนินการตั้งแต่เดือนตุลาคม  2565 - กันยายน 2566</t>
  </si>
  <si>
    <t>กิจกรรม ดำเนินการซ่อมแซม บำรุงรักษาถนน ตรอก ซอยและสิ่งสาธารณประโยชน์</t>
  </si>
  <si>
    <t>กิจกรรมที่ 1 ตรวจสอบ แนะนำ เฝ้าระวัง ประชาสัมพันธ์และแก้ไขปัญหาทาง</t>
  </si>
  <si>
    <t>กิจกรรมที่ 2 ตรวจสอบ แนะนำ ให้เป็นไปตามพระราชบัญญัติควบคุมผลิตภัณฑ์</t>
  </si>
  <si>
    <r>
      <t xml:space="preserve">กิจกรรม </t>
    </r>
    <r>
      <rPr>
        <sz val="16"/>
        <color rgb="FF000000"/>
        <rFont val="TH SarabunPSK"/>
        <family val="2"/>
      </rPr>
      <t>ค่าตอบแทนอาสาสมัครลานกีฬา จำนวน 7 คน เป็นเงิน 1,226,400.- บาท</t>
    </r>
  </si>
  <si>
    <r>
      <t xml:space="preserve">กิจกรรม  </t>
    </r>
    <r>
      <rPr>
        <sz val="16"/>
        <color rgb="FF000000"/>
        <rFont val="TH SarabunPSK"/>
        <family val="2"/>
      </rPr>
      <t>ค่าตอบแทนวิทยากรเต้นแอโรบิค จำนวน 4 แห่ง เป็นเงิน 468,000.- บาท</t>
    </r>
  </si>
  <si>
    <r>
      <rPr>
        <b/>
        <sz val="16"/>
        <color rgb="FF000000"/>
        <rFont val="TH SarabunPSK"/>
        <family val="2"/>
      </rPr>
      <t>กิจกรรม</t>
    </r>
    <r>
      <rPr>
        <sz val="16"/>
        <color rgb="FF000000"/>
        <rFont val="TH SarabunPSK"/>
        <family val="2"/>
      </rPr>
      <t xml:space="preserve"> ค่าตอบแทนวิทยากรสอนเต้นลีลาศ และสอนเต้นโยคะ ณ สำนักงานเขตสาทร</t>
    </r>
  </si>
  <si>
    <r>
      <rPr>
        <b/>
        <sz val="16"/>
        <color rgb="FF000000"/>
        <rFont val="TH SarabunPSK"/>
        <family val="2"/>
      </rPr>
      <t xml:space="preserve">กิจกรรม </t>
    </r>
    <r>
      <rPr>
        <sz val="16"/>
        <color rgb="FF000000"/>
        <rFont val="TH SarabunPSK"/>
        <family val="2"/>
      </rPr>
      <t>ค่าตอบแทนอาสาสมัครช่วยปฏิบัติงานสภาเด็กและเยาวชนเขต</t>
    </r>
  </si>
  <si>
    <r>
      <rPr>
        <b/>
        <sz val="16"/>
        <color rgb="FF000000"/>
        <rFont val="TH SarabunPSK"/>
        <family val="2"/>
      </rPr>
      <t>กิจกรรม</t>
    </r>
    <r>
      <rPr>
        <sz val="16"/>
        <color rgb="FF000000"/>
        <rFont val="TH SarabunPSK"/>
        <family val="2"/>
      </rPr>
      <t xml:space="preserve"> สัมมนาศึกษาดูงานโครงการ ส่งเสริมการพัฒนาการท่องเที่ยวชุมชนเชิง</t>
    </r>
  </si>
  <si>
    <r>
      <t xml:space="preserve">กิจกรรม </t>
    </r>
    <r>
      <rPr>
        <sz val="16"/>
        <color rgb="FF000000"/>
        <rFont val="TH SarabunPSK"/>
        <family val="2"/>
      </rPr>
      <t>ค่าสนับสนุนการดำเนินงานของคณะกรรมการชุมชน กลุ่มเป้าหมาย</t>
    </r>
  </si>
  <si>
    <r>
      <t xml:space="preserve"> </t>
    </r>
    <r>
      <rPr>
        <b/>
        <sz val="16"/>
        <color rgb="FF000000"/>
        <rFont val="TH SarabunPSK"/>
        <family val="2"/>
      </rPr>
      <t xml:space="preserve">กิจกรรม </t>
    </r>
    <r>
      <rPr>
        <sz val="16"/>
        <color rgb="FF000000"/>
        <rFont val="TH SarabunPSK"/>
        <family val="2"/>
      </rPr>
      <t xml:space="preserve">ค่าตอบแทนอาสาสมัคร วุฒิปริญญาตรี </t>
    </r>
    <r>
      <rPr>
        <b/>
        <sz val="16"/>
        <color rgb="FF000000"/>
        <rFont val="TH SarabunPSK"/>
        <family val="2"/>
      </rPr>
      <t xml:space="preserve"> </t>
    </r>
    <r>
      <rPr>
        <sz val="16"/>
        <color rgb="FF000000"/>
        <rFont val="TH SarabunPSK"/>
        <family val="2"/>
      </rPr>
      <t>จำนวน 1 คน เป็นเงิน 180,000.-บาท</t>
    </r>
  </si>
  <si>
    <r>
      <t xml:space="preserve">กิจกรรม </t>
    </r>
    <r>
      <rPr>
        <sz val="16"/>
        <color rgb="FF000000"/>
        <rFont val="TH SarabunPSK"/>
        <family val="2"/>
      </rPr>
      <t>จัดนิทรรศการเผยแพร่ภูมิปัญญาผู้สูงอายุ และกิจกรรมอบรม ให้ความรู้</t>
    </r>
  </si>
  <si>
    <r>
      <t xml:space="preserve">กิจกรรม </t>
    </r>
    <r>
      <rPr>
        <sz val="16"/>
        <color rgb="FF000000"/>
        <rFont val="TH SarabunPSK"/>
        <family val="2"/>
      </rPr>
      <t>ค่าตอบแทนอาสาสมัครวุฒิปริญญาตรี จำนวน 2 คน เป็นเงิน 360,000.- บาท</t>
    </r>
  </si>
  <si>
    <r>
      <t xml:space="preserve">กิจกรรม  </t>
    </r>
    <r>
      <rPr>
        <sz val="16"/>
        <color rgb="FF000000"/>
        <rFont val="TH SarabunPSK"/>
        <family val="2"/>
      </rPr>
      <t>ออกหน่วยรณรงค์เคลื่อนที่ ให้ความรู้ด้านการบริหารเงินออมครอบครัว</t>
    </r>
  </si>
  <si>
    <r>
      <rPr>
        <b/>
        <sz val="16"/>
        <color rgb="FF000000"/>
        <rFont val="TH SarabunPSK"/>
        <family val="2"/>
      </rPr>
      <t>กิจกรรม</t>
    </r>
    <r>
      <rPr>
        <sz val="16"/>
        <color rgb="FF000000"/>
        <rFont val="TH SarabunPSK"/>
        <family val="2"/>
      </rPr>
      <t xml:space="preserve"> ค่าตอบแทนวิทยากรส่งเสริมอาชีพ (บุคคลภายนอก) จำนวน 1 คน</t>
    </r>
  </si>
  <si>
    <r>
      <t xml:space="preserve">กิจกรรม </t>
    </r>
    <r>
      <rPr>
        <sz val="16"/>
        <color rgb="FF000000"/>
        <rFont val="TH SarabunPSK"/>
        <family val="2"/>
      </rPr>
      <t>ค่าตอบแทนอาสาสมัครคนพิการเพื่อปฏิบัติงานในสำนักงานเขตสาทร</t>
    </r>
  </si>
  <si>
    <r>
      <t xml:space="preserve">กิจกรรม </t>
    </r>
    <r>
      <rPr>
        <sz val="16"/>
        <color rgb="FF000000"/>
        <rFont val="TH SarabunPSK"/>
        <family val="2"/>
      </rPr>
      <t>สัมมนาศึกษาดูงานโครงการพัฒนาศักยภาพผู้นำ ชุมชนสร้างชุมชน</t>
    </r>
  </si>
  <si>
    <r>
      <rPr>
        <b/>
        <sz val="16"/>
        <color rgb="FF000000"/>
        <rFont val="TH SarabunPSK"/>
        <family val="2"/>
      </rPr>
      <t xml:space="preserve">กิจกรรม </t>
    </r>
    <r>
      <rPr>
        <sz val="16"/>
        <color rgb="FF000000"/>
        <rFont val="TH SarabunPSK"/>
        <family val="2"/>
      </rPr>
      <t xml:space="preserve">ระบายสีปูนปลาสเตอร์ </t>
    </r>
  </si>
  <si>
    <r>
      <rPr>
        <b/>
        <sz val="16"/>
        <color rgb="FF000000"/>
        <rFont val="TH SarabunPSK"/>
        <family val="2"/>
      </rPr>
      <t>กิจกรรม</t>
    </r>
    <r>
      <rPr>
        <sz val="16"/>
        <color rgb="FF000000"/>
        <rFont val="TH SarabunPSK"/>
        <family val="2"/>
      </rPr>
      <t xml:space="preserve">  การสงเคราะห์ช่วยเหลือเด็ก สตรี ครอบครัว ผู้ด้อยโอกาส ผู้สูงอายุ </t>
    </r>
  </si>
  <si>
    <r>
      <rPr>
        <b/>
        <sz val="16"/>
        <color rgb="FF000000"/>
        <rFont val="TH SarabunPSK"/>
        <family val="2"/>
      </rPr>
      <t>กิจกรรม</t>
    </r>
    <r>
      <rPr>
        <sz val="16"/>
        <color rgb="FF000000"/>
        <rFont val="TH SarabunPSK"/>
        <family val="2"/>
      </rPr>
      <t xml:space="preserve"> ประชุมข้าราชการครูและบุคลากรทางการศึกษาของโรงเรียนในสังกัดเขตสาทร</t>
    </r>
  </si>
  <si>
    <r>
      <rPr>
        <b/>
        <sz val="16"/>
        <color rgb="FF000000"/>
        <rFont val="TH SarabunPSK"/>
        <family val="2"/>
      </rPr>
      <t>กิจกรรม</t>
    </r>
    <r>
      <rPr>
        <sz val="16"/>
        <color rgb="FF000000"/>
        <rFont val="TH SarabunPSK"/>
        <family val="2"/>
      </rPr>
      <t xml:space="preserve"> จัดการฝึกอบรมเพื่อเสริมสร้างทักษะความรู้ในกิจกรรมลูกเสือและยุวกาชาด</t>
    </r>
  </si>
  <si>
    <r>
      <rPr>
        <b/>
        <sz val="16"/>
        <color rgb="FF000000"/>
        <rFont val="TH SarabunPSK"/>
        <family val="2"/>
      </rPr>
      <t>กิจกรรม</t>
    </r>
    <r>
      <rPr>
        <sz val="16"/>
        <color rgb="FF000000"/>
        <rFont val="TH SarabunPSK"/>
        <family val="2"/>
      </rPr>
      <t xml:space="preserve"> จัดอบรมเชิงปฏิบัติการเพื่อพัฒนาศักยภาพครูผู้สอน อบรมแบบไป-กลับ</t>
    </r>
  </si>
  <si>
    <r>
      <rPr>
        <b/>
        <sz val="16"/>
        <color rgb="FF000000"/>
        <rFont val="TH SarabunPSK"/>
        <family val="2"/>
      </rPr>
      <t xml:space="preserve">กิจกรรม </t>
    </r>
    <r>
      <rPr>
        <sz val="16"/>
        <color rgb="FF000000"/>
        <rFont val="TH SarabunPSK"/>
        <family val="2"/>
      </rPr>
      <t>โรงเรียนจัดกิจกรรมการเรียนรู้เพื่อส่งเสริมให้นักเรียนสามารถนำนวัตกรรม</t>
    </r>
  </si>
  <si>
    <r>
      <rPr>
        <b/>
        <sz val="16"/>
        <color rgb="FF000000"/>
        <rFont val="TH SarabunPSK"/>
        <family val="2"/>
      </rPr>
      <t>กิจกรรม</t>
    </r>
    <r>
      <rPr>
        <sz val="16"/>
        <color rgb="FF000000"/>
        <rFont val="TH SarabunPSK"/>
        <family val="2"/>
      </rPr>
      <t xml:space="preserve"> โรงเรียนดำเนินการจัดหาชุดและทำประกันภัยอุบัติเหตุให้แก่นักเรียน 747 คน</t>
    </r>
  </si>
  <si>
    <r>
      <rPr>
        <b/>
        <sz val="16"/>
        <color rgb="FF000000"/>
        <rFont val="TH SarabunPSK"/>
        <family val="2"/>
      </rPr>
      <t>กิจกรรม</t>
    </r>
    <r>
      <rPr>
        <sz val="16"/>
        <color rgb="FF000000"/>
        <rFont val="TH SarabunPSK"/>
        <family val="2"/>
      </rPr>
      <t xml:space="preserve"> จ้างบุคคลภายนอกเพื่อมาช่วยปฏิบัติราชการด้านการสอนภาษาจีนนักเรียน</t>
    </r>
  </si>
  <si>
    <r>
      <rPr>
        <b/>
        <sz val="16"/>
        <color rgb="FF000000"/>
        <rFont val="TH SarabunPSK"/>
        <family val="2"/>
      </rPr>
      <t>กิจกรรม</t>
    </r>
    <r>
      <rPr>
        <sz val="16"/>
        <color rgb="FF000000"/>
        <rFont val="TH SarabunPSK"/>
        <family val="2"/>
      </rPr>
      <t xml:space="preserve"> จ้างบุคคลภายนอกเพื่อมาช่วยปฏิบัติราชการด้านการสอนภาษาอังกฤษนักเรียน</t>
    </r>
  </si>
  <si>
    <r>
      <rPr>
        <b/>
        <sz val="16"/>
        <color rgb="FF000000"/>
        <rFont val="TH SarabunPSK"/>
        <family val="2"/>
      </rPr>
      <t>กิจกรรม</t>
    </r>
    <r>
      <rPr>
        <sz val="16"/>
        <color rgb="FF000000"/>
        <rFont val="TH SarabunPSK"/>
        <family val="2"/>
      </rPr>
      <t xml:space="preserve"> การเข้าร่วมพิธีทบทวนคำปฏิญาณและสวนสนามลูกเสือกรุงเทพมหานคร 80 คน</t>
    </r>
  </si>
  <si>
    <r>
      <rPr>
        <b/>
        <sz val="16"/>
        <color rgb="FF000000"/>
        <rFont val="TH SarabunPSK"/>
        <family val="2"/>
      </rPr>
      <t>กิจกรรม</t>
    </r>
    <r>
      <rPr>
        <sz val="16"/>
        <color rgb="FF000000"/>
        <rFont val="TH SarabunPSK"/>
        <family val="2"/>
      </rPr>
      <t xml:space="preserve"> การเข้าร่วมพิธีปฏิญาณตนและสวนสนามยุวกาชาดกรุงเทพมหานคร 49 คน</t>
    </r>
  </si>
  <si>
    <r>
      <rPr>
        <b/>
        <sz val="16"/>
        <color rgb="FF000000"/>
        <rFont val="TH SarabunPSK"/>
        <family val="2"/>
      </rPr>
      <t>กิจกรรม</t>
    </r>
    <r>
      <rPr>
        <sz val="16"/>
        <color rgb="FF000000"/>
        <rFont val="TH SarabunPSK"/>
        <family val="2"/>
      </rPr>
      <t xml:space="preserve"> จัดการแข่งขันกีฬาเพื่อเข้าร่วมเป็นตัวแทน ดำเนินการระหว่างเดือน พ.ค. - ส.ค. 66</t>
    </r>
  </si>
  <si>
    <r>
      <rPr>
        <b/>
        <sz val="16"/>
        <color rgb="FF000000"/>
        <rFont val="TH SarabunPSK"/>
        <family val="2"/>
      </rPr>
      <t>กิจกรรม</t>
    </r>
    <r>
      <rPr>
        <sz val="16"/>
        <color rgb="FF000000"/>
        <rFont val="TH SarabunPSK"/>
        <family val="2"/>
      </rPr>
      <t xml:space="preserve"> นำนักเรียนชั้นประถมศึกษาปีที่ 3 จำนวน 103 คน ไปเรียนว่ายน้ำ</t>
    </r>
  </si>
  <si>
    <r>
      <rPr>
        <b/>
        <sz val="16"/>
        <color rgb="FF000000"/>
        <rFont val="TH SarabunPSK"/>
        <family val="2"/>
      </rPr>
      <t>กิจกรรม</t>
    </r>
    <r>
      <rPr>
        <sz val="16"/>
        <color rgb="FF000000"/>
        <rFont val="TH SarabunPSK"/>
        <family val="2"/>
      </rPr>
      <t xml:space="preserve"> โรงเรียนจัดกิจกรรมฝึกทักษะพื้นฐานทางอาชีพเพื่อให้นักเรียนมีโอกาสค้นพบ</t>
    </r>
  </si>
  <si>
    <t>อยู่ระหว่างจัดทำคำสั่งคณะกรรมการพัฒนาย่านสร้างสรรค์ฯ</t>
  </si>
  <si>
    <t>อยู่ระหว่างดำเนินการ สำรวจข้อมูล</t>
  </si>
  <si>
    <t>อยู่ระหว่างเตรียมจัดซื้อวัสดุในการจัดพิมพ์ และวัสดุสำนักงาน</t>
  </si>
  <si>
    <t>จัดซื้อวัสดุอุปกรณ์ในการจัดประชุม โรงเรียนวัดดอน 8,000.- บาท</t>
  </si>
  <si>
    <t>จัดซื้อวัสดุอุปกรณ์ในการจัดประชุม โรงเรียนวัดยานนาวา 8,000.- บาท</t>
  </si>
  <si>
    <t>สำนักงานเขตสาทร</t>
  </si>
  <si>
    <t>สรุปผลการดำเนินการรายการกันเงินเหลื่อมปีงบประมาณประจำปี 2565 มาดำเนินการปี 2566</t>
  </si>
  <si>
    <t>กันเงินฯ กรณีมีหนี้ผูกพัน</t>
  </si>
  <si>
    <t>กันเงินฯ กรณีไม่มีหนี้ผูกพัน</t>
  </si>
  <si>
    <t>อนุมัติกันเงินฯ</t>
  </si>
  <si>
    <t>เบิกจ่าย</t>
  </si>
  <si>
    <t>รายการ</t>
  </si>
  <si>
    <t>จำนวนเงิน</t>
  </si>
  <si>
    <t>ร้อยละ</t>
  </si>
  <si>
    <t>สรุปผลการดำเนินการ  : งบประมาณรายจ่ายประจำปี 2566</t>
  </si>
  <si>
    <t>สรุปผลการเบิกจ่ายภาพรวม</t>
  </si>
  <si>
    <t>งบประมาณ กทม.</t>
  </si>
  <si>
    <t>งบประจำปี</t>
  </si>
  <si>
    <t>งบกลาง</t>
  </si>
  <si>
    <t>รวมงบ กทม.</t>
  </si>
  <si>
    <t>%</t>
  </si>
  <si>
    <t>สรุปการก่อหนี้งบลงทุน</t>
  </si>
  <si>
    <t>สรุปการเบิกจ่ายงบลงทุน</t>
  </si>
  <si>
    <t>ข้อมูล ณ วันที่ 31 มีนาคม 2566</t>
  </si>
  <si>
    <t>ส่งเรื่องขอใบอนุญาติใช้เลื่อยโซ่ต่อกรมป่าไม้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</si>
</sst>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87" formatCode="d\ mmm\ yy"/>
    <numFmt numFmtId="188" formatCode="d\ mmmyy"/>
    <numFmt numFmtId="189" formatCode="d\ mmmyyyy"/>
    <numFmt numFmtId="190" formatCode="d&quot; &quot;mmm&quot; &quot;yy"/>
    <numFmt numFmtId="191" formatCode="d\.\ mmmyy"/>
    <numFmt numFmtId="192" formatCode="_-* #,##0_-;\-* #,##0_-;_-* &quot;-&quot;??_-;_-@_-"/>
  </numFmts>
  <fonts count="21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22"/>
      <scheme val="minor"/>
    </font>
    <font>
      <sz val="15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u/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FFFFFF"/>
      <name val="TH SarabunPSK"/>
      <family val="2"/>
    </font>
    <font>
      <b/>
      <sz val="16"/>
      <color rgb="FF1F1F1F"/>
      <name val="TH SarabunPSK"/>
      <family val="2"/>
    </font>
    <font>
      <u/>
      <sz val="16"/>
      <color rgb="FF000000"/>
      <name val="TH SarabunPSK"/>
      <family val="2"/>
    </font>
    <font>
      <sz val="16"/>
      <color theme="0"/>
      <name val="TH SarabunPSK"/>
      <family val="2"/>
    </font>
    <font>
      <u/>
      <sz val="16"/>
      <color rgb="FFCC0000"/>
      <name val="TH SarabunPSK"/>
      <family val="2"/>
    </font>
    <font>
      <sz val="10"/>
      <color rgb="FF000000"/>
      <name val="Arial"/>
      <family val="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D9EAD3"/>
        <bgColor rgb="FFD9EAD3"/>
      </patternFill>
    </fill>
    <fill>
      <patternFill patternType="solid">
        <fgColor rgb="FFDCE6F1"/>
        <bgColor rgb="FFDCE6F1"/>
      </patternFill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D0E0E3"/>
        <bgColor rgb="FFD0E0E3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FF0000"/>
        <bgColor rgb="FFFF0000"/>
      </patternFill>
    </fill>
    <fill>
      <patternFill patternType="solid">
        <fgColor rgb="FFA4C2F4"/>
        <bgColor rgb="FFA4C2F4"/>
      </patternFill>
    </fill>
    <fill>
      <patternFill patternType="solid">
        <fgColor rgb="FFE4DFEC"/>
        <bgColor rgb="FFE4DFEC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7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2" xfId="0" applyNumberFormat="1" applyFont="1" applyBorder="1" applyAlignment="1">
      <alignment horizontal="right"/>
    </xf>
    <xf numFmtId="187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188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3" fontId="4" fillId="0" borderId="7" xfId="0" applyNumberFormat="1" applyFont="1" applyBorder="1" applyAlignment="1">
      <alignment horizontal="right"/>
    </xf>
    <xf numFmtId="187" fontId="4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188" fontId="4" fillId="0" borderId="1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3" xfId="0" applyFont="1" applyBorder="1"/>
    <xf numFmtId="41" fontId="4" fillId="0" borderId="3" xfId="0" applyNumberFormat="1" applyFont="1" applyBorder="1" applyAlignment="1">
      <alignment horizontal="right"/>
    </xf>
    <xf numFmtId="41" fontId="4" fillId="2" borderId="3" xfId="0" applyNumberFormat="1" applyFont="1" applyFill="1" applyBorder="1" applyAlignment="1">
      <alignment horizontal="right"/>
    </xf>
    <xf numFmtId="0" fontId="7" fillId="0" borderId="0" xfId="0" applyFont="1"/>
    <xf numFmtId="188" fontId="4" fillId="3" borderId="0" xfId="0" applyNumberFormat="1" applyFont="1" applyFill="1" applyAlignment="1">
      <alignment horizontal="right"/>
    </xf>
    <xf numFmtId="0" fontId="4" fillId="3" borderId="3" xfId="0" applyFont="1" applyFill="1" applyBorder="1"/>
    <xf numFmtId="0" fontId="4" fillId="0" borderId="1" xfId="0" applyFont="1" applyBorder="1"/>
    <xf numFmtId="0" fontId="4" fillId="0" borderId="7" xfId="0" applyFont="1" applyBorder="1" applyAlignment="1">
      <alignment horizontal="right"/>
    </xf>
    <xf numFmtId="41" fontId="4" fillId="2" borderId="8" xfId="0" applyNumberFormat="1" applyFont="1" applyFill="1" applyBorder="1" applyAlignment="1">
      <alignment horizontal="right"/>
    </xf>
    <xf numFmtId="0" fontId="4" fillId="0" borderId="8" xfId="0" applyFont="1" applyBorder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3" fillId="18" borderId="5" xfId="0" applyFont="1" applyFill="1" applyBorder="1" applyAlignment="1">
      <alignment horizontal="right"/>
    </xf>
    <xf numFmtId="0" fontId="8" fillId="0" borderId="0" xfId="0" applyFont="1"/>
    <xf numFmtId="0" fontId="3" fillId="0" borderId="13" xfId="0" applyFont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4" borderId="2" xfId="0" applyNumberFormat="1" applyFont="1" applyFill="1" applyBorder="1" applyAlignment="1">
      <alignment horizontal="right"/>
    </xf>
    <xf numFmtId="41" fontId="4" fillId="4" borderId="3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4" borderId="10" xfId="0" applyNumberFormat="1" applyFont="1" applyFill="1" applyBorder="1" applyAlignment="1">
      <alignment horizontal="right"/>
    </xf>
    <xf numFmtId="41" fontId="4" fillId="4" borderId="5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4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189" fontId="4" fillId="0" borderId="2" xfId="0" applyNumberFormat="1" applyFont="1" applyBorder="1" applyAlignment="1">
      <alignment horizontal="center"/>
    </xf>
    <xf numFmtId="188" fontId="4" fillId="0" borderId="6" xfId="0" applyNumberFormat="1" applyFont="1" applyBorder="1" applyAlignment="1">
      <alignment horizontal="center"/>
    </xf>
    <xf numFmtId="0" fontId="4" fillId="0" borderId="2" xfId="0" applyFont="1" applyBorder="1"/>
    <xf numFmtId="0" fontId="4" fillId="5" borderId="0" xfId="0" applyFont="1" applyFill="1"/>
    <xf numFmtId="41" fontId="4" fillId="4" borderId="0" xfId="0" applyNumberFormat="1" applyFont="1" applyFill="1" applyAlignment="1">
      <alignment horizontal="right"/>
    </xf>
    <xf numFmtId="188" fontId="4" fillId="6" borderId="6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4" fillId="4" borderId="7" xfId="0" applyNumberFormat="1" applyFont="1" applyFill="1" applyBorder="1" applyAlignment="1">
      <alignment horizontal="right"/>
    </xf>
    <xf numFmtId="41" fontId="4" fillId="4" borderId="8" xfId="0" applyNumberFormat="1" applyFont="1" applyFill="1" applyBorder="1" applyAlignment="1">
      <alignment horizontal="right"/>
    </xf>
    <xf numFmtId="188" fontId="4" fillId="0" borderId="9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3" fontId="4" fillId="0" borderId="11" xfId="0" applyNumberFormat="1" applyFont="1" applyBorder="1" applyAlignment="1">
      <alignment horizontal="right"/>
    </xf>
    <xf numFmtId="189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3" fontId="4" fillId="4" borderId="11" xfId="0" applyNumberFormat="1" applyFont="1" applyFill="1" applyBorder="1" applyAlignment="1">
      <alignment horizontal="right"/>
    </xf>
    <xf numFmtId="41" fontId="4" fillId="4" borderId="13" xfId="0" applyNumberFormat="1" applyFont="1" applyFill="1" applyBorder="1" applyAlignment="1">
      <alignment horizontal="right"/>
    </xf>
    <xf numFmtId="188" fontId="4" fillId="0" borderId="15" xfId="0" applyNumberFormat="1" applyFont="1" applyBorder="1" applyAlignment="1">
      <alignment horizontal="center"/>
    </xf>
    <xf numFmtId="0" fontId="4" fillId="0" borderId="11" xfId="0" applyFont="1" applyBorder="1"/>
    <xf numFmtId="189" fontId="4" fillId="0" borderId="7" xfId="0" applyNumberFormat="1" applyFont="1" applyBorder="1" applyAlignment="1">
      <alignment horizontal="center"/>
    </xf>
    <xf numFmtId="41" fontId="4" fillId="4" borderId="7" xfId="0" applyNumberFormat="1" applyFont="1" applyFill="1" applyBorder="1" applyAlignment="1">
      <alignment horizontal="right"/>
    </xf>
    <xf numFmtId="188" fontId="4" fillId="7" borderId="6" xfId="0" applyNumberFormat="1" applyFont="1" applyFill="1" applyBorder="1" applyAlignment="1">
      <alignment horizontal="center"/>
    </xf>
    <xf numFmtId="0" fontId="4" fillId="7" borderId="0" xfId="0" applyFont="1" applyFill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8" borderId="0" xfId="0" applyFont="1" applyFill="1" applyAlignment="1">
      <alignment horizontal="left"/>
    </xf>
    <xf numFmtId="41" fontId="4" fillId="4" borderId="11" xfId="0" applyNumberFormat="1" applyFont="1" applyFill="1" applyBorder="1" applyAlignment="1">
      <alignment horizontal="right"/>
    </xf>
    <xf numFmtId="41" fontId="4" fillId="4" borderId="2" xfId="0" applyNumberFormat="1" applyFont="1" applyFill="1" applyBorder="1" applyAlignment="1">
      <alignment horizontal="right"/>
    </xf>
    <xf numFmtId="41" fontId="4" fillId="4" borderId="6" xfId="0" applyNumberFormat="1" applyFont="1" applyFill="1" applyBorder="1" applyAlignment="1">
      <alignment horizontal="right"/>
    </xf>
    <xf numFmtId="188" fontId="4" fillId="9" borderId="6" xfId="0" applyNumberFormat="1" applyFont="1" applyFill="1" applyBorder="1" applyAlignment="1">
      <alignment horizontal="center"/>
    </xf>
    <xf numFmtId="0" fontId="4" fillId="9" borderId="0" xfId="0" applyFont="1" applyFill="1" applyAlignment="1">
      <alignment horizontal="left"/>
    </xf>
    <xf numFmtId="41" fontId="4" fillId="4" borderId="9" xfId="0" applyNumberFormat="1" applyFont="1" applyFill="1" applyBorder="1" applyAlignment="1">
      <alignment horizontal="right"/>
    </xf>
    <xf numFmtId="188" fontId="4" fillId="3" borderId="6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0" borderId="6" xfId="0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188" fontId="4" fillId="0" borderId="2" xfId="0" applyNumberFormat="1" applyFont="1" applyBorder="1" applyAlignment="1">
      <alignment horizontal="center"/>
    </xf>
    <xf numFmtId="188" fontId="4" fillId="0" borderId="7" xfId="0" applyNumberFormat="1" applyFont="1" applyBorder="1" applyAlignment="1">
      <alignment horizontal="center"/>
    </xf>
    <xf numFmtId="188" fontId="4" fillId="10" borderId="6" xfId="0" applyNumberFormat="1" applyFont="1" applyFill="1" applyBorder="1" applyAlignment="1">
      <alignment horizontal="center"/>
    </xf>
    <xf numFmtId="0" fontId="4" fillId="10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8" fillId="0" borderId="6" xfId="0" applyFont="1" applyBorder="1"/>
    <xf numFmtId="187" fontId="4" fillId="0" borderId="6" xfId="0" applyNumberFormat="1" applyFont="1" applyBorder="1" applyAlignment="1">
      <alignment horizontal="center"/>
    </xf>
    <xf numFmtId="187" fontId="4" fillId="3" borderId="6" xfId="0" applyNumberFormat="1" applyFont="1" applyFill="1" applyBorder="1" applyAlignment="1">
      <alignment horizontal="center"/>
    </xf>
    <xf numFmtId="187" fontId="4" fillId="0" borderId="9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1" fontId="4" fillId="0" borderId="2" xfId="0" applyNumberFormat="1" applyFont="1" applyBorder="1" applyAlignment="1">
      <alignment horizontal="right"/>
    </xf>
    <xf numFmtId="187" fontId="4" fillId="0" borderId="15" xfId="0" applyNumberFormat="1" applyFont="1" applyBorder="1" applyAlignment="1">
      <alignment horizontal="center"/>
    </xf>
    <xf numFmtId="187" fontId="4" fillId="0" borderId="6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187" fontId="4" fillId="10" borderId="6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187" fontId="4" fillId="0" borderId="9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187" fontId="4" fillId="0" borderId="2" xfId="0" applyNumberFormat="1" applyFont="1" applyBorder="1" applyAlignment="1">
      <alignment horizontal="center"/>
    </xf>
    <xf numFmtId="187" fontId="4" fillId="0" borderId="11" xfId="0" applyNumberFormat="1" applyFont="1" applyBorder="1" applyAlignment="1">
      <alignment horizontal="center"/>
    </xf>
    <xf numFmtId="187" fontId="4" fillId="0" borderId="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188" fontId="4" fillId="0" borderId="6" xfId="0" applyNumberFormat="1" applyFont="1" applyBorder="1" applyAlignment="1">
      <alignment horizontal="center" vertical="top"/>
    </xf>
    <xf numFmtId="188" fontId="4" fillId="8" borderId="6" xfId="0" applyNumberFormat="1" applyFont="1" applyFill="1" applyBorder="1" applyAlignment="1">
      <alignment horizontal="center"/>
    </xf>
    <xf numFmtId="41" fontId="4" fillId="4" borderId="1" xfId="0" applyNumberFormat="1" applyFont="1" applyFill="1" applyBorder="1" applyAlignment="1">
      <alignment horizontal="right"/>
    </xf>
    <xf numFmtId="0" fontId="4" fillId="0" borderId="10" xfId="0" applyFont="1" applyBorder="1"/>
    <xf numFmtId="187" fontId="4" fillId="11" borderId="6" xfId="0" applyNumberFormat="1" applyFont="1" applyFill="1" applyBorder="1" applyAlignment="1">
      <alignment horizontal="center"/>
    </xf>
    <xf numFmtId="0" fontId="4" fillId="11" borderId="0" xfId="0" applyFont="1" applyFill="1" applyAlignment="1">
      <alignment horizontal="left"/>
    </xf>
    <xf numFmtId="187" fontId="8" fillId="0" borderId="6" xfId="0" applyNumberFormat="1" applyFont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/>
    <xf numFmtId="0" fontId="3" fillId="0" borderId="1" xfId="0" applyFont="1" applyBorder="1"/>
    <xf numFmtId="0" fontId="4" fillId="0" borderId="7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188" fontId="4" fillId="12" borderId="6" xfId="0" applyNumberFormat="1" applyFont="1" applyFill="1" applyBorder="1" applyAlignment="1">
      <alignment horizontal="center"/>
    </xf>
    <xf numFmtId="0" fontId="4" fillId="12" borderId="0" xfId="0" applyFont="1" applyFill="1" applyAlignment="1">
      <alignment horizontal="left"/>
    </xf>
    <xf numFmtId="188" fontId="4" fillId="13" borderId="6" xfId="0" applyNumberFormat="1" applyFont="1" applyFill="1" applyBorder="1" applyAlignment="1">
      <alignment horizontal="center"/>
    </xf>
    <xf numFmtId="0" fontId="4" fillId="13" borderId="0" xfId="0" applyFont="1" applyFill="1" applyAlignment="1">
      <alignment horizontal="left"/>
    </xf>
    <xf numFmtId="188" fontId="4" fillId="14" borderId="6" xfId="0" applyNumberFormat="1" applyFont="1" applyFill="1" applyBorder="1" applyAlignment="1">
      <alignment horizontal="center"/>
    </xf>
    <xf numFmtId="0" fontId="4" fillId="14" borderId="0" xfId="0" applyFont="1" applyFill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6" xfId="0" applyFont="1" applyBorder="1"/>
    <xf numFmtId="187" fontId="4" fillId="15" borderId="6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0" borderId="9" xfId="0" applyFont="1" applyBorder="1"/>
    <xf numFmtId="188" fontId="8" fillId="0" borderId="6" xfId="0" applyNumberFormat="1" applyFont="1" applyBorder="1" applyAlignment="1">
      <alignment horizontal="center"/>
    </xf>
    <xf numFmtId="0" fontId="10" fillId="9" borderId="0" xfId="0" applyFont="1" applyFill="1"/>
    <xf numFmtId="187" fontId="4" fillId="10" borderId="6" xfId="0" applyNumberFormat="1" applyFont="1" applyFill="1" applyBorder="1" applyAlignment="1">
      <alignment horizontal="center"/>
    </xf>
    <xf numFmtId="0" fontId="8" fillId="0" borderId="2" xfId="0" applyFont="1" applyBorder="1"/>
    <xf numFmtId="3" fontId="8" fillId="0" borderId="2" xfId="0" applyNumberFormat="1" applyFont="1" applyBorder="1"/>
    <xf numFmtId="3" fontId="8" fillId="0" borderId="0" xfId="0" applyNumberFormat="1" applyFont="1"/>
    <xf numFmtId="0" fontId="6" fillId="0" borderId="0" xfId="0" applyFont="1"/>
    <xf numFmtId="187" fontId="4" fillId="7" borderId="6" xfId="0" applyNumberFormat="1" applyFont="1" applyFill="1" applyBorder="1" applyAlignment="1">
      <alignment horizontal="center"/>
    </xf>
    <xf numFmtId="0" fontId="6" fillId="0" borderId="1" xfId="0" applyFont="1" applyBorder="1"/>
    <xf numFmtId="3" fontId="4" fillId="4" borderId="0" xfId="0" applyNumberFormat="1" applyFont="1" applyFill="1" applyAlignment="1">
      <alignment horizontal="right"/>
    </xf>
    <xf numFmtId="0" fontId="4" fillId="0" borderId="10" xfId="0" applyFont="1" applyBorder="1" applyAlignment="1">
      <alignment vertical="top"/>
    </xf>
    <xf numFmtId="41" fontId="8" fillId="0" borderId="0" xfId="0" applyNumberFormat="1" applyFont="1"/>
    <xf numFmtId="41" fontId="4" fillId="0" borderId="0" xfId="0" applyNumberFormat="1" applyFont="1" applyAlignment="1">
      <alignment horizontal="right"/>
    </xf>
    <xf numFmtId="41" fontId="3" fillId="4" borderId="13" xfId="0" applyNumberFormat="1" applyFont="1" applyFill="1" applyBorder="1" applyAlignment="1">
      <alignment horizontal="center"/>
    </xf>
    <xf numFmtId="41" fontId="3" fillId="4" borderId="3" xfId="0" applyNumberFormat="1" applyFont="1" applyFill="1" applyBorder="1" applyAlignment="1">
      <alignment horizontal="center"/>
    </xf>
    <xf numFmtId="41" fontId="3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41" fontId="3" fillId="4" borderId="8" xfId="0" applyNumberFormat="1" applyFont="1" applyFill="1" applyBorder="1" applyAlignment="1">
      <alignment horizontal="center"/>
    </xf>
    <xf numFmtId="41" fontId="3" fillId="0" borderId="8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188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vertical="top"/>
    </xf>
    <xf numFmtId="188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right"/>
    </xf>
    <xf numFmtId="188" fontId="4" fillId="0" borderId="3" xfId="0" applyNumberFormat="1" applyFont="1" applyBorder="1" applyAlignment="1">
      <alignment horizontal="right"/>
    </xf>
    <xf numFmtId="187" fontId="4" fillId="3" borderId="0" xfId="0" applyNumberFormat="1" applyFont="1" applyFill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188" fontId="8" fillId="3" borderId="6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3" fillId="0" borderId="5" xfId="0" applyFont="1" applyBorder="1" applyAlignment="1">
      <alignment horizontal="center" vertical="center"/>
    </xf>
    <xf numFmtId="41" fontId="4" fillId="15" borderId="5" xfId="0" applyNumberFormat="1" applyFont="1" applyFill="1" applyBorder="1" applyAlignment="1">
      <alignment horizontal="right"/>
    </xf>
    <xf numFmtId="0" fontId="8" fillId="0" borderId="10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 wrapText="1"/>
    </xf>
    <xf numFmtId="187" fontId="4" fillId="0" borderId="0" xfId="0" applyNumberFormat="1" applyFont="1" applyAlignment="1">
      <alignment horizontal="center" vertical="center"/>
    </xf>
    <xf numFmtId="0" fontId="4" fillId="0" borderId="3" xfId="0" quotePrefix="1" applyFont="1" applyBorder="1" applyAlignment="1">
      <alignment vertical="center" wrapText="1"/>
    </xf>
    <xf numFmtId="188" fontId="4" fillId="0" borderId="0" xfId="0" applyNumberFormat="1" applyFont="1" applyAlignment="1">
      <alignment horizontal="center" vertical="center"/>
    </xf>
    <xf numFmtId="0" fontId="4" fillId="0" borderId="3" xfId="0" quotePrefix="1" applyFont="1" applyBorder="1" applyAlignment="1">
      <alignment wrapText="1"/>
    </xf>
    <xf numFmtId="41" fontId="3" fillId="16" borderId="3" xfId="0" applyNumberFormat="1" applyFont="1" applyFill="1" applyBorder="1" applyAlignment="1">
      <alignment horizontal="center"/>
    </xf>
    <xf numFmtId="41" fontId="3" fillId="0" borderId="8" xfId="0" applyNumberFormat="1" applyFont="1" applyBorder="1" applyAlignment="1">
      <alignment horizontal="center" vertical="center"/>
    </xf>
    <xf numFmtId="41" fontId="3" fillId="16" borderId="8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90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90" fontId="4" fillId="0" borderId="3" xfId="0" applyNumberFormat="1" applyFont="1" applyBorder="1" applyAlignment="1">
      <alignment horizontal="center"/>
    </xf>
    <xf numFmtId="41" fontId="8" fillId="16" borderId="3" xfId="0" applyNumberFormat="1" applyFont="1" applyFill="1" applyBorder="1" applyAlignment="1">
      <alignment horizontal="right"/>
    </xf>
    <xf numFmtId="41" fontId="4" fillId="16" borderId="3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41" fontId="8" fillId="16" borderId="2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left"/>
    </xf>
    <xf numFmtId="191" fontId="4" fillId="0" borderId="0" xfId="0" applyNumberFormat="1" applyFont="1" applyAlignment="1">
      <alignment horizontal="center"/>
    </xf>
    <xf numFmtId="41" fontId="4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8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5" borderId="0" xfId="0" applyFont="1" applyFill="1" applyAlignment="1">
      <alignment horizontal="left"/>
    </xf>
    <xf numFmtId="3" fontId="3" fillId="0" borderId="2" xfId="0" applyNumberFormat="1" applyFont="1" applyBorder="1" applyAlignment="1">
      <alignment horizontal="right"/>
    </xf>
    <xf numFmtId="190" fontId="4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1" fontId="3" fillId="0" borderId="3" xfId="0" applyNumberFormat="1" applyFont="1" applyBorder="1" applyAlignment="1">
      <alignment horizontal="right"/>
    </xf>
    <xf numFmtId="41" fontId="3" fillId="16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top"/>
    </xf>
    <xf numFmtId="41" fontId="3" fillId="0" borderId="5" xfId="0" applyNumberFormat="1" applyFont="1" applyBorder="1" applyAlignment="1">
      <alignment horizontal="right"/>
    </xf>
    <xf numFmtId="41" fontId="3" fillId="16" borderId="5" xfId="0" applyNumberFormat="1" applyFont="1" applyFill="1" applyBorder="1" applyAlignment="1">
      <alignment horizontal="right"/>
    </xf>
    <xf numFmtId="0" fontId="4" fillId="0" borderId="3" xfId="0" applyFont="1" applyBorder="1" applyAlignment="1">
      <alignment vertical="center"/>
    </xf>
    <xf numFmtId="188" fontId="8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left"/>
    </xf>
    <xf numFmtId="41" fontId="12" fillId="0" borderId="3" xfId="0" applyNumberFormat="1" applyFont="1" applyBorder="1" applyAlignment="1">
      <alignment horizontal="right"/>
    </xf>
    <xf numFmtId="0" fontId="11" fillId="5" borderId="0" xfId="0" applyFont="1" applyFill="1"/>
    <xf numFmtId="187" fontId="4" fillId="17" borderId="0" xfId="0" applyNumberFormat="1" applyFont="1" applyFill="1" applyAlignment="1">
      <alignment horizontal="center" vertical="top"/>
    </xf>
    <xf numFmtId="0" fontId="4" fillId="5" borderId="3" xfId="0" applyFont="1" applyFill="1" applyBorder="1"/>
    <xf numFmtId="0" fontId="4" fillId="3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190" fontId="7" fillId="0" borderId="3" xfId="0" applyNumberFormat="1" applyFont="1" applyBorder="1" applyAlignment="1">
      <alignment horizontal="center"/>
    </xf>
    <xf numFmtId="187" fontId="4" fillId="3" borderId="0" xfId="0" applyNumberFormat="1" applyFont="1" applyFill="1" applyAlignment="1">
      <alignment horizontal="center"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3" fillId="0" borderId="3" xfId="0" applyFont="1" applyBorder="1"/>
    <xf numFmtId="187" fontId="8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left"/>
    </xf>
    <xf numFmtId="187" fontId="7" fillId="0" borderId="0" xfId="0" applyNumberFormat="1" applyFont="1" applyAlignment="1">
      <alignment horizontal="center"/>
    </xf>
    <xf numFmtId="0" fontId="4" fillId="17" borderId="3" xfId="0" applyFont="1" applyFill="1" applyBorder="1" applyAlignment="1">
      <alignment horizontal="left"/>
    </xf>
    <xf numFmtId="0" fontId="7" fillId="17" borderId="3" xfId="0" applyFont="1" applyFill="1" applyBorder="1" applyAlignment="1">
      <alignment horizontal="left"/>
    </xf>
    <xf numFmtId="0" fontId="8" fillId="0" borderId="3" xfId="0" applyFont="1" applyBorder="1"/>
    <xf numFmtId="190" fontId="4" fillId="0" borderId="0" xfId="0" applyNumberFormat="1" applyFont="1" applyAlignment="1">
      <alignment horizontal="center"/>
    </xf>
    <xf numFmtId="188" fontId="4" fillId="5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90" fontId="4" fillId="0" borderId="6" xfId="0" applyNumberFormat="1" applyFont="1" applyBorder="1" applyAlignment="1">
      <alignment horizontal="center"/>
    </xf>
    <xf numFmtId="188" fontId="4" fillId="5" borderId="6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190" fontId="4" fillId="0" borderId="0" xfId="0" applyNumberFormat="1" applyFont="1" applyAlignment="1">
      <alignment horizontal="right"/>
    </xf>
    <xf numFmtId="0" fontId="7" fillId="0" borderId="3" xfId="0" applyFont="1" applyBorder="1" applyAlignment="1">
      <alignment vertical="top"/>
    </xf>
    <xf numFmtId="0" fontId="4" fillId="0" borderId="7" xfId="0" applyFont="1" applyBorder="1" applyAlignment="1">
      <alignment horizontal="left"/>
    </xf>
    <xf numFmtId="41" fontId="4" fillId="0" borderId="5" xfId="0" applyNumberFormat="1" applyFont="1" applyBorder="1" applyAlignment="1">
      <alignment horizontal="right"/>
    </xf>
    <xf numFmtId="41" fontId="4" fillId="16" borderId="5" xfId="0" applyNumberFormat="1" applyFont="1" applyFill="1" applyBorder="1" applyAlignment="1">
      <alignment horizontal="right"/>
    </xf>
    <xf numFmtId="0" fontId="3" fillId="0" borderId="0" xfId="0" applyFont="1" applyAlignment="1">
      <alignment vertical="top"/>
    </xf>
    <xf numFmtId="190" fontId="8" fillId="0" borderId="0" xfId="0" applyNumberFormat="1" applyFont="1"/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top"/>
    </xf>
    <xf numFmtId="0" fontId="15" fillId="0" borderId="0" xfId="1" applyFont="1" applyAlignment="1">
      <alignment horizontal="center" vertical="center"/>
    </xf>
    <xf numFmtId="0" fontId="16" fillId="0" borderId="0" xfId="1" applyFont="1"/>
    <xf numFmtId="0" fontId="15" fillId="0" borderId="0" xfId="1" applyFont="1"/>
    <xf numFmtId="43" fontId="15" fillId="0" borderId="0" xfId="1" applyNumberFormat="1" applyFont="1" applyAlignment="1">
      <alignment horizontal="center" vertical="center"/>
    </xf>
    <xf numFmtId="43" fontId="15" fillId="0" borderId="0" xfId="2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25" xfId="1" applyFont="1" applyBorder="1" applyAlignment="1">
      <alignment horizontal="center" vertical="center"/>
    </xf>
    <xf numFmtId="43" fontId="8" fillId="0" borderId="25" xfId="1" applyNumberFormat="1" applyFont="1" applyBorder="1" applyAlignment="1">
      <alignment vertical="center"/>
    </xf>
    <xf numFmtId="192" fontId="8" fillId="0" borderId="25" xfId="2" applyNumberFormat="1" applyFont="1" applyFill="1" applyBorder="1" applyAlignment="1">
      <alignment horizontal="center" vertical="center"/>
    </xf>
    <xf numFmtId="192" fontId="8" fillId="0" borderId="25" xfId="3" applyNumberFormat="1" applyFont="1" applyBorder="1" applyAlignment="1">
      <alignment vertical="center"/>
    </xf>
    <xf numFmtId="0" fontId="8" fillId="0" borderId="18" xfId="1" applyFont="1" applyBorder="1" applyAlignment="1">
      <alignment horizontal="center" vertical="center"/>
    </xf>
    <xf numFmtId="43" fontId="8" fillId="0" borderId="18" xfId="1" applyNumberFormat="1" applyFont="1" applyBorder="1" applyAlignment="1">
      <alignment vertical="center"/>
    </xf>
    <xf numFmtId="43" fontId="8" fillId="0" borderId="18" xfId="1" applyNumberFormat="1" applyFont="1" applyBorder="1" applyAlignment="1">
      <alignment horizontal="center" vertical="center"/>
    </xf>
    <xf numFmtId="1" fontId="8" fillId="0" borderId="18" xfId="1" applyNumberFormat="1" applyFont="1" applyBorder="1" applyAlignment="1">
      <alignment horizontal="center" vertical="center"/>
    </xf>
    <xf numFmtId="43" fontId="8" fillId="0" borderId="0" xfId="1" applyNumberFormat="1" applyFont="1" applyAlignment="1">
      <alignment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 shrinkToFit="1"/>
    </xf>
    <xf numFmtId="43" fontId="19" fillId="0" borderId="25" xfId="1" applyNumberFormat="1" applyFont="1" applyBorder="1" applyAlignment="1">
      <alignment vertical="center"/>
    </xf>
    <xf numFmtId="2" fontId="19" fillId="0" borderId="25" xfId="1" applyNumberFormat="1" applyFont="1" applyBorder="1" applyAlignment="1">
      <alignment horizontal="center" vertical="center"/>
    </xf>
    <xf numFmtId="43" fontId="19" fillId="0" borderId="25" xfId="1" applyNumberFormat="1" applyFont="1" applyBorder="1" applyAlignment="1">
      <alignment vertical="center" shrinkToFit="1"/>
    </xf>
    <xf numFmtId="43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center" shrinkToFit="1"/>
    </xf>
    <xf numFmtId="0" fontId="18" fillId="0" borderId="2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43" fontId="19" fillId="0" borderId="27" xfId="1" applyNumberFormat="1" applyFont="1" applyBorder="1" applyAlignment="1">
      <alignment vertical="center"/>
    </xf>
    <xf numFmtId="2" fontId="19" fillId="0" borderId="27" xfId="1" applyNumberFormat="1" applyFont="1" applyBorder="1" applyAlignment="1">
      <alignment horizontal="center" vertical="center"/>
    </xf>
    <xf numFmtId="192" fontId="19" fillId="0" borderId="27" xfId="3" applyNumberFormat="1" applyFont="1" applyBorder="1" applyAlignment="1">
      <alignment vertical="center"/>
    </xf>
    <xf numFmtId="43" fontId="19" fillId="0" borderId="27" xfId="1" applyNumberFormat="1" applyFont="1" applyBorder="1" applyAlignment="1">
      <alignment vertical="center" shrinkToFit="1"/>
    </xf>
    <xf numFmtId="0" fontId="20" fillId="0" borderId="0" xfId="1" applyFont="1" applyAlignment="1">
      <alignment vertical="center"/>
    </xf>
    <xf numFmtId="43" fontId="20" fillId="0" borderId="0" xfId="1" applyNumberFormat="1" applyFont="1" applyAlignment="1">
      <alignment vertical="center"/>
    </xf>
    <xf numFmtId="43" fontId="20" fillId="0" borderId="0" xfId="2" applyFont="1" applyAlignment="1">
      <alignment vertical="center"/>
    </xf>
    <xf numFmtId="0" fontId="20" fillId="0" borderId="0" xfId="1" applyFont="1" applyAlignment="1">
      <alignment vertical="center" shrinkToFit="1"/>
    </xf>
    <xf numFmtId="43" fontId="16" fillId="0" borderId="0" xfId="2" applyFont="1"/>
    <xf numFmtId="0" fontId="16" fillId="0" borderId="0" xfId="1" applyFont="1" applyAlignment="1">
      <alignment shrinkToFit="1"/>
    </xf>
    <xf numFmtId="192" fontId="19" fillId="0" borderId="25" xfId="3" applyNumberFormat="1" applyFont="1" applyBorder="1" applyAlignment="1">
      <alignment horizontal="center" vertical="center"/>
    </xf>
    <xf numFmtId="43" fontId="19" fillId="0" borderId="25" xfId="2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3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9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5" fillId="0" borderId="1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7" xfId="0" applyFont="1" applyBorder="1"/>
    <xf numFmtId="0" fontId="3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8" xfId="0" applyFont="1" applyBorder="1"/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horizontal="center"/>
    </xf>
    <xf numFmtId="0" fontId="5" fillId="0" borderId="12" xfId="0" applyFont="1" applyBorder="1"/>
    <xf numFmtId="41" fontId="3" fillId="4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1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">
    <cellStyle name="Comma 2" xfId="2" xr:uid="{16422449-1830-4A06-8E02-4E626B686513}"/>
    <cellStyle name="Normal 2" xfId="1" xr:uid="{3E458ADA-5FBF-4736-B4BC-F15C27EDD91D}"/>
    <cellStyle name="จุลภาค 2" xfId="3" xr:uid="{8E79422B-A6F3-4721-8270-16DA19F3ED52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0BD17-8CAA-4821-82FC-9C66AD2E226C}">
  <sheetPr>
    <tabColor rgb="FF92D050"/>
    <pageSetUpPr fitToPage="1"/>
  </sheetPr>
  <dimension ref="A1:M28"/>
  <sheetViews>
    <sheetView zoomScaleNormal="100" zoomScaleSheetLayoutView="100" workbookViewId="0">
      <selection activeCell="L10" sqref="L10"/>
    </sheetView>
  </sheetViews>
  <sheetFormatPr defaultRowHeight="15" x14ac:dyDescent="0.25"/>
  <cols>
    <col min="1" max="1" width="8.28515625" style="282" customWidth="1"/>
    <col min="2" max="2" width="14.85546875" style="282" customWidth="1"/>
    <col min="3" max="3" width="16.140625" style="282" bestFit="1" customWidth="1"/>
    <col min="4" max="4" width="16.42578125" style="282" customWidth="1"/>
    <col min="5" max="5" width="8.5703125" style="282" bestFit="1" customWidth="1"/>
    <col min="6" max="6" width="15.85546875" style="282" customWidth="1"/>
    <col min="7" max="7" width="14.5703125" style="321" customWidth="1"/>
    <col min="8" max="8" width="10" style="282" customWidth="1"/>
    <col min="9" max="9" width="16.140625" style="282" customWidth="1"/>
    <col min="10" max="10" width="15.42578125" style="282" customWidth="1"/>
    <col min="11" max="11" width="9.85546875" style="282" customWidth="1"/>
    <col min="12" max="12" width="14" style="282" customWidth="1"/>
    <col min="13" max="13" width="10" style="282" customWidth="1"/>
    <col min="14" max="16384" width="9.140625" style="282"/>
  </cols>
  <sheetData>
    <row r="1" spans="1:13" ht="21" x14ac:dyDescent="0.25">
      <c r="A1" s="332" t="s">
        <v>1119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ht="21" x14ac:dyDescent="0.25">
      <c r="A2" s="332" t="s">
        <v>1137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3" s="283" customFormat="1" ht="21" x14ac:dyDescent="0.35">
      <c r="A3" s="332" t="s">
        <v>1120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ht="21" x14ac:dyDescent="0.25">
      <c r="A4" s="284"/>
      <c r="B4" s="285"/>
      <c r="C4" s="284"/>
      <c r="D4" s="284"/>
      <c r="E4" s="281"/>
      <c r="F4" s="281"/>
      <c r="G4" s="281"/>
      <c r="H4" s="281"/>
      <c r="I4" s="281"/>
      <c r="J4" s="281"/>
      <c r="K4" s="281"/>
      <c r="L4" s="281"/>
      <c r="M4" s="281"/>
    </row>
    <row r="5" spans="1:13" ht="21" x14ac:dyDescent="0.25">
      <c r="A5" s="333" t="s">
        <v>1121</v>
      </c>
      <c r="B5" s="334"/>
      <c r="C5" s="334"/>
      <c r="D5" s="334"/>
      <c r="E5" s="335"/>
      <c r="F5" s="329" t="s">
        <v>1122</v>
      </c>
      <c r="G5" s="330"/>
      <c r="H5" s="330"/>
      <c r="I5" s="330"/>
      <c r="J5" s="330"/>
      <c r="K5" s="330"/>
      <c r="L5" s="330"/>
      <c r="M5" s="331"/>
    </row>
    <row r="6" spans="1:13" s="286" customFormat="1" ht="21" x14ac:dyDescent="0.2">
      <c r="A6" s="329" t="s">
        <v>1123</v>
      </c>
      <c r="B6" s="331"/>
      <c r="C6" s="329" t="s">
        <v>1124</v>
      </c>
      <c r="D6" s="330"/>
      <c r="E6" s="331"/>
      <c r="F6" s="329" t="s">
        <v>1123</v>
      </c>
      <c r="G6" s="331"/>
      <c r="H6" s="329" t="s">
        <v>17</v>
      </c>
      <c r="I6" s="330"/>
      <c r="J6" s="331"/>
      <c r="K6" s="329" t="s">
        <v>1124</v>
      </c>
      <c r="L6" s="330"/>
      <c r="M6" s="331"/>
    </row>
    <row r="7" spans="1:13" s="289" customFormat="1" ht="18.75" customHeight="1" x14ac:dyDescent="0.2">
      <c r="A7" s="287" t="s">
        <v>1125</v>
      </c>
      <c r="B7" s="287" t="s">
        <v>1126</v>
      </c>
      <c r="C7" s="287" t="s">
        <v>1125</v>
      </c>
      <c r="D7" s="287" t="s">
        <v>1126</v>
      </c>
      <c r="E7" s="288" t="s">
        <v>1127</v>
      </c>
      <c r="F7" s="287" t="s">
        <v>1125</v>
      </c>
      <c r="G7" s="287" t="s">
        <v>1126</v>
      </c>
      <c r="H7" s="287" t="s">
        <v>1125</v>
      </c>
      <c r="I7" s="287" t="s">
        <v>1126</v>
      </c>
      <c r="J7" s="288" t="s">
        <v>1127</v>
      </c>
      <c r="K7" s="287" t="s">
        <v>1125</v>
      </c>
      <c r="L7" s="288" t="s">
        <v>1126</v>
      </c>
      <c r="M7" s="288" t="s">
        <v>1127</v>
      </c>
    </row>
    <row r="8" spans="1:13" s="289" customFormat="1" ht="21" x14ac:dyDescent="0.2">
      <c r="A8" s="290">
        <v>27</v>
      </c>
      <c r="B8" s="291">
        <v>5195413</v>
      </c>
      <c r="C8" s="290">
        <v>27</v>
      </c>
      <c r="D8" s="291">
        <f>15000+144700+15698.67+16240+12760+13200+10900+10900+15000+15000+10190+10900+16240+15699+15000+82000+31064+93390+7060+21225+30624+91740+6960+20850+2719490+93000+(541.33+440+541)+1659060</f>
        <v>5195413</v>
      </c>
      <c r="E8" s="291">
        <f>(D8/B8)*100</f>
        <v>100</v>
      </c>
      <c r="F8" s="292">
        <v>0</v>
      </c>
      <c r="G8" s="292">
        <v>0</v>
      </c>
      <c r="H8" s="291">
        <v>0</v>
      </c>
      <c r="I8" s="291">
        <v>0</v>
      </c>
      <c r="J8" s="291">
        <v>0</v>
      </c>
      <c r="K8" s="292">
        <v>0</v>
      </c>
      <c r="L8" s="291">
        <v>0</v>
      </c>
      <c r="M8" s="293">
        <v>0</v>
      </c>
    </row>
    <row r="9" spans="1:13" s="289" customFormat="1" ht="21" x14ac:dyDescent="0.2">
      <c r="A9" s="294"/>
      <c r="B9" s="295"/>
      <c r="C9" s="296"/>
      <c r="D9" s="295"/>
      <c r="E9" s="295"/>
      <c r="F9" s="297"/>
      <c r="G9" s="295"/>
      <c r="H9" s="297"/>
      <c r="I9" s="295"/>
      <c r="J9" s="295"/>
      <c r="K9" s="295"/>
      <c r="L9" s="295"/>
      <c r="M9" s="295"/>
    </row>
    <row r="10" spans="1:13" s="289" customFormat="1" ht="21" x14ac:dyDescent="0.35">
      <c r="B10" s="298"/>
      <c r="C10" s="328" t="s">
        <v>1128</v>
      </c>
      <c r="D10" s="328"/>
      <c r="E10" s="328"/>
      <c r="F10" s="328"/>
      <c r="G10" s="328"/>
      <c r="H10" s="328"/>
      <c r="I10" s="328"/>
      <c r="J10" s="328"/>
      <c r="K10" s="328"/>
      <c r="L10" s="283"/>
      <c r="M10" s="283"/>
    </row>
    <row r="11" spans="1:13" ht="21" x14ac:dyDescent="0.25">
      <c r="C11" s="327" t="s">
        <v>1129</v>
      </c>
      <c r="D11" s="327"/>
      <c r="E11" s="327"/>
      <c r="F11" s="327"/>
      <c r="G11" s="327"/>
      <c r="H11" s="327"/>
      <c r="I11" s="327"/>
      <c r="J11" s="327"/>
      <c r="K11" s="327"/>
      <c r="L11" s="286"/>
      <c r="M11" s="286"/>
    </row>
    <row r="12" spans="1:13" ht="21" customHeight="1" x14ac:dyDescent="0.25">
      <c r="C12" s="329" t="s">
        <v>1130</v>
      </c>
      <c r="D12" s="330"/>
      <c r="E12" s="330"/>
      <c r="F12" s="330"/>
      <c r="G12" s="330"/>
      <c r="H12" s="330"/>
      <c r="I12" s="330"/>
      <c r="J12" s="330"/>
      <c r="K12" s="331"/>
      <c r="L12" s="289"/>
      <c r="M12" s="289"/>
    </row>
    <row r="13" spans="1:13" s="299" customFormat="1" ht="21" x14ac:dyDescent="0.2">
      <c r="C13" s="329" t="s">
        <v>1131</v>
      </c>
      <c r="D13" s="330"/>
      <c r="E13" s="331"/>
      <c r="F13" s="329" t="s">
        <v>1132</v>
      </c>
      <c r="G13" s="330"/>
      <c r="H13" s="331"/>
      <c r="I13" s="329" t="s">
        <v>1133</v>
      </c>
      <c r="J13" s="330"/>
      <c r="K13" s="331"/>
      <c r="L13" s="289"/>
      <c r="M13" s="289"/>
    </row>
    <row r="14" spans="1:13" s="300" customFormat="1" ht="18.75" customHeight="1" x14ac:dyDescent="0.2">
      <c r="C14" s="301" t="s">
        <v>7</v>
      </c>
      <c r="D14" s="301" t="s">
        <v>1124</v>
      </c>
      <c r="E14" s="301" t="s">
        <v>1134</v>
      </c>
      <c r="F14" s="301" t="s">
        <v>7</v>
      </c>
      <c r="G14" s="301" t="s">
        <v>1124</v>
      </c>
      <c r="H14" s="301" t="s">
        <v>1134</v>
      </c>
      <c r="I14" s="302" t="s">
        <v>7</v>
      </c>
      <c r="J14" s="301" t="s">
        <v>1124</v>
      </c>
      <c r="K14" s="301" t="s">
        <v>1134</v>
      </c>
      <c r="L14" s="289"/>
      <c r="M14" s="289"/>
    </row>
    <row r="15" spans="1:13" s="300" customFormat="1" ht="19.5" x14ac:dyDescent="0.2">
      <c r="C15" s="303">
        <v>283347700</v>
      </c>
      <c r="D15" s="303">
        <v>99642168.670000002</v>
      </c>
      <c r="E15" s="304">
        <f>+(D15/C15)*100</f>
        <v>35.166041111327182</v>
      </c>
      <c r="F15" s="303">
        <v>17355503</v>
      </c>
      <c r="G15" s="303">
        <v>16594932</v>
      </c>
      <c r="H15" s="304">
        <f>SUM(G15/F15)*100</f>
        <v>95.617695436427283</v>
      </c>
      <c r="I15" s="305">
        <f>C15+F15</f>
        <v>300703203</v>
      </c>
      <c r="J15" s="303">
        <f>D15+G15</f>
        <v>116237100.67</v>
      </c>
      <c r="K15" s="304">
        <f>(J15/I15)*100</f>
        <v>38.655092300430205</v>
      </c>
      <c r="L15" s="306"/>
      <c r="M15" s="307"/>
    </row>
    <row r="16" spans="1:13" s="299" customFormat="1" ht="18.75" x14ac:dyDescent="0.25">
      <c r="A16" s="308"/>
      <c r="B16" s="308"/>
      <c r="C16" s="308"/>
      <c r="D16" s="308"/>
      <c r="E16" s="308"/>
      <c r="F16" s="308"/>
      <c r="G16" s="309"/>
      <c r="H16" s="308"/>
      <c r="I16" s="308"/>
      <c r="J16" s="282"/>
      <c r="K16" s="282"/>
      <c r="L16" s="282"/>
      <c r="M16" s="282"/>
    </row>
    <row r="17" spans="1:13" s="300" customFormat="1" ht="18.75" customHeight="1" x14ac:dyDescent="0.2">
      <c r="C17" s="327" t="s">
        <v>1135</v>
      </c>
      <c r="D17" s="327"/>
      <c r="E17" s="327"/>
      <c r="F17" s="327"/>
      <c r="G17" s="327"/>
      <c r="H17" s="327"/>
      <c r="I17" s="327"/>
      <c r="J17" s="327"/>
      <c r="K17" s="327"/>
      <c r="L17" s="299"/>
      <c r="M17" s="299"/>
    </row>
    <row r="18" spans="1:13" s="300" customFormat="1" ht="18.75" customHeight="1" x14ac:dyDescent="0.2">
      <c r="C18" s="324" t="s">
        <v>1130</v>
      </c>
      <c r="D18" s="325"/>
      <c r="E18" s="325"/>
      <c r="F18" s="325"/>
      <c r="G18" s="325"/>
      <c r="H18" s="325"/>
      <c r="I18" s="325"/>
      <c r="J18" s="325"/>
      <c r="K18" s="326"/>
    </row>
    <row r="19" spans="1:13" s="300" customFormat="1" ht="18.75" x14ac:dyDescent="0.2">
      <c r="C19" s="324" t="s">
        <v>1131</v>
      </c>
      <c r="D19" s="325"/>
      <c r="E19" s="326"/>
      <c r="F19" s="324" t="s">
        <v>1132</v>
      </c>
      <c r="G19" s="325"/>
      <c r="H19" s="326"/>
      <c r="I19" s="324" t="s">
        <v>1133</v>
      </c>
      <c r="J19" s="325"/>
      <c r="K19" s="326"/>
    </row>
    <row r="20" spans="1:13" s="307" customFormat="1" ht="19.5" x14ac:dyDescent="0.2">
      <c r="C20" s="310" t="s">
        <v>7</v>
      </c>
      <c r="D20" s="310" t="s">
        <v>17</v>
      </c>
      <c r="E20" s="310" t="s">
        <v>1134</v>
      </c>
      <c r="F20" s="310" t="s">
        <v>7</v>
      </c>
      <c r="G20" s="310" t="s">
        <v>17</v>
      </c>
      <c r="H20" s="310" t="s">
        <v>1134</v>
      </c>
      <c r="I20" s="311" t="s">
        <v>7</v>
      </c>
      <c r="J20" s="310" t="s">
        <v>17</v>
      </c>
      <c r="K20" s="310" t="s">
        <v>1134</v>
      </c>
      <c r="L20" s="300"/>
      <c r="M20" s="300"/>
    </row>
    <row r="21" spans="1:13" ht="19.5" x14ac:dyDescent="0.25">
      <c r="C21" s="312">
        <f>+C28</f>
        <v>23318900</v>
      </c>
      <c r="D21" s="312">
        <v>18070854</v>
      </c>
      <c r="E21" s="313">
        <f>(D21/C21)*100</f>
        <v>77.494452997354074</v>
      </c>
      <c r="F21" s="312">
        <v>0</v>
      </c>
      <c r="G21" s="312">
        <v>0</v>
      </c>
      <c r="H21" s="314">
        <v>0</v>
      </c>
      <c r="I21" s="315">
        <f>C21+F21</f>
        <v>23318900</v>
      </c>
      <c r="J21" s="312">
        <f>D21+G21</f>
        <v>18070854</v>
      </c>
      <c r="K21" s="313">
        <f>(J21/I21)*100</f>
        <v>77.494452997354074</v>
      </c>
      <c r="L21" s="306"/>
      <c r="M21" s="307"/>
    </row>
    <row r="22" spans="1:13" ht="18.75" x14ac:dyDescent="0.25">
      <c r="A22" s="316"/>
      <c r="B22" s="317"/>
      <c r="C22" s="318"/>
      <c r="D22" s="318"/>
      <c r="E22" s="316"/>
      <c r="F22" s="316"/>
      <c r="G22" s="319"/>
      <c r="H22" s="316"/>
      <c r="I22" s="316"/>
      <c r="J22" s="316"/>
      <c r="K22" s="316"/>
      <c r="L22" s="316"/>
      <c r="M22" s="316"/>
    </row>
    <row r="23" spans="1:13" x14ac:dyDescent="0.25">
      <c r="C23" s="320"/>
    </row>
    <row r="24" spans="1:13" ht="21" x14ac:dyDescent="0.25">
      <c r="C24" s="327" t="s">
        <v>1136</v>
      </c>
      <c r="D24" s="327"/>
      <c r="E24" s="327"/>
      <c r="F24" s="327"/>
      <c r="G24" s="327"/>
      <c r="H24" s="327"/>
      <c r="I24" s="327"/>
      <c r="J24" s="327"/>
      <c r="K24" s="327"/>
      <c r="L24" s="299"/>
      <c r="M24" s="299"/>
    </row>
    <row r="25" spans="1:13" ht="18.75" customHeight="1" x14ac:dyDescent="0.25">
      <c r="C25" s="324" t="s">
        <v>1130</v>
      </c>
      <c r="D25" s="325"/>
      <c r="E25" s="325"/>
      <c r="F25" s="325"/>
      <c r="G25" s="325"/>
      <c r="H25" s="325"/>
      <c r="I25" s="325"/>
      <c r="J25" s="325"/>
      <c r="K25" s="326"/>
      <c r="L25" s="300"/>
      <c r="M25" s="300"/>
    </row>
    <row r="26" spans="1:13" ht="18.75" x14ac:dyDescent="0.25">
      <c r="C26" s="324" t="s">
        <v>1131</v>
      </c>
      <c r="D26" s="325"/>
      <c r="E26" s="326"/>
      <c r="F26" s="324" t="s">
        <v>1132</v>
      </c>
      <c r="G26" s="325"/>
      <c r="H26" s="326"/>
      <c r="I26" s="324" t="s">
        <v>1133</v>
      </c>
      <c r="J26" s="325"/>
      <c r="K26" s="326"/>
      <c r="L26" s="300"/>
      <c r="M26" s="300"/>
    </row>
    <row r="27" spans="1:13" ht="18.75" x14ac:dyDescent="0.25">
      <c r="C27" s="310" t="s">
        <v>7</v>
      </c>
      <c r="D27" s="310" t="s">
        <v>1124</v>
      </c>
      <c r="E27" s="310" t="s">
        <v>1134</v>
      </c>
      <c r="F27" s="310" t="s">
        <v>7</v>
      </c>
      <c r="G27" s="310" t="s">
        <v>1124</v>
      </c>
      <c r="H27" s="310" t="s">
        <v>1134</v>
      </c>
      <c r="I27" s="311" t="s">
        <v>7</v>
      </c>
      <c r="J27" s="310" t="s">
        <v>1124</v>
      </c>
      <c r="K27" s="310" t="s">
        <v>1134</v>
      </c>
      <c r="L27" s="300"/>
      <c r="M27" s="300"/>
    </row>
    <row r="28" spans="1:13" ht="19.5" x14ac:dyDescent="0.25">
      <c r="C28" s="303">
        <v>23318900</v>
      </c>
      <c r="D28" s="303">
        <v>4092994</v>
      </c>
      <c r="E28" s="304">
        <f>(D28/C28)*100</f>
        <v>17.552260183799405</v>
      </c>
      <c r="F28" s="303">
        <v>0</v>
      </c>
      <c r="G28" s="303">
        <v>0</v>
      </c>
      <c r="H28" s="322">
        <v>0</v>
      </c>
      <c r="I28" s="305">
        <f>C28+F28</f>
        <v>23318900</v>
      </c>
      <c r="J28" s="303">
        <f>D28+G28</f>
        <v>4092994</v>
      </c>
      <c r="K28" s="323">
        <f>(J28/I28)*100</f>
        <v>17.552260183799405</v>
      </c>
      <c r="L28" s="307"/>
      <c r="M28" s="307"/>
    </row>
  </sheetData>
  <mergeCells count="26">
    <mergeCell ref="A6:B6"/>
    <mergeCell ref="C6:E6"/>
    <mergeCell ref="F6:G6"/>
    <mergeCell ref="H6:J6"/>
    <mergeCell ref="K6:M6"/>
    <mergeCell ref="A1:M1"/>
    <mergeCell ref="A2:M2"/>
    <mergeCell ref="A3:M3"/>
    <mergeCell ref="A5:E5"/>
    <mergeCell ref="F5:M5"/>
    <mergeCell ref="C10:K10"/>
    <mergeCell ref="C11:K11"/>
    <mergeCell ref="C12:K12"/>
    <mergeCell ref="C13:E13"/>
    <mergeCell ref="F13:H13"/>
    <mergeCell ref="I13:K13"/>
    <mergeCell ref="C25:K25"/>
    <mergeCell ref="C26:E26"/>
    <mergeCell ref="F26:H26"/>
    <mergeCell ref="I26:K26"/>
    <mergeCell ref="C17:K17"/>
    <mergeCell ref="C18:K18"/>
    <mergeCell ref="C19:E19"/>
    <mergeCell ref="F19:H19"/>
    <mergeCell ref="I19:K19"/>
    <mergeCell ref="C24:K24"/>
  </mergeCells>
  <printOptions horizontalCentered="1" gridLines="1"/>
  <pageMargins left="0.7" right="0.7" top="0.75" bottom="0.75" header="0.3" footer="0.3"/>
  <pageSetup paperSize="9" scale="78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  <outlinePr summaryBelow="0" summaryRight="0"/>
    <pageSetUpPr fitToPage="1"/>
  </sheetPr>
  <dimension ref="A1:P59"/>
  <sheetViews>
    <sheetView workbookViewId="0">
      <selection activeCell="E45" sqref="E45"/>
    </sheetView>
  </sheetViews>
  <sheetFormatPr defaultColWidth="12.5703125" defaultRowHeight="15.75" customHeight="1" x14ac:dyDescent="0.35"/>
  <cols>
    <col min="1" max="1" width="7.7109375" style="3" customWidth="1"/>
    <col min="2" max="2" width="24.85546875" style="3" customWidth="1"/>
    <col min="3" max="10" width="12.5703125" style="3"/>
    <col min="11" max="11" width="13.7109375" style="3" customWidth="1"/>
    <col min="12" max="12" width="24.140625" style="3" customWidth="1"/>
    <col min="13" max="13" width="15.28515625" style="3" customWidth="1"/>
    <col min="14" max="14" width="10.140625" style="3" customWidth="1"/>
    <col min="15" max="15" width="45.42578125" style="3" customWidth="1"/>
    <col min="16" max="16384" width="12.5703125" style="3"/>
  </cols>
  <sheetData>
    <row r="1" spans="1:15" ht="21" x14ac:dyDescent="0.35">
      <c r="A1" s="344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5" ht="21" x14ac:dyDescent="0.35">
      <c r="A2" s="344" t="s">
        <v>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5" ht="21" x14ac:dyDescent="0.35">
      <c r="A3" s="344" t="s">
        <v>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</row>
    <row r="4" spans="1:15" ht="21" x14ac:dyDescent="0.35">
      <c r="A4" s="344" t="s">
        <v>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</row>
    <row r="5" spans="1:15" ht="21" x14ac:dyDescent="0.35">
      <c r="A5" s="345" t="s">
        <v>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</row>
    <row r="6" spans="1:15" ht="21" x14ac:dyDescent="0.35">
      <c r="A6" s="347" t="s">
        <v>5</v>
      </c>
      <c r="B6" s="347" t="s">
        <v>6</v>
      </c>
      <c r="C6" s="353" t="s">
        <v>7</v>
      </c>
      <c r="D6" s="5" t="s">
        <v>8</v>
      </c>
      <c r="E6" s="5" t="s">
        <v>9</v>
      </c>
      <c r="F6" s="5" t="s">
        <v>10</v>
      </c>
      <c r="G6" s="353" t="s">
        <v>11</v>
      </c>
      <c r="H6" s="338" t="s">
        <v>12</v>
      </c>
      <c r="I6" s="339"/>
      <c r="J6" s="339"/>
      <c r="K6" s="340"/>
      <c r="L6" s="6" t="s">
        <v>13</v>
      </c>
      <c r="M6" s="6" t="s">
        <v>7</v>
      </c>
      <c r="N6" s="341" t="s">
        <v>14</v>
      </c>
      <c r="O6" s="350" t="s">
        <v>15</v>
      </c>
    </row>
    <row r="7" spans="1:15" ht="21" x14ac:dyDescent="0.35">
      <c r="A7" s="348"/>
      <c r="B7" s="348"/>
      <c r="C7" s="354"/>
      <c r="D7" s="5" t="s">
        <v>16</v>
      </c>
      <c r="E7" s="5" t="s">
        <v>17</v>
      </c>
      <c r="F7" s="5" t="s">
        <v>18</v>
      </c>
      <c r="G7" s="354"/>
      <c r="H7" s="5" t="s">
        <v>19</v>
      </c>
      <c r="I7" s="5" t="s">
        <v>20</v>
      </c>
      <c r="J7" s="5" t="s">
        <v>21</v>
      </c>
      <c r="K7" s="6" t="s">
        <v>22</v>
      </c>
      <c r="L7" s="6" t="s">
        <v>23</v>
      </c>
      <c r="M7" s="6" t="s">
        <v>24</v>
      </c>
      <c r="N7" s="342"/>
      <c r="O7" s="351"/>
    </row>
    <row r="8" spans="1:15" ht="21" x14ac:dyDescent="0.35">
      <c r="A8" s="348"/>
      <c r="B8" s="348"/>
      <c r="C8" s="354"/>
      <c r="D8" s="5" t="s">
        <v>17</v>
      </c>
      <c r="E8" s="5"/>
      <c r="F8" s="5"/>
      <c r="G8" s="354"/>
      <c r="H8" s="5" t="s">
        <v>25</v>
      </c>
      <c r="I8" s="5" t="s">
        <v>26</v>
      </c>
      <c r="J8" s="5" t="s">
        <v>27</v>
      </c>
      <c r="K8" s="6" t="s">
        <v>28</v>
      </c>
      <c r="L8" s="6" t="s">
        <v>29</v>
      </c>
      <c r="M8" s="6" t="s">
        <v>30</v>
      </c>
      <c r="N8" s="342"/>
      <c r="O8" s="351"/>
    </row>
    <row r="9" spans="1:15" ht="21" x14ac:dyDescent="0.35">
      <c r="A9" s="349"/>
      <c r="B9" s="349"/>
      <c r="C9" s="7" t="s">
        <v>31</v>
      </c>
      <c r="D9" s="7" t="s">
        <v>32</v>
      </c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8" t="s">
        <v>39</v>
      </c>
      <c r="L9" s="8" t="s">
        <v>40</v>
      </c>
      <c r="M9" s="8" t="s">
        <v>41</v>
      </c>
      <c r="N9" s="343"/>
      <c r="O9" s="352"/>
    </row>
    <row r="10" spans="1:15" ht="21" x14ac:dyDescent="0.35">
      <c r="A10" s="9"/>
      <c r="B10" s="10" t="s">
        <v>42</v>
      </c>
      <c r="C10" s="11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4"/>
      <c r="O10" s="15"/>
    </row>
    <row r="11" spans="1:15" ht="21" hidden="1" x14ac:dyDescent="0.35">
      <c r="A11" s="9"/>
      <c r="B11" s="10" t="s">
        <v>43</v>
      </c>
      <c r="C11" s="11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4"/>
      <c r="O11" s="15"/>
    </row>
    <row r="12" spans="1:15" ht="21" hidden="1" x14ac:dyDescent="0.35">
      <c r="A12" s="16">
        <v>1</v>
      </c>
      <c r="B12" s="17" t="s">
        <v>44</v>
      </c>
      <c r="C12" s="18">
        <v>15000</v>
      </c>
      <c r="D12" s="19">
        <v>23679</v>
      </c>
      <c r="E12" s="20">
        <v>15000</v>
      </c>
      <c r="F12" s="12" t="s">
        <v>45</v>
      </c>
      <c r="G12" s="20">
        <v>15000</v>
      </c>
      <c r="H12" s="12" t="s">
        <v>45</v>
      </c>
      <c r="I12" s="12" t="s">
        <v>45</v>
      </c>
      <c r="J12" s="12" t="s">
        <v>45</v>
      </c>
      <c r="K12" s="13" t="s">
        <v>45</v>
      </c>
      <c r="L12" s="21">
        <v>15000</v>
      </c>
      <c r="M12" s="13" t="s">
        <v>45</v>
      </c>
      <c r="N12" s="22">
        <v>24035</v>
      </c>
      <c r="O12" s="23" t="s">
        <v>46</v>
      </c>
    </row>
    <row r="13" spans="1:15" ht="21" hidden="1" x14ac:dyDescent="0.35">
      <c r="A13" s="16">
        <v>2</v>
      </c>
      <c r="B13" s="17" t="s">
        <v>47</v>
      </c>
      <c r="C13" s="18">
        <v>144700</v>
      </c>
      <c r="D13" s="19">
        <v>23679</v>
      </c>
      <c r="E13" s="20">
        <v>144700</v>
      </c>
      <c r="F13" s="12" t="s">
        <v>45</v>
      </c>
      <c r="G13" s="20">
        <v>144700</v>
      </c>
      <c r="H13" s="12" t="s">
        <v>45</v>
      </c>
      <c r="I13" s="12" t="s">
        <v>45</v>
      </c>
      <c r="J13" s="12" t="s">
        <v>45</v>
      </c>
      <c r="K13" s="13" t="s">
        <v>45</v>
      </c>
      <c r="L13" s="21">
        <v>144700</v>
      </c>
      <c r="M13" s="13" t="s">
        <v>45</v>
      </c>
      <c r="N13" s="22">
        <v>24040</v>
      </c>
      <c r="O13" s="23" t="s">
        <v>46</v>
      </c>
    </row>
    <row r="14" spans="1:15" ht="21" hidden="1" x14ac:dyDescent="0.35">
      <c r="A14" s="16">
        <v>3</v>
      </c>
      <c r="B14" s="17" t="s">
        <v>48</v>
      </c>
      <c r="C14" s="18">
        <v>16240</v>
      </c>
      <c r="D14" s="19">
        <v>23678</v>
      </c>
      <c r="E14" s="20">
        <v>16240</v>
      </c>
      <c r="F14" s="12" t="s">
        <v>45</v>
      </c>
      <c r="G14" s="20">
        <v>15699</v>
      </c>
      <c r="H14" s="12" t="s">
        <v>45</v>
      </c>
      <c r="I14" s="12" t="s">
        <v>45</v>
      </c>
      <c r="J14" s="12" t="s">
        <v>45</v>
      </c>
      <c r="K14" s="13" t="s">
        <v>45</v>
      </c>
      <c r="L14" s="21">
        <v>15699</v>
      </c>
      <c r="M14" s="13">
        <v>541</v>
      </c>
      <c r="N14" s="22">
        <v>24022</v>
      </c>
      <c r="O14" s="23" t="s">
        <v>49</v>
      </c>
    </row>
    <row r="15" spans="1:15" ht="21" hidden="1" x14ac:dyDescent="0.35">
      <c r="A15" s="16">
        <v>4</v>
      </c>
      <c r="B15" s="17" t="s">
        <v>50</v>
      </c>
      <c r="C15" s="18">
        <v>16240</v>
      </c>
      <c r="D15" s="19">
        <v>23678</v>
      </c>
      <c r="E15" s="20">
        <v>16240</v>
      </c>
      <c r="F15" s="12" t="s">
        <v>45</v>
      </c>
      <c r="G15" s="20">
        <v>16240</v>
      </c>
      <c r="H15" s="12" t="s">
        <v>45</v>
      </c>
      <c r="I15" s="12" t="s">
        <v>45</v>
      </c>
      <c r="J15" s="12" t="s">
        <v>45</v>
      </c>
      <c r="K15" s="13" t="s">
        <v>45</v>
      </c>
      <c r="L15" s="21">
        <v>16240</v>
      </c>
      <c r="M15" s="13" t="s">
        <v>45</v>
      </c>
      <c r="N15" s="22">
        <v>24022</v>
      </c>
      <c r="O15" s="23" t="s">
        <v>46</v>
      </c>
    </row>
    <row r="16" spans="1:15" ht="21" hidden="1" x14ac:dyDescent="0.35">
      <c r="A16" s="16">
        <v>5</v>
      </c>
      <c r="B16" s="17" t="s">
        <v>51</v>
      </c>
      <c r="C16" s="18">
        <v>13200</v>
      </c>
      <c r="D16" s="19">
        <v>23861</v>
      </c>
      <c r="E16" s="20">
        <v>13200</v>
      </c>
      <c r="F16" s="12" t="s">
        <v>45</v>
      </c>
      <c r="G16" s="20">
        <v>12760</v>
      </c>
      <c r="H16" s="12" t="s">
        <v>45</v>
      </c>
      <c r="I16" s="12" t="s">
        <v>45</v>
      </c>
      <c r="J16" s="12" t="s">
        <v>45</v>
      </c>
      <c r="K16" s="13" t="s">
        <v>45</v>
      </c>
      <c r="L16" s="21">
        <v>12760</v>
      </c>
      <c r="M16" s="13">
        <v>440</v>
      </c>
      <c r="N16" s="22">
        <v>24022</v>
      </c>
      <c r="O16" s="23" t="s">
        <v>49</v>
      </c>
    </row>
    <row r="17" spans="1:15" ht="21" hidden="1" x14ac:dyDescent="0.35">
      <c r="A17" s="16">
        <v>6</v>
      </c>
      <c r="B17" s="17" t="s">
        <v>52</v>
      </c>
      <c r="C17" s="18">
        <v>13200</v>
      </c>
      <c r="D17" s="19">
        <v>23923</v>
      </c>
      <c r="E17" s="20">
        <v>13200</v>
      </c>
      <c r="F17" s="12" t="s">
        <v>45</v>
      </c>
      <c r="G17" s="20">
        <v>13200</v>
      </c>
      <c r="H17" s="12" t="s">
        <v>45</v>
      </c>
      <c r="I17" s="12" t="s">
        <v>45</v>
      </c>
      <c r="J17" s="12" t="s">
        <v>45</v>
      </c>
      <c r="K17" s="13" t="s">
        <v>45</v>
      </c>
      <c r="L17" s="21">
        <v>13200</v>
      </c>
      <c r="M17" s="13" t="s">
        <v>45</v>
      </c>
      <c r="N17" s="22">
        <v>24022</v>
      </c>
      <c r="O17" s="23" t="s">
        <v>46</v>
      </c>
    </row>
    <row r="18" spans="1:15" ht="21" hidden="1" x14ac:dyDescent="0.35">
      <c r="A18" s="16">
        <v>7</v>
      </c>
      <c r="B18" s="17" t="s">
        <v>53</v>
      </c>
      <c r="C18" s="18">
        <v>10900</v>
      </c>
      <c r="D18" s="19">
        <v>23678</v>
      </c>
      <c r="E18" s="20">
        <v>10900</v>
      </c>
      <c r="F18" s="12" t="s">
        <v>45</v>
      </c>
      <c r="G18" s="20">
        <v>10900</v>
      </c>
      <c r="H18" s="12" t="s">
        <v>45</v>
      </c>
      <c r="I18" s="12" t="s">
        <v>45</v>
      </c>
      <c r="J18" s="12" t="s">
        <v>45</v>
      </c>
      <c r="K18" s="13" t="s">
        <v>45</v>
      </c>
      <c r="L18" s="21">
        <v>10900</v>
      </c>
      <c r="M18" s="13" t="s">
        <v>45</v>
      </c>
      <c r="N18" s="22">
        <v>24022</v>
      </c>
      <c r="O18" s="23" t="s">
        <v>46</v>
      </c>
    </row>
    <row r="19" spans="1:15" ht="21" hidden="1" x14ac:dyDescent="0.35">
      <c r="A19" s="16">
        <v>8</v>
      </c>
      <c r="B19" s="17" t="s">
        <v>54</v>
      </c>
      <c r="C19" s="18">
        <v>10900</v>
      </c>
      <c r="D19" s="19">
        <v>23682</v>
      </c>
      <c r="E19" s="20">
        <v>10900</v>
      </c>
      <c r="F19" s="12" t="s">
        <v>45</v>
      </c>
      <c r="G19" s="20">
        <v>10900</v>
      </c>
      <c r="H19" s="12" t="s">
        <v>45</v>
      </c>
      <c r="I19" s="12" t="s">
        <v>45</v>
      </c>
      <c r="J19" s="12" t="s">
        <v>45</v>
      </c>
      <c r="K19" s="13" t="s">
        <v>45</v>
      </c>
      <c r="L19" s="21">
        <v>10900</v>
      </c>
      <c r="M19" s="13" t="s">
        <v>45</v>
      </c>
      <c r="N19" s="22">
        <v>24026</v>
      </c>
      <c r="O19" s="23" t="s">
        <v>46</v>
      </c>
    </row>
    <row r="20" spans="1:15" ht="21" hidden="1" x14ac:dyDescent="0.35">
      <c r="A20" s="16">
        <v>9</v>
      </c>
      <c r="B20" s="17" t="s">
        <v>55</v>
      </c>
      <c r="C20" s="18">
        <v>15000</v>
      </c>
      <c r="D20" s="19">
        <v>23678</v>
      </c>
      <c r="E20" s="20">
        <v>15000</v>
      </c>
      <c r="F20" s="12" t="s">
        <v>45</v>
      </c>
      <c r="G20" s="20">
        <v>15000</v>
      </c>
      <c r="H20" s="12" t="s">
        <v>45</v>
      </c>
      <c r="I20" s="12" t="s">
        <v>45</v>
      </c>
      <c r="J20" s="12" t="s">
        <v>45</v>
      </c>
      <c r="K20" s="13" t="s">
        <v>45</v>
      </c>
      <c r="L20" s="21">
        <v>15000</v>
      </c>
      <c r="M20" s="13" t="s">
        <v>45</v>
      </c>
      <c r="N20" s="22">
        <v>24022</v>
      </c>
      <c r="O20" s="23" t="s">
        <v>46</v>
      </c>
    </row>
    <row r="21" spans="1:15" ht="21" hidden="1" x14ac:dyDescent="0.35">
      <c r="A21" s="16">
        <v>10</v>
      </c>
      <c r="B21" s="17" t="s">
        <v>56</v>
      </c>
      <c r="C21" s="18">
        <v>15000</v>
      </c>
      <c r="D21" s="19">
        <v>23832</v>
      </c>
      <c r="E21" s="20">
        <v>15000</v>
      </c>
      <c r="F21" s="12" t="s">
        <v>45</v>
      </c>
      <c r="G21" s="20">
        <v>15000</v>
      </c>
      <c r="H21" s="12" t="s">
        <v>45</v>
      </c>
      <c r="I21" s="12" t="s">
        <v>45</v>
      </c>
      <c r="J21" s="12" t="s">
        <v>45</v>
      </c>
      <c r="K21" s="13" t="s">
        <v>45</v>
      </c>
      <c r="L21" s="21">
        <v>15000</v>
      </c>
      <c r="M21" s="13" t="s">
        <v>45</v>
      </c>
      <c r="N21" s="22">
        <v>24022</v>
      </c>
      <c r="O21" s="23" t="s">
        <v>46</v>
      </c>
    </row>
    <row r="22" spans="1:15" ht="21" hidden="1" x14ac:dyDescent="0.35">
      <c r="A22" s="24">
        <v>11</v>
      </c>
      <c r="B22" s="25" t="s">
        <v>57</v>
      </c>
      <c r="C22" s="26">
        <v>10190</v>
      </c>
      <c r="D22" s="27">
        <v>23711</v>
      </c>
      <c r="E22" s="28">
        <v>10190</v>
      </c>
      <c r="F22" s="29" t="s">
        <v>45</v>
      </c>
      <c r="G22" s="28">
        <v>10190</v>
      </c>
      <c r="H22" s="29" t="s">
        <v>45</v>
      </c>
      <c r="I22" s="29" t="s">
        <v>45</v>
      </c>
      <c r="J22" s="29" t="s">
        <v>45</v>
      </c>
      <c r="K22" s="30" t="s">
        <v>45</v>
      </c>
      <c r="L22" s="31">
        <v>10190</v>
      </c>
      <c r="M22" s="30" t="s">
        <v>45</v>
      </c>
      <c r="N22" s="32">
        <v>24026</v>
      </c>
      <c r="O22" s="33" t="s">
        <v>46</v>
      </c>
    </row>
    <row r="23" spans="1:15" ht="21" hidden="1" x14ac:dyDescent="0.35">
      <c r="A23" s="16">
        <v>12</v>
      </c>
      <c r="B23" s="17" t="s">
        <v>58</v>
      </c>
      <c r="C23" s="18">
        <v>10900</v>
      </c>
      <c r="D23" s="19">
        <v>23678</v>
      </c>
      <c r="E23" s="20">
        <v>10190</v>
      </c>
      <c r="F23" s="12" t="s">
        <v>45</v>
      </c>
      <c r="G23" s="20">
        <v>10900</v>
      </c>
      <c r="H23" s="12" t="s">
        <v>45</v>
      </c>
      <c r="I23" s="12" t="s">
        <v>45</v>
      </c>
      <c r="J23" s="12" t="s">
        <v>45</v>
      </c>
      <c r="K23" s="13" t="s">
        <v>45</v>
      </c>
      <c r="L23" s="21">
        <v>10190</v>
      </c>
      <c r="M23" s="13" t="s">
        <v>45</v>
      </c>
      <c r="N23" s="22">
        <v>24026</v>
      </c>
      <c r="O23" s="23" t="s">
        <v>46</v>
      </c>
    </row>
    <row r="24" spans="1:15" ht="21" hidden="1" x14ac:dyDescent="0.35">
      <c r="A24" s="16">
        <v>13</v>
      </c>
      <c r="B24" s="17" t="s">
        <v>59</v>
      </c>
      <c r="C24" s="18">
        <v>16240</v>
      </c>
      <c r="D24" s="19">
        <v>23678</v>
      </c>
      <c r="E24" s="20">
        <v>16240</v>
      </c>
      <c r="F24" s="12" t="s">
        <v>45</v>
      </c>
      <c r="G24" s="20">
        <v>16240</v>
      </c>
      <c r="H24" s="12" t="s">
        <v>45</v>
      </c>
      <c r="I24" s="12" t="s">
        <v>45</v>
      </c>
      <c r="J24" s="12" t="s">
        <v>45</v>
      </c>
      <c r="K24" s="13" t="s">
        <v>45</v>
      </c>
      <c r="L24" s="21">
        <v>16240</v>
      </c>
      <c r="M24" s="13" t="s">
        <v>45</v>
      </c>
      <c r="N24" s="22">
        <v>24026</v>
      </c>
      <c r="O24" s="23" t="s">
        <v>46</v>
      </c>
    </row>
    <row r="25" spans="1:15" ht="21" hidden="1" x14ac:dyDescent="0.35">
      <c r="A25" s="16">
        <v>14</v>
      </c>
      <c r="B25" s="17" t="s">
        <v>60</v>
      </c>
      <c r="C25" s="18">
        <v>16240</v>
      </c>
      <c r="D25" s="19">
        <v>23678</v>
      </c>
      <c r="E25" s="20">
        <v>16240</v>
      </c>
      <c r="F25" s="12" t="s">
        <v>45</v>
      </c>
      <c r="G25" s="20">
        <v>15699</v>
      </c>
      <c r="H25" s="12" t="s">
        <v>45</v>
      </c>
      <c r="I25" s="12" t="s">
        <v>45</v>
      </c>
      <c r="J25" s="12" t="s">
        <v>45</v>
      </c>
      <c r="K25" s="13" t="s">
        <v>45</v>
      </c>
      <c r="L25" s="21">
        <v>15699</v>
      </c>
      <c r="M25" s="13">
        <v>541</v>
      </c>
      <c r="N25" s="22">
        <v>24026</v>
      </c>
      <c r="O25" s="23" t="s">
        <v>49</v>
      </c>
    </row>
    <row r="26" spans="1:15" ht="21" hidden="1" x14ac:dyDescent="0.35">
      <c r="A26" s="16">
        <v>15</v>
      </c>
      <c r="B26" s="17" t="s">
        <v>61</v>
      </c>
      <c r="C26" s="18">
        <v>15000</v>
      </c>
      <c r="D26" s="19">
        <v>23678</v>
      </c>
      <c r="E26" s="20">
        <v>15000</v>
      </c>
      <c r="F26" s="12" t="s">
        <v>45</v>
      </c>
      <c r="G26" s="20">
        <v>15000</v>
      </c>
      <c r="H26" s="12" t="s">
        <v>45</v>
      </c>
      <c r="I26" s="12" t="s">
        <v>45</v>
      </c>
      <c r="J26" s="12" t="s">
        <v>45</v>
      </c>
      <c r="K26" s="13" t="s">
        <v>45</v>
      </c>
      <c r="L26" s="21">
        <v>15000</v>
      </c>
      <c r="M26" s="13" t="s">
        <v>45</v>
      </c>
      <c r="N26" s="22">
        <v>24026</v>
      </c>
      <c r="O26" s="23" t="s">
        <v>46</v>
      </c>
    </row>
    <row r="27" spans="1:15" ht="21" hidden="1" x14ac:dyDescent="0.35">
      <c r="A27" s="16">
        <v>16</v>
      </c>
      <c r="B27" s="17" t="s">
        <v>62</v>
      </c>
      <c r="C27" s="18">
        <v>82000</v>
      </c>
      <c r="D27" s="19">
        <v>23682</v>
      </c>
      <c r="E27" s="20">
        <v>82000</v>
      </c>
      <c r="F27" s="12" t="s">
        <v>45</v>
      </c>
      <c r="G27" s="20">
        <v>82000</v>
      </c>
      <c r="H27" s="12"/>
      <c r="I27" s="12" t="s">
        <v>45</v>
      </c>
      <c r="J27" s="12" t="s">
        <v>45</v>
      </c>
      <c r="K27" s="13" t="s">
        <v>45</v>
      </c>
      <c r="L27" s="21">
        <v>82000</v>
      </c>
      <c r="M27" s="13" t="s">
        <v>45</v>
      </c>
      <c r="N27" s="22">
        <v>24050</v>
      </c>
      <c r="O27" s="23" t="s">
        <v>46</v>
      </c>
    </row>
    <row r="28" spans="1:15" ht="21" hidden="1" x14ac:dyDescent="0.35">
      <c r="A28" s="16"/>
      <c r="B28" s="3" t="s">
        <v>63</v>
      </c>
      <c r="C28" s="11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22"/>
      <c r="O28" s="23"/>
    </row>
    <row r="29" spans="1:15" ht="21" hidden="1" x14ac:dyDescent="0.35">
      <c r="A29" s="16"/>
      <c r="B29" s="34" t="s">
        <v>64</v>
      </c>
      <c r="C29" s="11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4"/>
      <c r="O29" s="35"/>
    </row>
    <row r="30" spans="1:15" ht="21" hidden="1" x14ac:dyDescent="0.35">
      <c r="A30" s="16">
        <v>17</v>
      </c>
      <c r="B30" s="17" t="s">
        <v>65</v>
      </c>
      <c r="C30" s="18">
        <v>31064</v>
      </c>
      <c r="D30" s="19">
        <v>23985</v>
      </c>
      <c r="E30" s="20">
        <v>31064</v>
      </c>
      <c r="F30" s="12" t="s">
        <v>45</v>
      </c>
      <c r="G30" s="20">
        <v>31064</v>
      </c>
      <c r="H30" s="12" t="s">
        <v>45</v>
      </c>
      <c r="I30" s="12" t="s">
        <v>45</v>
      </c>
      <c r="J30" s="12" t="s">
        <v>45</v>
      </c>
      <c r="K30" s="13" t="s">
        <v>45</v>
      </c>
      <c r="L30" s="21">
        <v>31064</v>
      </c>
      <c r="M30" s="13" t="s">
        <v>45</v>
      </c>
      <c r="N30" s="22">
        <v>24043</v>
      </c>
      <c r="O30" s="23" t="s">
        <v>46</v>
      </c>
    </row>
    <row r="31" spans="1:15" ht="21" hidden="1" x14ac:dyDescent="0.35">
      <c r="A31" s="16">
        <v>18</v>
      </c>
      <c r="B31" s="17" t="s">
        <v>66</v>
      </c>
      <c r="C31" s="18">
        <v>93390</v>
      </c>
      <c r="D31" s="19">
        <v>23985</v>
      </c>
      <c r="E31" s="20">
        <v>93390</v>
      </c>
      <c r="F31" s="12" t="s">
        <v>45</v>
      </c>
      <c r="G31" s="20">
        <v>93390</v>
      </c>
      <c r="H31" s="12" t="s">
        <v>45</v>
      </c>
      <c r="I31" s="12" t="s">
        <v>45</v>
      </c>
      <c r="J31" s="12" t="s">
        <v>45</v>
      </c>
      <c r="K31" s="13" t="s">
        <v>45</v>
      </c>
      <c r="L31" s="21">
        <v>93390</v>
      </c>
      <c r="M31" s="13" t="s">
        <v>45</v>
      </c>
      <c r="N31" s="22">
        <v>24043</v>
      </c>
      <c r="O31" s="23" t="s">
        <v>46</v>
      </c>
    </row>
    <row r="32" spans="1:15" ht="21" hidden="1" x14ac:dyDescent="0.35">
      <c r="A32" s="16">
        <v>19</v>
      </c>
      <c r="B32" s="17" t="s">
        <v>67</v>
      </c>
      <c r="C32" s="18">
        <v>7060</v>
      </c>
      <c r="D32" s="19">
        <v>23985</v>
      </c>
      <c r="E32" s="20">
        <v>7060</v>
      </c>
      <c r="F32" s="12" t="s">
        <v>45</v>
      </c>
      <c r="G32" s="20">
        <v>7060</v>
      </c>
      <c r="H32" s="12" t="s">
        <v>45</v>
      </c>
      <c r="I32" s="12" t="s">
        <v>45</v>
      </c>
      <c r="J32" s="12" t="s">
        <v>45</v>
      </c>
      <c r="K32" s="13" t="s">
        <v>45</v>
      </c>
      <c r="L32" s="21">
        <v>7060</v>
      </c>
      <c r="M32" s="13" t="s">
        <v>45</v>
      </c>
      <c r="N32" s="22">
        <v>24043</v>
      </c>
      <c r="O32" s="23" t="s">
        <v>46</v>
      </c>
    </row>
    <row r="33" spans="1:16" ht="21" hidden="1" x14ac:dyDescent="0.35">
      <c r="A33" s="16">
        <v>20</v>
      </c>
      <c r="B33" s="17" t="s">
        <v>68</v>
      </c>
      <c r="C33" s="18">
        <v>21225</v>
      </c>
      <c r="D33" s="19">
        <v>23985</v>
      </c>
      <c r="E33" s="20">
        <v>21225</v>
      </c>
      <c r="F33" s="12" t="s">
        <v>45</v>
      </c>
      <c r="G33" s="20">
        <v>21225</v>
      </c>
      <c r="H33" s="12" t="s">
        <v>45</v>
      </c>
      <c r="I33" s="12" t="s">
        <v>45</v>
      </c>
      <c r="J33" s="12" t="s">
        <v>45</v>
      </c>
      <c r="K33" s="13" t="s">
        <v>45</v>
      </c>
      <c r="L33" s="21">
        <v>21225</v>
      </c>
      <c r="M33" s="13" t="s">
        <v>45</v>
      </c>
      <c r="N33" s="22">
        <v>24043</v>
      </c>
      <c r="O33" s="23" t="s">
        <v>46</v>
      </c>
    </row>
    <row r="34" spans="1:16" ht="21" hidden="1" x14ac:dyDescent="0.35">
      <c r="A34" s="16">
        <v>21</v>
      </c>
      <c r="B34" s="17" t="s">
        <v>69</v>
      </c>
      <c r="C34" s="18">
        <v>30624</v>
      </c>
      <c r="D34" s="19">
        <v>23985</v>
      </c>
      <c r="E34" s="20">
        <v>30624</v>
      </c>
      <c r="F34" s="12" t="s">
        <v>45</v>
      </c>
      <c r="G34" s="20">
        <v>30624</v>
      </c>
      <c r="H34" s="12" t="s">
        <v>45</v>
      </c>
      <c r="I34" s="12" t="s">
        <v>45</v>
      </c>
      <c r="J34" s="12" t="s">
        <v>45</v>
      </c>
      <c r="K34" s="13" t="s">
        <v>45</v>
      </c>
      <c r="L34" s="21">
        <v>30624</v>
      </c>
      <c r="M34" s="13" t="s">
        <v>45</v>
      </c>
      <c r="N34" s="22">
        <v>24043</v>
      </c>
      <c r="O34" s="23" t="s">
        <v>46</v>
      </c>
    </row>
    <row r="35" spans="1:16" ht="21" hidden="1" x14ac:dyDescent="0.35">
      <c r="A35" s="16">
        <v>22</v>
      </c>
      <c r="B35" s="17" t="s">
        <v>70</v>
      </c>
      <c r="C35" s="18">
        <v>91740</v>
      </c>
      <c r="D35" s="19">
        <v>23985</v>
      </c>
      <c r="E35" s="20">
        <v>91740</v>
      </c>
      <c r="F35" s="12" t="s">
        <v>45</v>
      </c>
      <c r="G35" s="20">
        <v>91740</v>
      </c>
      <c r="H35" s="12" t="s">
        <v>45</v>
      </c>
      <c r="I35" s="12" t="s">
        <v>45</v>
      </c>
      <c r="J35" s="12" t="s">
        <v>45</v>
      </c>
      <c r="K35" s="13" t="s">
        <v>45</v>
      </c>
      <c r="L35" s="21">
        <v>91740</v>
      </c>
      <c r="M35" s="13" t="s">
        <v>45</v>
      </c>
      <c r="N35" s="22">
        <v>24043</v>
      </c>
      <c r="O35" s="23" t="s">
        <v>46</v>
      </c>
    </row>
    <row r="36" spans="1:16" ht="21" hidden="1" x14ac:dyDescent="0.35">
      <c r="A36" s="16">
        <v>23</v>
      </c>
      <c r="B36" s="17" t="s">
        <v>71</v>
      </c>
      <c r="C36" s="18">
        <v>6960</v>
      </c>
      <c r="D36" s="19">
        <v>24015</v>
      </c>
      <c r="E36" s="20">
        <v>6960</v>
      </c>
      <c r="F36" s="12" t="s">
        <v>45</v>
      </c>
      <c r="G36" s="20">
        <v>6960</v>
      </c>
      <c r="H36" s="12" t="s">
        <v>45</v>
      </c>
      <c r="I36" s="12" t="s">
        <v>45</v>
      </c>
      <c r="J36" s="12" t="s">
        <v>45</v>
      </c>
      <c r="K36" s="13" t="s">
        <v>45</v>
      </c>
      <c r="L36" s="21">
        <v>6960</v>
      </c>
      <c r="M36" s="13" t="s">
        <v>45</v>
      </c>
      <c r="N36" s="22">
        <v>24043</v>
      </c>
      <c r="O36" s="23" t="s">
        <v>46</v>
      </c>
    </row>
    <row r="37" spans="1:16" ht="21" hidden="1" x14ac:dyDescent="0.35">
      <c r="A37" s="16">
        <v>24</v>
      </c>
      <c r="B37" s="17" t="s">
        <v>72</v>
      </c>
      <c r="C37" s="18">
        <v>20850</v>
      </c>
      <c r="D37" s="19">
        <v>24015</v>
      </c>
      <c r="E37" s="20">
        <v>20850</v>
      </c>
      <c r="F37" s="12" t="s">
        <v>45</v>
      </c>
      <c r="G37" s="20">
        <v>20850</v>
      </c>
      <c r="H37" s="12" t="s">
        <v>45</v>
      </c>
      <c r="I37" s="12" t="s">
        <v>45</v>
      </c>
      <c r="J37" s="12" t="s">
        <v>45</v>
      </c>
      <c r="K37" s="13" t="s">
        <v>45</v>
      </c>
      <c r="L37" s="21">
        <v>20850</v>
      </c>
      <c r="M37" s="13" t="s">
        <v>45</v>
      </c>
      <c r="N37" s="22">
        <v>24043</v>
      </c>
      <c r="O37" s="23" t="s">
        <v>46</v>
      </c>
    </row>
    <row r="38" spans="1:16" ht="21" x14ac:dyDescent="0.35">
      <c r="A38" s="16"/>
      <c r="B38" s="34" t="s">
        <v>73</v>
      </c>
      <c r="C38" s="11"/>
      <c r="D38" s="12"/>
      <c r="E38" s="12"/>
      <c r="F38" s="12"/>
      <c r="G38" s="12"/>
      <c r="H38" s="12"/>
      <c r="I38" s="12"/>
      <c r="J38" s="12"/>
      <c r="K38" s="13"/>
      <c r="L38" s="13"/>
      <c r="M38" s="13"/>
      <c r="N38" s="14"/>
      <c r="O38" s="35"/>
    </row>
    <row r="39" spans="1:16" ht="21" x14ac:dyDescent="0.35">
      <c r="A39" s="16">
        <v>1</v>
      </c>
      <c r="B39" s="17" t="s">
        <v>74</v>
      </c>
      <c r="C39" s="18">
        <v>1659060</v>
      </c>
      <c r="D39" s="19">
        <v>23955</v>
      </c>
      <c r="E39" s="20">
        <v>1659060</v>
      </c>
      <c r="F39" s="36">
        <v>0</v>
      </c>
      <c r="G39" s="36">
        <v>1659060</v>
      </c>
      <c r="H39" s="36">
        <v>0</v>
      </c>
      <c r="I39" s="36">
        <v>0</v>
      </c>
      <c r="J39" s="36">
        <v>0</v>
      </c>
      <c r="K39" s="21">
        <v>1659060</v>
      </c>
      <c r="L39" s="21">
        <v>1659060</v>
      </c>
      <c r="M39" s="37">
        <v>0</v>
      </c>
      <c r="N39" s="22">
        <v>24046</v>
      </c>
      <c r="O39" s="23" t="s">
        <v>75</v>
      </c>
    </row>
    <row r="40" spans="1:16" ht="21" x14ac:dyDescent="0.35">
      <c r="A40" s="16"/>
      <c r="C40" s="11"/>
      <c r="D40" s="12"/>
      <c r="E40" s="12"/>
      <c r="F40" s="12"/>
      <c r="G40" s="12"/>
      <c r="H40" s="12"/>
      <c r="I40" s="12"/>
      <c r="J40" s="12"/>
      <c r="K40" s="13"/>
      <c r="L40" s="13"/>
      <c r="M40" s="37"/>
      <c r="N40" s="22">
        <v>24076</v>
      </c>
      <c r="O40" s="23" t="s">
        <v>76</v>
      </c>
    </row>
    <row r="41" spans="1:16" ht="21" x14ac:dyDescent="0.35">
      <c r="A41" s="16"/>
      <c r="C41" s="11"/>
      <c r="D41" s="12"/>
      <c r="E41" s="12"/>
      <c r="F41" s="12"/>
      <c r="G41" s="12"/>
      <c r="H41" s="12"/>
      <c r="I41" s="12"/>
      <c r="J41" s="12"/>
      <c r="K41" s="13"/>
      <c r="L41" s="13"/>
      <c r="M41" s="37"/>
      <c r="N41" s="22">
        <v>24097</v>
      </c>
      <c r="O41" s="35" t="s">
        <v>77</v>
      </c>
    </row>
    <row r="42" spans="1:16" ht="21" x14ac:dyDescent="0.35">
      <c r="A42" s="16"/>
      <c r="C42" s="11"/>
      <c r="D42" s="12"/>
      <c r="E42" s="12"/>
      <c r="F42" s="12"/>
      <c r="G42" s="12"/>
      <c r="H42" s="12"/>
      <c r="I42" s="12"/>
      <c r="J42" s="12"/>
      <c r="K42" s="13"/>
      <c r="L42" s="13"/>
      <c r="M42" s="37"/>
      <c r="N42" s="22">
        <v>24138</v>
      </c>
      <c r="O42" s="35" t="s">
        <v>78</v>
      </c>
    </row>
    <row r="43" spans="1:16" ht="21" x14ac:dyDescent="0.35">
      <c r="A43" s="16"/>
      <c r="C43" s="11"/>
      <c r="D43" s="12"/>
      <c r="E43" s="12"/>
      <c r="F43" s="12"/>
      <c r="G43" s="12"/>
      <c r="H43" s="12"/>
      <c r="I43" s="12"/>
      <c r="J43" s="12"/>
      <c r="K43" s="13"/>
      <c r="L43" s="13"/>
      <c r="M43" s="37"/>
      <c r="N43" s="22">
        <v>24160</v>
      </c>
      <c r="O43" s="35" t="s">
        <v>79</v>
      </c>
      <c r="P43" s="38"/>
    </row>
    <row r="44" spans="1:16" ht="21" x14ac:dyDescent="0.35">
      <c r="A44" s="16"/>
      <c r="C44" s="11"/>
      <c r="D44" s="12"/>
      <c r="E44" s="12"/>
      <c r="F44" s="12"/>
      <c r="G44" s="12"/>
      <c r="H44" s="12"/>
      <c r="I44" s="12"/>
      <c r="J44" s="12"/>
      <c r="K44" s="13"/>
      <c r="L44" s="13"/>
      <c r="M44" s="37"/>
      <c r="N44" s="22">
        <v>24173</v>
      </c>
      <c r="O44" s="35" t="s">
        <v>80</v>
      </c>
    </row>
    <row r="45" spans="1:16" ht="21" x14ac:dyDescent="0.35">
      <c r="A45" s="16"/>
      <c r="C45" s="11"/>
      <c r="D45" s="12"/>
      <c r="E45" s="12"/>
      <c r="F45" s="12"/>
      <c r="G45" s="12"/>
      <c r="H45" s="12"/>
      <c r="I45" s="12"/>
      <c r="J45" s="12"/>
      <c r="K45" s="13"/>
      <c r="L45" s="13"/>
      <c r="M45" s="37"/>
      <c r="N45" s="39">
        <v>24188</v>
      </c>
      <c r="O45" s="40" t="s">
        <v>81</v>
      </c>
    </row>
    <row r="46" spans="1:16" ht="21" x14ac:dyDescent="0.35">
      <c r="A46" s="24"/>
      <c r="B46" s="41"/>
      <c r="C46" s="42"/>
      <c r="D46" s="29"/>
      <c r="E46" s="29"/>
      <c r="F46" s="29"/>
      <c r="G46" s="29"/>
      <c r="H46" s="29"/>
      <c r="I46" s="29"/>
      <c r="J46" s="29"/>
      <c r="K46" s="30"/>
      <c r="L46" s="30"/>
      <c r="M46" s="43"/>
      <c r="N46" s="32"/>
      <c r="O46" s="44"/>
    </row>
    <row r="47" spans="1:16" ht="21" hidden="1" x14ac:dyDescent="0.35">
      <c r="A47" s="16">
        <v>2</v>
      </c>
      <c r="B47" s="17" t="s">
        <v>82</v>
      </c>
      <c r="C47" s="18">
        <v>2719490</v>
      </c>
      <c r="D47" s="19">
        <v>23962</v>
      </c>
      <c r="E47" s="20">
        <v>2719490</v>
      </c>
      <c r="F47" s="36">
        <v>0</v>
      </c>
      <c r="G47" s="20">
        <v>2719490</v>
      </c>
      <c r="H47" s="36">
        <v>0</v>
      </c>
      <c r="I47" s="36">
        <v>0</v>
      </c>
      <c r="J47" s="36">
        <v>0</v>
      </c>
      <c r="K47" s="21">
        <v>2719490</v>
      </c>
      <c r="L47" s="21">
        <v>2719490</v>
      </c>
      <c r="M47" s="37">
        <v>0</v>
      </c>
      <c r="N47" s="22">
        <v>24091</v>
      </c>
      <c r="O47" s="23" t="s">
        <v>46</v>
      </c>
    </row>
    <row r="48" spans="1:16" ht="21" hidden="1" x14ac:dyDescent="0.35">
      <c r="A48" s="16"/>
      <c r="C48" s="11"/>
      <c r="D48" s="12"/>
      <c r="E48" s="12"/>
      <c r="F48" s="12"/>
      <c r="G48" s="12"/>
      <c r="H48" s="12"/>
      <c r="I48" s="12"/>
      <c r="J48" s="12"/>
      <c r="K48" s="13"/>
      <c r="L48" s="13"/>
      <c r="M48" s="13"/>
      <c r="N48" s="22"/>
      <c r="O48" s="23"/>
    </row>
    <row r="49" spans="1:15" ht="21" hidden="1" x14ac:dyDescent="0.35">
      <c r="A49" s="16"/>
      <c r="B49" s="10" t="s">
        <v>43</v>
      </c>
      <c r="C49" s="11"/>
      <c r="D49" s="12"/>
      <c r="E49" s="12"/>
      <c r="F49" s="12"/>
      <c r="G49" s="12"/>
      <c r="H49" s="12"/>
      <c r="I49" s="12"/>
      <c r="J49" s="12"/>
      <c r="K49" s="13"/>
      <c r="L49" s="13"/>
      <c r="M49" s="13"/>
      <c r="N49" s="22"/>
      <c r="O49" s="35"/>
    </row>
    <row r="50" spans="1:15" ht="21" hidden="1" x14ac:dyDescent="0.35">
      <c r="A50" s="16">
        <v>27</v>
      </c>
      <c r="B50" s="17" t="s">
        <v>83</v>
      </c>
      <c r="C50" s="18">
        <v>93000</v>
      </c>
      <c r="D50" s="19">
        <v>23679</v>
      </c>
      <c r="E50" s="20">
        <v>93000</v>
      </c>
      <c r="F50" s="12" t="s">
        <v>45</v>
      </c>
      <c r="G50" s="20">
        <v>93000</v>
      </c>
      <c r="H50" s="12" t="s">
        <v>45</v>
      </c>
      <c r="I50" s="12" t="s">
        <v>45</v>
      </c>
      <c r="J50" s="12" t="s">
        <v>45</v>
      </c>
      <c r="K50" s="13" t="s">
        <v>45</v>
      </c>
      <c r="L50" s="21">
        <v>93000</v>
      </c>
      <c r="M50" s="13" t="s">
        <v>45</v>
      </c>
      <c r="N50" s="22">
        <v>24046</v>
      </c>
      <c r="O50" s="23" t="s">
        <v>46</v>
      </c>
    </row>
    <row r="51" spans="1:15" ht="21" hidden="1" x14ac:dyDescent="0.35">
      <c r="A51" s="16"/>
      <c r="C51" s="11"/>
      <c r="D51" s="12"/>
      <c r="E51" s="12"/>
      <c r="F51" s="12"/>
      <c r="G51" s="12"/>
      <c r="H51" s="12"/>
      <c r="I51" s="12"/>
      <c r="J51" s="12"/>
      <c r="K51" s="13"/>
      <c r="L51" s="13"/>
      <c r="M51" s="13"/>
      <c r="N51" s="14"/>
      <c r="O51" s="35"/>
    </row>
    <row r="52" spans="1:15" ht="21" x14ac:dyDescent="0.35">
      <c r="A52" s="9"/>
      <c r="B52" s="10" t="s">
        <v>84</v>
      </c>
      <c r="C52" s="11"/>
      <c r="D52" s="12"/>
      <c r="E52" s="12"/>
      <c r="F52" s="12"/>
      <c r="G52" s="12"/>
      <c r="H52" s="12"/>
      <c r="I52" s="12"/>
      <c r="J52" s="12"/>
      <c r="K52" s="13"/>
      <c r="L52" s="13"/>
      <c r="M52" s="13"/>
      <c r="N52" s="14"/>
      <c r="O52" s="15"/>
    </row>
    <row r="53" spans="1:15" ht="21" x14ac:dyDescent="0.35">
      <c r="A53" s="9"/>
      <c r="B53" s="45" t="s">
        <v>45</v>
      </c>
      <c r="C53" s="11"/>
      <c r="D53" s="12"/>
      <c r="E53" s="12"/>
      <c r="F53" s="12"/>
      <c r="G53" s="12"/>
      <c r="H53" s="12"/>
      <c r="I53" s="12"/>
      <c r="J53" s="12"/>
      <c r="K53" s="13"/>
      <c r="L53" s="13"/>
      <c r="M53" s="13"/>
      <c r="N53" s="14"/>
      <c r="O53" s="15"/>
    </row>
    <row r="54" spans="1:15" ht="21" x14ac:dyDescent="0.35">
      <c r="A54" s="9"/>
      <c r="B54" s="46"/>
      <c r="C54" s="11"/>
      <c r="D54" s="12"/>
      <c r="E54" s="12"/>
      <c r="F54" s="12"/>
      <c r="G54" s="12"/>
      <c r="H54" s="12"/>
      <c r="I54" s="12"/>
      <c r="J54" s="12"/>
      <c r="K54" s="13"/>
      <c r="L54" s="13"/>
      <c r="M54" s="13"/>
      <c r="N54" s="14"/>
      <c r="O54" s="15"/>
    </row>
    <row r="55" spans="1:15" ht="21" x14ac:dyDescent="0.35">
      <c r="A55" s="47"/>
      <c r="B55" s="48" t="s">
        <v>85</v>
      </c>
      <c r="C55" s="49">
        <f>C39+C47</f>
        <v>4378550</v>
      </c>
      <c r="D55" s="50" t="s">
        <v>45</v>
      </c>
      <c r="E55" s="49">
        <f>E39+E47</f>
        <v>4378550</v>
      </c>
      <c r="F55" s="50" t="s">
        <v>45</v>
      </c>
      <c r="G55" s="49">
        <f t="shared" ref="G55:L55" si="0">G39+G47</f>
        <v>4378550</v>
      </c>
      <c r="H55" s="50" t="s">
        <v>45</v>
      </c>
      <c r="I55" s="50" t="s">
        <v>45</v>
      </c>
      <c r="J55" s="50" t="s">
        <v>45</v>
      </c>
      <c r="K55" s="51">
        <f t="shared" si="0"/>
        <v>4378550</v>
      </c>
      <c r="L55" s="51">
        <f t="shared" si="0"/>
        <v>4378550</v>
      </c>
      <c r="M55" s="55" t="s">
        <v>45</v>
      </c>
      <c r="N55" s="52"/>
      <c r="O55" s="53"/>
    </row>
    <row r="56" spans="1:15" ht="21" x14ac:dyDescent="0.35">
      <c r="A56" s="355" t="s">
        <v>86</v>
      </c>
      <c r="B56" s="337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46"/>
    </row>
    <row r="57" spans="1:15" ht="21" x14ac:dyDescent="0.35">
      <c r="A57" s="336" t="s">
        <v>87</v>
      </c>
      <c r="B57" s="337"/>
      <c r="C57" s="337"/>
      <c r="D57" s="337"/>
      <c r="E57" s="337"/>
      <c r="F57" s="337"/>
      <c r="G57" s="14"/>
      <c r="H57" s="14"/>
      <c r="I57" s="14"/>
      <c r="J57" s="14"/>
      <c r="K57" s="14"/>
      <c r="L57" s="14"/>
      <c r="M57" s="14"/>
      <c r="N57" s="14"/>
      <c r="O57" s="46"/>
    </row>
    <row r="58" spans="1:15" ht="21" x14ac:dyDescent="0.35">
      <c r="A58" s="336" t="s">
        <v>88</v>
      </c>
      <c r="B58" s="337"/>
      <c r="C58" s="337"/>
      <c r="D58" s="337"/>
      <c r="E58" s="337"/>
      <c r="F58" s="14"/>
      <c r="G58" s="14"/>
      <c r="H58" s="14"/>
      <c r="I58" s="14"/>
      <c r="J58" s="14"/>
      <c r="K58" s="14"/>
      <c r="L58" s="14"/>
      <c r="M58" s="14"/>
      <c r="N58" s="14"/>
      <c r="O58" s="46"/>
    </row>
    <row r="59" spans="1:15" ht="21" x14ac:dyDescent="0.35">
      <c r="A59" s="336" t="s">
        <v>89</v>
      </c>
      <c r="B59" s="337"/>
      <c r="C59" s="337"/>
      <c r="D59" s="337"/>
      <c r="E59" s="337"/>
    </row>
  </sheetData>
  <mergeCells count="16">
    <mergeCell ref="A59:E59"/>
    <mergeCell ref="H6:K6"/>
    <mergeCell ref="N6:N9"/>
    <mergeCell ref="A1:O1"/>
    <mergeCell ref="A2:O2"/>
    <mergeCell ref="A3:O3"/>
    <mergeCell ref="A4:O4"/>
    <mergeCell ref="A5:O5"/>
    <mergeCell ref="A6:A9"/>
    <mergeCell ref="B6:B9"/>
    <mergeCell ref="O6:O9"/>
    <mergeCell ref="C6:C8"/>
    <mergeCell ref="G6:G8"/>
    <mergeCell ref="A56:B56"/>
    <mergeCell ref="A57:F57"/>
    <mergeCell ref="A58:E58"/>
  </mergeCells>
  <printOptions horizontalCentered="1" gridLines="1"/>
  <pageMargins left="0.25" right="0.25" top="0.75" bottom="0.75" header="0.3" footer="0.3"/>
  <pageSetup paperSize="9" scale="60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00"/>
    <outlinePr summaryBelow="0" summaryRight="0"/>
    <pageSetUpPr fitToPage="1"/>
  </sheetPr>
  <dimension ref="A1:N1302"/>
  <sheetViews>
    <sheetView workbookViewId="0">
      <selection activeCell="E45" sqref="E45"/>
    </sheetView>
  </sheetViews>
  <sheetFormatPr defaultColWidth="12.5703125" defaultRowHeight="15.75" customHeight="1" x14ac:dyDescent="0.35"/>
  <cols>
    <col min="1" max="1" width="6.42578125" style="3" customWidth="1"/>
    <col min="2" max="2" width="54.28515625" style="3" customWidth="1"/>
    <col min="3" max="3" width="15.42578125" style="3" customWidth="1"/>
    <col min="4" max="4" width="13.85546875" style="3" customWidth="1"/>
    <col min="5" max="5" width="12.42578125" style="3" customWidth="1"/>
    <col min="6" max="8" width="12.5703125" style="3"/>
    <col min="9" max="9" width="13.7109375" style="3" customWidth="1"/>
    <col min="10" max="11" width="12.5703125" style="3"/>
    <col min="12" max="12" width="44.7109375" style="3" customWidth="1"/>
    <col min="13" max="16384" width="12.5703125" style="3"/>
  </cols>
  <sheetData>
    <row r="1" spans="1:14" ht="21" x14ac:dyDescent="0.35">
      <c r="A1" s="344" t="s">
        <v>90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56"/>
    </row>
    <row r="2" spans="1:14" ht="21" x14ac:dyDescent="0.35">
      <c r="A2" s="344" t="s">
        <v>91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56"/>
    </row>
    <row r="3" spans="1:14" ht="21" x14ac:dyDescent="0.35">
      <c r="A3" s="344" t="str">
        <f>'กันเหลื่อมปี 65 เบิก 66'!A3</f>
        <v>วันที่ 31 มีนาคม 2566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56"/>
    </row>
    <row r="4" spans="1:14" ht="21" x14ac:dyDescent="0.35">
      <c r="A4" s="344" t="s">
        <v>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56"/>
    </row>
    <row r="5" spans="1:14" ht="21" x14ac:dyDescent="0.35">
      <c r="A5" s="360" t="s">
        <v>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56"/>
    </row>
    <row r="6" spans="1:14" ht="21" x14ac:dyDescent="0.35">
      <c r="A6" s="356" t="s">
        <v>5</v>
      </c>
      <c r="B6" s="357" t="s">
        <v>6</v>
      </c>
      <c r="C6" s="359" t="s">
        <v>92</v>
      </c>
      <c r="D6" s="357" t="s">
        <v>93</v>
      </c>
      <c r="E6" s="358" t="s">
        <v>94</v>
      </c>
      <c r="F6" s="361" t="s">
        <v>12</v>
      </c>
      <c r="G6" s="362"/>
      <c r="H6" s="362"/>
      <c r="I6" s="362"/>
      <c r="J6" s="363" t="s">
        <v>95</v>
      </c>
      <c r="K6" s="364" t="s">
        <v>14</v>
      </c>
      <c r="L6" s="358" t="s">
        <v>96</v>
      </c>
      <c r="M6" s="356" t="s">
        <v>86</v>
      </c>
      <c r="N6" s="56"/>
    </row>
    <row r="7" spans="1:14" ht="21" x14ac:dyDescent="0.35">
      <c r="A7" s="348"/>
      <c r="B7" s="337"/>
      <c r="C7" s="348"/>
      <c r="D7" s="337"/>
      <c r="E7" s="348"/>
      <c r="F7" s="57" t="s">
        <v>19</v>
      </c>
      <c r="G7" s="57" t="s">
        <v>20</v>
      </c>
      <c r="H7" s="57" t="s">
        <v>21</v>
      </c>
      <c r="I7" s="58" t="s">
        <v>22</v>
      </c>
      <c r="J7" s="348"/>
      <c r="K7" s="351"/>
      <c r="L7" s="348"/>
      <c r="M7" s="348"/>
      <c r="N7" s="56"/>
    </row>
    <row r="8" spans="1:14" ht="21" x14ac:dyDescent="0.35">
      <c r="A8" s="348"/>
      <c r="B8" s="337"/>
      <c r="C8" s="348"/>
      <c r="D8" s="337"/>
      <c r="E8" s="348"/>
      <c r="F8" s="5" t="s">
        <v>25</v>
      </c>
      <c r="G8" s="5" t="s">
        <v>26</v>
      </c>
      <c r="H8" s="5" t="s">
        <v>27</v>
      </c>
      <c r="I8" s="59" t="s">
        <v>97</v>
      </c>
      <c r="J8" s="348"/>
      <c r="K8" s="351"/>
      <c r="L8" s="348"/>
      <c r="M8" s="348"/>
      <c r="N8" s="56"/>
    </row>
    <row r="9" spans="1:14" ht="21" x14ac:dyDescent="0.35">
      <c r="A9" s="349"/>
      <c r="B9" s="346"/>
      <c r="C9" s="60" t="s">
        <v>31</v>
      </c>
      <c r="D9" s="61" t="s">
        <v>32</v>
      </c>
      <c r="E9" s="349"/>
      <c r="F9" s="7" t="s">
        <v>33</v>
      </c>
      <c r="G9" s="7" t="s">
        <v>98</v>
      </c>
      <c r="H9" s="7" t="s">
        <v>35</v>
      </c>
      <c r="I9" s="62" t="s">
        <v>99</v>
      </c>
      <c r="J9" s="349"/>
      <c r="K9" s="352"/>
      <c r="L9" s="349"/>
      <c r="M9" s="349"/>
      <c r="N9" s="56"/>
    </row>
    <row r="10" spans="1:14" ht="21" x14ac:dyDescent="0.35">
      <c r="A10" s="9"/>
      <c r="B10" s="10" t="s">
        <v>73</v>
      </c>
      <c r="C10" s="11"/>
      <c r="D10" s="14"/>
      <c r="E10" s="11"/>
      <c r="F10" s="63"/>
      <c r="G10" s="18"/>
      <c r="H10" s="63"/>
      <c r="I10" s="64"/>
      <c r="J10" s="65"/>
      <c r="K10" s="66"/>
      <c r="L10" s="46"/>
      <c r="M10" s="67"/>
      <c r="N10" s="56"/>
    </row>
    <row r="11" spans="1:14" ht="21" x14ac:dyDescent="0.35">
      <c r="A11" s="9"/>
      <c r="B11" s="10" t="s">
        <v>100</v>
      </c>
      <c r="C11" s="11"/>
      <c r="D11" s="14"/>
      <c r="E11" s="11"/>
      <c r="F11" s="63"/>
      <c r="G11" s="18"/>
      <c r="H11" s="63"/>
      <c r="I11" s="64"/>
      <c r="J11" s="65"/>
      <c r="K11" s="66"/>
      <c r="L11" s="46"/>
      <c r="M11" s="67"/>
      <c r="N11" s="56"/>
    </row>
    <row r="12" spans="1:14" ht="21" hidden="1" x14ac:dyDescent="0.35">
      <c r="A12" s="9"/>
      <c r="B12" s="10" t="s">
        <v>101</v>
      </c>
      <c r="C12" s="11"/>
      <c r="D12" s="14"/>
      <c r="E12" s="11"/>
      <c r="F12" s="63"/>
      <c r="G12" s="18"/>
      <c r="H12" s="63"/>
      <c r="I12" s="64"/>
      <c r="J12" s="65"/>
      <c r="K12" s="66"/>
      <c r="L12" s="46"/>
      <c r="M12" s="67"/>
      <c r="N12" s="56"/>
    </row>
    <row r="13" spans="1:14" ht="21" hidden="1" x14ac:dyDescent="0.35">
      <c r="A13" s="68"/>
      <c r="B13" s="69" t="s">
        <v>102</v>
      </c>
      <c r="C13" s="70"/>
      <c r="D13" s="71"/>
      <c r="E13" s="70"/>
      <c r="F13" s="72"/>
      <c r="G13" s="73"/>
      <c r="H13" s="72"/>
      <c r="I13" s="74"/>
      <c r="J13" s="75"/>
      <c r="K13" s="76"/>
      <c r="L13" s="77"/>
      <c r="M13" s="78"/>
      <c r="N13" s="56"/>
    </row>
    <row r="14" spans="1:14" ht="21" hidden="1" x14ac:dyDescent="0.35">
      <c r="A14" s="16">
        <v>1</v>
      </c>
      <c r="B14" s="17" t="s">
        <v>103</v>
      </c>
      <c r="C14" s="18">
        <v>72600</v>
      </c>
      <c r="D14" s="18">
        <v>72600</v>
      </c>
      <c r="E14" s="79">
        <v>243213</v>
      </c>
      <c r="F14" s="63">
        <v>72600</v>
      </c>
      <c r="G14" s="18"/>
      <c r="H14" s="63"/>
      <c r="I14" s="64">
        <f>F14+G14+H14</f>
        <v>72600</v>
      </c>
      <c r="J14" s="65">
        <f>C14-I14</f>
        <v>0</v>
      </c>
      <c r="K14" s="80">
        <v>24036</v>
      </c>
      <c r="L14" s="17" t="s">
        <v>104</v>
      </c>
      <c r="M14" s="81"/>
      <c r="N14" s="56"/>
    </row>
    <row r="15" spans="1:14" ht="21" hidden="1" x14ac:dyDescent="0.35">
      <c r="A15" s="16"/>
      <c r="B15" s="82" t="s">
        <v>105</v>
      </c>
      <c r="C15" s="18"/>
      <c r="D15" s="63"/>
      <c r="E15" s="16"/>
      <c r="F15" s="63"/>
      <c r="G15" s="18"/>
      <c r="H15" s="63"/>
      <c r="I15" s="64"/>
      <c r="J15" s="83"/>
      <c r="K15" s="80">
        <v>24041</v>
      </c>
      <c r="L15" s="17" t="s">
        <v>106</v>
      </c>
      <c r="M15" s="81"/>
      <c r="N15" s="56"/>
    </row>
    <row r="16" spans="1:14" ht="21" hidden="1" x14ac:dyDescent="0.35">
      <c r="A16" s="16"/>
      <c r="C16" s="18"/>
      <c r="D16" s="63"/>
      <c r="E16" s="16"/>
      <c r="F16" s="63"/>
      <c r="G16" s="18"/>
      <c r="H16" s="63"/>
      <c r="I16" s="64"/>
      <c r="J16" s="83"/>
      <c r="K16" s="80">
        <v>24042</v>
      </c>
      <c r="L16" s="17" t="s">
        <v>107</v>
      </c>
      <c r="M16" s="81"/>
      <c r="N16" s="56"/>
    </row>
    <row r="17" spans="1:14" ht="21" hidden="1" x14ac:dyDescent="0.35">
      <c r="A17" s="16"/>
      <c r="C17" s="18"/>
      <c r="D17" s="63"/>
      <c r="E17" s="16"/>
      <c r="F17" s="63"/>
      <c r="G17" s="18"/>
      <c r="H17" s="63"/>
      <c r="I17" s="64"/>
      <c r="J17" s="83"/>
      <c r="K17" s="80">
        <v>24074</v>
      </c>
      <c r="L17" s="17" t="s">
        <v>108</v>
      </c>
      <c r="M17" s="81"/>
      <c r="N17" s="56"/>
    </row>
    <row r="18" spans="1:14" ht="21" hidden="1" x14ac:dyDescent="0.35">
      <c r="A18" s="16"/>
      <c r="C18" s="18"/>
      <c r="D18" s="63"/>
      <c r="E18" s="16"/>
      <c r="F18" s="63"/>
      <c r="G18" s="18"/>
      <c r="H18" s="63"/>
      <c r="I18" s="64"/>
      <c r="J18" s="83"/>
      <c r="K18" s="84">
        <v>24089</v>
      </c>
      <c r="L18" s="85" t="s">
        <v>109</v>
      </c>
      <c r="M18" s="81"/>
      <c r="N18" s="56"/>
    </row>
    <row r="19" spans="1:14" ht="21" hidden="1" x14ac:dyDescent="0.35">
      <c r="A19" s="24"/>
      <c r="B19" s="41"/>
      <c r="C19" s="26"/>
      <c r="D19" s="86"/>
      <c r="E19" s="24"/>
      <c r="F19" s="86"/>
      <c r="G19" s="26"/>
      <c r="H19" s="86"/>
      <c r="I19" s="87"/>
      <c r="J19" s="88"/>
      <c r="K19" s="89"/>
      <c r="L19" s="25"/>
      <c r="M19" s="90"/>
      <c r="N19" s="56"/>
    </row>
    <row r="20" spans="1:14" ht="21" hidden="1" x14ac:dyDescent="0.35">
      <c r="A20" s="16">
        <v>2</v>
      </c>
      <c r="B20" s="17" t="s">
        <v>103</v>
      </c>
      <c r="C20" s="18">
        <v>27200</v>
      </c>
      <c r="D20" s="18">
        <v>27200</v>
      </c>
      <c r="E20" s="79">
        <v>243213</v>
      </c>
      <c r="F20" s="63">
        <v>27200</v>
      </c>
      <c r="G20" s="18"/>
      <c r="H20" s="63"/>
      <c r="I20" s="64">
        <f>F20+G20+H20</f>
        <v>27200</v>
      </c>
      <c r="J20" s="65">
        <f>C20-I20</f>
        <v>0</v>
      </c>
      <c r="K20" s="80">
        <v>24036</v>
      </c>
      <c r="L20" s="17" t="s">
        <v>104</v>
      </c>
      <c r="M20" s="81"/>
      <c r="N20" s="56"/>
    </row>
    <row r="21" spans="1:14" ht="21" hidden="1" x14ac:dyDescent="0.35">
      <c r="A21" s="16"/>
      <c r="B21" s="3" t="s">
        <v>110</v>
      </c>
      <c r="C21" s="18"/>
      <c r="D21" s="63"/>
      <c r="E21" s="16"/>
      <c r="F21" s="63"/>
      <c r="G21" s="18"/>
      <c r="H21" s="63"/>
      <c r="I21" s="64"/>
      <c r="J21" s="65"/>
      <c r="K21" s="80">
        <v>24041</v>
      </c>
      <c r="L21" s="17" t="s">
        <v>106</v>
      </c>
      <c r="M21" s="81"/>
      <c r="N21" s="56"/>
    </row>
    <row r="22" spans="1:14" ht="21" hidden="1" x14ac:dyDescent="0.35">
      <c r="A22" s="16"/>
      <c r="C22" s="18"/>
      <c r="D22" s="63"/>
      <c r="E22" s="16"/>
      <c r="F22" s="63"/>
      <c r="G22" s="18"/>
      <c r="H22" s="63"/>
      <c r="I22" s="64"/>
      <c r="J22" s="65"/>
      <c r="K22" s="80">
        <v>24042</v>
      </c>
      <c r="L22" s="17" t="s">
        <v>107</v>
      </c>
      <c r="M22" s="81"/>
      <c r="N22" s="56"/>
    </row>
    <row r="23" spans="1:14" ht="21" hidden="1" x14ac:dyDescent="0.35">
      <c r="A23" s="16"/>
      <c r="C23" s="18"/>
      <c r="D23" s="63"/>
      <c r="E23" s="16"/>
      <c r="F23" s="63"/>
      <c r="G23" s="18"/>
      <c r="H23" s="63"/>
      <c r="I23" s="64"/>
      <c r="J23" s="65"/>
      <c r="K23" s="80">
        <v>24074</v>
      </c>
      <c r="L23" s="17" t="s">
        <v>108</v>
      </c>
      <c r="M23" s="81"/>
      <c r="N23" s="56"/>
    </row>
    <row r="24" spans="1:14" ht="21" hidden="1" x14ac:dyDescent="0.35">
      <c r="A24" s="16"/>
      <c r="C24" s="18"/>
      <c r="D24" s="63"/>
      <c r="E24" s="16"/>
      <c r="F24" s="63"/>
      <c r="G24" s="18"/>
      <c r="H24" s="63"/>
      <c r="I24" s="64"/>
      <c r="J24" s="65"/>
      <c r="K24" s="84">
        <v>24089</v>
      </c>
      <c r="L24" s="85" t="s">
        <v>109</v>
      </c>
      <c r="M24" s="81"/>
      <c r="N24" s="56"/>
    </row>
    <row r="25" spans="1:14" ht="21" hidden="1" x14ac:dyDescent="0.35">
      <c r="A25" s="16"/>
      <c r="C25" s="18"/>
      <c r="D25" s="63"/>
      <c r="E25" s="16"/>
      <c r="F25" s="63"/>
      <c r="G25" s="18"/>
      <c r="H25" s="63"/>
      <c r="I25" s="64"/>
      <c r="J25" s="65"/>
      <c r="K25" s="89"/>
      <c r="L25" s="25"/>
      <c r="M25" s="81"/>
      <c r="N25" s="56"/>
    </row>
    <row r="26" spans="1:14" ht="21" hidden="1" x14ac:dyDescent="0.35">
      <c r="A26" s="91">
        <v>3</v>
      </c>
      <c r="B26" s="92" t="s">
        <v>111</v>
      </c>
      <c r="C26" s="93">
        <v>25510</v>
      </c>
      <c r="D26" s="93">
        <v>25500</v>
      </c>
      <c r="E26" s="94">
        <v>243213</v>
      </c>
      <c r="F26" s="95">
        <v>25510</v>
      </c>
      <c r="G26" s="93"/>
      <c r="H26" s="95"/>
      <c r="I26" s="96">
        <f>F26+G26+H26</f>
        <v>25510</v>
      </c>
      <c r="J26" s="97">
        <f>C26-I26</f>
        <v>0</v>
      </c>
      <c r="K26" s="98">
        <v>24040</v>
      </c>
      <c r="L26" s="92" t="s">
        <v>112</v>
      </c>
      <c r="M26" s="99"/>
      <c r="N26" s="56"/>
    </row>
    <row r="27" spans="1:14" ht="21" hidden="1" x14ac:dyDescent="0.35">
      <c r="A27" s="16"/>
      <c r="B27" s="17" t="s">
        <v>113</v>
      </c>
      <c r="C27" s="18"/>
      <c r="D27" s="63"/>
      <c r="E27" s="79"/>
      <c r="F27" s="63"/>
      <c r="G27" s="18"/>
      <c r="H27" s="63"/>
      <c r="I27" s="64"/>
      <c r="J27" s="83"/>
      <c r="K27" s="80">
        <v>24076</v>
      </c>
      <c r="L27" s="17" t="s">
        <v>114</v>
      </c>
      <c r="M27" s="81"/>
      <c r="N27" s="56"/>
    </row>
    <row r="28" spans="1:14" ht="21" hidden="1" x14ac:dyDescent="0.35">
      <c r="A28" s="16"/>
      <c r="B28" s="17"/>
      <c r="C28" s="18"/>
      <c r="D28" s="63"/>
      <c r="E28" s="79"/>
      <c r="F28" s="63"/>
      <c r="G28" s="18"/>
      <c r="H28" s="63"/>
      <c r="I28" s="64"/>
      <c r="J28" s="65"/>
      <c r="K28" s="84">
        <v>24089</v>
      </c>
      <c r="L28" s="85" t="s">
        <v>109</v>
      </c>
      <c r="M28" s="81"/>
      <c r="N28" s="56"/>
    </row>
    <row r="29" spans="1:14" ht="21" hidden="1" x14ac:dyDescent="0.35">
      <c r="A29" s="24"/>
      <c r="B29" s="25"/>
      <c r="C29" s="26"/>
      <c r="D29" s="86"/>
      <c r="E29" s="100"/>
      <c r="F29" s="86"/>
      <c r="G29" s="26"/>
      <c r="H29" s="86"/>
      <c r="I29" s="87"/>
      <c r="J29" s="101"/>
      <c r="K29" s="89"/>
      <c r="L29" s="25"/>
      <c r="M29" s="90"/>
      <c r="N29" s="56"/>
    </row>
    <row r="30" spans="1:14" ht="21" hidden="1" x14ac:dyDescent="0.35">
      <c r="A30" s="16">
        <v>4</v>
      </c>
      <c r="B30" s="17" t="s">
        <v>115</v>
      </c>
      <c r="C30" s="18">
        <v>237000</v>
      </c>
      <c r="D30" s="18">
        <v>237000</v>
      </c>
      <c r="E30" s="79">
        <v>243213</v>
      </c>
      <c r="F30" s="63">
        <v>237000</v>
      </c>
      <c r="G30" s="18"/>
      <c r="H30" s="63"/>
      <c r="I30" s="64">
        <f>F30+G30+H30</f>
        <v>237000</v>
      </c>
      <c r="J30" s="65">
        <f>C30-I30</f>
        <v>0</v>
      </c>
      <c r="K30" s="80">
        <v>24035</v>
      </c>
      <c r="L30" s="54" t="s">
        <v>116</v>
      </c>
      <c r="M30" s="81"/>
      <c r="N30" s="56"/>
    </row>
    <row r="31" spans="1:14" ht="21" hidden="1" x14ac:dyDescent="0.35">
      <c r="A31" s="16"/>
      <c r="C31" s="18"/>
      <c r="D31" s="63"/>
      <c r="E31" s="16"/>
      <c r="F31" s="63"/>
      <c r="G31" s="18"/>
      <c r="H31" s="63"/>
      <c r="I31" s="64"/>
      <c r="J31" s="65"/>
      <c r="K31" s="80">
        <v>24041</v>
      </c>
      <c r="L31" s="54" t="s">
        <v>106</v>
      </c>
      <c r="M31" s="81"/>
      <c r="N31" s="56"/>
    </row>
    <row r="32" spans="1:14" ht="21" hidden="1" x14ac:dyDescent="0.35">
      <c r="A32" s="16"/>
      <c r="C32" s="18"/>
      <c r="D32" s="63"/>
      <c r="E32" s="16"/>
      <c r="F32" s="63"/>
      <c r="G32" s="18"/>
      <c r="H32" s="63"/>
      <c r="I32" s="64"/>
      <c r="J32" s="65"/>
      <c r="K32" s="80">
        <v>24042</v>
      </c>
      <c r="L32" s="54" t="s">
        <v>117</v>
      </c>
      <c r="M32" s="81"/>
      <c r="N32" s="56"/>
    </row>
    <row r="33" spans="1:14" ht="21" hidden="1" x14ac:dyDescent="0.35">
      <c r="A33" s="16"/>
      <c r="C33" s="18"/>
      <c r="D33" s="63"/>
      <c r="E33" s="16"/>
      <c r="F33" s="63"/>
      <c r="G33" s="18"/>
      <c r="H33" s="63"/>
      <c r="I33" s="64"/>
      <c r="J33" s="65"/>
      <c r="K33" s="80">
        <v>24046</v>
      </c>
      <c r="L33" s="54" t="s">
        <v>118</v>
      </c>
      <c r="M33" s="81"/>
      <c r="N33" s="56"/>
    </row>
    <row r="34" spans="1:14" ht="21" hidden="1" x14ac:dyDescent="0.35">
      <c r="A34" s="16"/>
      <c r="C34" s="18"/>
      <c r="D34" s="63"/>
      <c r="E34" s="16"/>
      <c r="F34" s="63"/>
      <c r="G34" s="18"/>
      <c r="H34" s="63"/>
      <c r="I34" s="64"/>
      <c r="J34" s="65"/>
      <c r="K34" s="102">
        <v>24075</v>
      </c>
      <c r="L34" s="103" t="s">
        <v>119</v>
      </c>
      <c r="M34" s="81"/>
      <c r="N34" s="56"/>
    </row>
    <row r="35" spans="1:14" ht="21" hidden="1" x14ac:dyDescent="0.35">
      <c r="A35" s="16"/>
      <c r="C35" s="18"/>
      <c r="D35" s="63"/>
      <c r="E35" s="16"/>
      <c r="F35" s="63"/>
      <c r="G35" s="18"/>
      <c r="H35" s="63"/>
      <c r="I35" s="64"/>
      <c r="J35" s="65"/>
      <c r="K35" s="102">
        <v>24091</v>
      </c>
      <c r="L35" s="103" t="s">
        <v>120</v>
      </c>
      <c r="M35" s="81"/>
      <c r="N35" s="56"/>
    </row>
    <row r="36" spans="1:14" ht="21" hidden="1" x14ac:dyDescent="0.35">
      <c r="A36" s="24"/>
      <c r="B36" s="41"/>
      <c r="C36" s="26"/>
      <c r="D36" s="86"/>
      <c r="E36" s="24"/>
      <c r="F36" s="86"/>
      <c r="G36" s="26"/>
      <c r="H36" s="86"/>
      <c r="I36" s="87"/>
      <c r="J36" s="88"/>
      <c r="K36" s="89"/>
      <c r="L36" s="104"/>
      <c r="M36" s="90"/>
      <c r="N36" s="56"/>
    </row>
    <row r="37" spans="1:14" ht="21" hidden="1" x14ac:dyDescent="0.35">
      <c r="A37" s="91">
        <v>1</v>
      </c>
      <c r="B37" s="105" t="s">
        <v>121</v>
      </c>
      <c r="C37" s="93">
        <v>45000</v>
      </c>
      <c r="D37" s="93">
        <v>45000</v>
      </c>
      <c r="E37" s="94">
        <v>243213</v>
      </c>
      <c r="F37" s="63">
        <v>45000</v>
      </c>
      <c r="G37" s="93"/>
      <c r="H37" s="63"/>
      <c r="I37" s="96">
        <f t="shared" ref="I37:I38" si="0">F37+G37+H37</f>
        <v>45000</v>
      </c>
      <c r="J37" s="106">
        <f t="shared" ref="J37:J38" si="1">C37-I37</f>
        <v>0</v>
      </c>
      <c r="K37" s="80">
        <v>24036</v>
      </c>
      <c r="L37" s="17" t="s">
        <v>122</v>
      </c>
      <c r="M37" s="81"/>
      <c r="N37" s="56"/>
    </row>
    <row r="38" spans="1:14" ht="21" hidden="1" x14ac:dyDescent="0.35">
      <c r="A38" s="16">
        <v>2</v>
      </c>
      <c r="B38" s="105" t="s">
        <v>123</v>
      </c>
      <c r="C38" s="18">
        <v>49900</v>
      </c>
      <c r="D38" s="18">
        <v>49900</v>
      </c>
      <c r="E38" s="79">
        <v>243213</v>
      </c>
      <c r="F38" s="63">
        <v>49900</v>
      </c>
      <c r="G38" s="18"/>
      <c r="H38" s="63"/>
      <c r="I38" s="64">
        <f t="shared" si="0"/>
        <v>49900</v>
      </c>
      <c r="J38" s="107">
        <f t="shared" si="1"/>
        <v>0</v>
      </c>
      <c r="K38" s="80">
        <v>24040</v>
      </c>
      <c r="L38" s="17" t="s">
        <v>124</v>
      </c>
      <c r="M38" s="81"/>
      <c r="N38" s="56"/>
    </row>
    <row r="39" spans="1:14" ht="21" hidden="1" x14ac:dyDescent="0.35">
      <c r="A39" s="16"/>
      <c r="C39" s="18"/>
      <c r="D39" s="63"/>
      <c r="E39" s="16"/>
      <c r="F39" s="63"/>
      <c r="G39" s="18"/>
      <c r="H39" s="63"/>
      <c r="I39" s="64"/>
      <c r="J39" s="108"/>
      <c r="K39" s="80">
        <v>24042</v>
      </c>
      <c r="L39" s="17" t="s">
        <v>107</v>
      </c>
      <c r="M39" s="81"/>
      <c r="N39" s="56"/>
    </row>
    <row r="40" spans="1:14" ht="21" hidden="1" x14ac:dyDescent="0.35">
      <c r="A40" s="16"/>
      <c r="B40" s="17"/>
      <c r="C40" s="18"/>
      <c r="D40" s="63"/>
      <c r="E40" s="79"/>
      <c r="F40" s="63"/>
      <c r="G40" s="18"/>
      <c r="H40" s="63"/>
      <c r="I40" s="64"/>
      <c r="J40" s="108"/>
      <c r="K40" s="80">
        <v>24046</v>
      </c>
      <c r="L40" s="17" t="s">
        <v>125</v>
      </c>
      <c r="M40" s="81"/>
      <c r="N40" s="56"/>
    </row>
    <row r="41" spans="1:14" ht="21" hidden="1" x14ac:dyDescent="0.35">
      <c r="A41" s="16"/>
      <c r="B41" s="17"/>
      <c r="C41" s="18"/>
      <c r="D41" s="63"/>
      <c r="E41" s="79"/>
      <c r="F41" s="63"/>
      <c r="G41" s="18"/>
      <c r="H41" s="63"/>
      <c r="I41" s="64"/>
      <c r="J41" s="108"/>
      <c r="K41" s="80">
        <v>24074</v>
      </c>
      <c r="L41" s="17" t="s">
        <v>126</v>
      </c>
      <c r="M41" s="81"/>
      <c r="N41" s="56"/>
    </row>
    <row r="42" spans="1:14" ht="21" hidden="1" x14ac:dyDescent="0.35">
      <c r="A42" s="16"/>
      <c r="B42" s="17"/>
      <c r="C42" s="18"/>
      <c r="D42" s="63"/>
      <c r="E42" s="79"/>
      <c r="F42" s="63"/>
      <c r="G42" s="18"/>
      <c r="H42" s="63"/>
      <c r="I42" s="64"/>
      <c r="J42" s="108"/>
      <c r="K42" s="109">
        <v>24091</v>
      </c>
      <c r="L42" s="110" t="s">
        <v>127</v>
      </c>
      <c r="M42" s="81"/>
      <c r="N42" s="56"/>
    </row>
    <row r="43" spans="1:14" ht="21" hidden="1" x14ac:dyDescent="0.35">
      <c r="A43" s="16"/>
      <c r="B43" s="17"/>
      <c r="C43" s="18"/>
      <c r="D43" s="63"/>
      <c r="E43" s="79"/>
      <c r="F43" s="63"/>
      <c r="G43" s="18"/>
      <c r="H43" s="63"/>
      <c r="I43" s="64"/>
      <c r="J43" s="108"/>
      <c r="K43" s="109">
        <v>24110</v>
      </c>
      <c r="L43" s="110" t="s">
        <v>120</v>
      </c>
      <c r="M43" s="81"/>
      <c r="N43" s="56"/>
    </row>
    <row r="44" spans="1:14" ht="21" hidden="1" x14ac:dyDescent="0.35">
      <c r="A44" s="24"/>
      <c r="B44" s="25"/>
      <c r="C44" s="26"/>
      <c r="D44" s="86"/>
      <c r="E44" s="100"/>
      <c r="F44" s="86"/>
      <c r="G44" s="26"/>
      <c r="H44" s="86"/>
      <c r="I44" s="87"/>
      <c r="J44" s="111"/>
      <c r="K44" s="89"/>
      <c r="L44" s="25"/>
      <c r="M44" s="90"/>
      <c r="N44" s="56"/>
    </row>
    <row r="45" spans="1:14" ht="21" hidden="1" x14ac:dyDescent="0.35">
      <c r="A45" s="16">
        <v>8</v>
      </c>
      <c r="B45" s="17" t="s">
        <v>128</v>
      </c>
      <c r="C45" s="18">
        <v>8000</v>
      </c>
      <c r="D45" s="18">
        <v>8000</v>
      </c>
      <c r="E45" s="79">
        <v>243213</v>
      </c>
      <c r="F45" s="63">
        <v>8000</v>
      </c>
      <c r="G45" s="18"/>
      <c r="H45" s="63"/>
      <c r="I45" s="64">
        <f>F45+G45+H45</f>
        <v>8000</v>
      </c>
      <c r="J45" s="65">
        <f>C45-I45</f>
        <v>0</v>
      </c>
      <c r="K45" s="80">
        <v>24035</v>
      </c>
      <c r="L45" s="54" t="s">
        <v>129</v>
      </c>
      <c r="M45" s="81"/>
      <c r="N45" s="56"/>
    </row>
    <row r="46" spans="1:14" ht="21" hidden="1" x14ac:dyDescent="0.35">
      <c r="A46" s="16"/>
      <c r="C46" s="18"/>
      <c r="D46" s="63"/>
      <c r="E46" s="16"/>
      <c r="F46" s="63"/>
      <c r="G46" s="18"/>
      <c r="H46" s="63"/>
      <c r="I46" s="64"/>
      <c r="J46" s="65"/>
      <c r="K46" s="80">
        <v>24040</v>
      </c>
      <c r="L46" s="54" t="s">
        <v>106</v>
      </c>
      <c r="M46" s="81"/>
      <c r="N46" s="56"/>
    </row>
    <row r="47" spans="1:14" ht="21" hidden="1" x14ac:dyDescent="0.35">
      <c r="A47" s="16"/>
      <c r="C47" s="18"/>
      <c r="D47" s="63"/>
      <c r="E47" s="16"/>
      <c r="F47" s="63"/>
      <c r="G47" s="18"/>
      <c r="H47" s="63"/>
      <c r="I47" s="64"/>
      <c r="J47" s="65"/>
      <c r="K47" s="80">
        <v>24042</v>
      </c>
      <c r="L47" s="17" t="s">
        <v>130</v>
      </c>
      <c r="M47" s="81"/>
      <c r="N47" s="56"/>
    </row>
    <row r="48" spans="1:14" ht="21" hidden="1" x14ac:dyDescent="0.35">
      <c r="A48" s="16"/>
      <c r="C48" s="18"/>
      <c r="D48" s="63"/>
      <c r="E48" s="16"/>
      <c r="F48" s="63"/>
      <c r="G48" s="18"/>
      <c r="H48" s="63"/>
      <c r="I48" s="64"/>
      <c r="J48" s="65"/>
      <c r="K48" s="80">
        <v>24046</v>
      </c>
      <c r="L48" s="17" t="s">
        <v>131</v>
      </c>
      <c r="M48" s="81"/>
      <c r="N48" s="56"/>
    </row>
    <row r="49" spans="1:14" ht="21" hidden="1" x14ac:dyDescent="0.35">
      <c r="A49" s="16"/>
      <c r="C49" s="18"/>
      <c r="D49" s="63"/>
      <c r="E49" s="16"/>
      <c r="F49" s="63"/>
      <c r="G49" s="18"/>
      <c r="H49" s="63"/>
      <c r="I49" s="64"/>
      <c r="J49" s="65"/>
      <c r="K49" s="112">
        <v>24069</v>
      </c>
      <c r="L49" s="113" t="s">
        <v>132</v>
      </c>
      <c r="M49" s="81"/>
      <c r="N49" s="56"/>
    </row>
    <row r="50" spans="1:14" ht="21" hidden="1" x14ac:dyDescent="0.35">
      <c r="A50" s="16"/>
      <c r="C50" s="18"/>
      <c r="D50" s="63"/>
      <c r="E50" s="16"/>
      <c r="F50" s="63"/>
      <c r="G50" s="18"/>
      <c r="H50" s="63"/>
      <c r="I50" s="64"/>
      <c r="J50" s="65"/>
      <c r="K50" s="112">
        <v>24076</v>
      </c>
      <c r="L50" s="113" t="s">
        <v>120</v>
      </c>
      <c r="M50" s="81"/>
      <c r="N50" s="56"/>
    </row>
    <row r="51" spans="1:14" ht="21" hidden="1" x14ac:dyDescent="0.35">
      <c r="A51" s="16"/>
      <c r="C51" s="18"/>
      <c r="D51" s="63"/>
      <c r="E51" s="16"/>
      <c r="F51" s="63"/>
      <c r="G51" s="18"/>
      <c r="H51" s="63"/>
      <c r="I51" s="64"/>
      <c r="J51" s="65"/>
      <c r="K51" s="112">
        <v>24090</v>
      </c>
      <c r="L51" s="113" t="s">
        <v>133</v>
      </c>
      <c r="M51" s="81"/>
      <c r="N51" s="56"/>
    </row>
    <row r="52" spans="1:14" ht="21" hidden="1" x14ac:dyDescent="0.35">
      <c r="A52" s="24"/>
      <c r="B52" s="41"/>
      <c r="C52" s="26"/>
      <c r="D52" s="86"/>
      <c r="E52" s="24"/>
      <c r="F52" s="86"/>
      <c r="G52" s="26"/>
      <c r="H52" s="86"/>
      <c r="I52" s="87"/>
      <c r="J52" s="88"/>
      <c r="K52" s="89"/>
      <c r="L52" s="25"/>
      <c r="M52" s="90"/>
      <c r="N52" s="56"/>
    </row>
    <row r="53" spans="1:14" ht="21" hidden="1" x14ac:dyDescent="0.35">
      <c r="A53" s="16"/>
      <c r="B53" s="34" t="s">
        <v>134</v>
      </c>
      <c r="C53" s="18"/>
      <c r="D53" s="63"/>
      <c r="E53" s="16"/>
      <c r="F53" s="63"/>
      <c r="G53" s="18"/>
      <c r="H53" s="63"/>
      <c r="I53" s="64"/>
      <c r="J53" s="65"/>
      <c r="K53" s="114"/>
      <c r="M53" s="81"/>
      <c r="N53" s="56"/>
    </row>
    <row r="54" spans="1:14" ht="21" hidden="1" x14ac:dyDescent="0.35">
      <c r="A54" s="91">
        <v>7</v>
      </c>
      <c r="B54" s="92" t="s">
        <v>111</v>
      </c>
      <c r="C54" s="93">
        <v>25510</v>
      </c>
      <c r="D54" s="93">
        <v>25500</v>
      </c>
      <c r="E54" s="115">
        <v>24071</v>
      </c>
      <c r="F54" s="95">
        <v>25510</v>
      </c>
      <c r="G54" s="93"/>
      <c r="H54" s="95"/>
      <c r="I54" s="96">
        <f>F54+G54+H54</f>
        <v>25510</v>
      </c>
      <c r="J54" s="97">
        <f>C54-I54</f>
        <v>0</v>
      </c>
      <c r="K54" s="98">
        <v>24040</v>
      </c>
      <c r="L54" s="92" t="s">
        <v>112</v>
      </c>
      <c r="M54" s="99"/>
      <c r="N54" s="56"/>
    </row>
    <row r="55" spans="1:14" ht="21" hidden="1" x14ac:dyDescent="0.35">
      <c r="A55" s="16"/>
      <c r="B55" s="17" t="s">
        <v>135</v>
      </c>
      <c r="C55" s="18"/>
      <c r="D55" s="63"/>
      <c r="E55" s="116"/>
      <c r="F55" s="63"/>
      <c r="G55" s="18"/>
      <c r="H55" s="63"/>
      <c r="I55" s="64"/>
      <c r="J55" s="65"/>
      <c r="K55" s="80">
        <v>24076</v>
      </c>
      <c r="L55" s="17" t="s">
        <v>114</v>
      </c>
      <c r="M55" s="81"/>
      <c r="N55" s="56"/>
    </row>
    <row r="56" spans="1:14" ht="21" hidden="1" x14ac:dyDescent="0.35">
      <c r="A56" s="16"/>
      <c r="B56" s="17"/>
      <c r="C56" s="18"/>
      <c r="D56" s="63"/>
      <c r="E56" s="116"/>
      <c r="F56" s="63"/>
      <c r="G56" s="18"/>
      <c r="H56" s="63"/>
      <c r="I56" s="64"/>
      <c r="J56" s="65"/>
      <c r="K56" s="84">
        <v>24089</v>
      </c>
      <c r="L56" s="85" t="s">
        <v>109</v>
      </c>
      <c r="M56" s="81"/>
      <c r="N56" s="56"/>
    </row>
    <row r="57" spans="1:14" ht="21" hidden="1" x14ac:dyDescent="0.35">
      <c r="A57" s="24"/>
      <c r="B57" s="25"/>
      <c r="C57" s="26"/>
      <c r="D57" s="86"/>
      <c r="E57" s="117"/>
      <c r="F57" s="86"/>
      <c r="G57" s="26"/>
      <c r="H57" s="86"/>
      <c r="I57" s="87"/>
      <c r="J57" s="101"/>
      <c r="K57" s="89"/>
      <c r="L57" s="25"/>
      <c r="M57" s="90"/>
      <c r="N57" s="56"/>
    </row>
    <row r="58" spans="1:14" ht="21" hidden="1" x14ac:dyDescent="0.35">
      <c r="A58" s="16">
        <v>10</v>
      </c>
      <c r="B58" s="17" t="s">
        <v>136</v>
      </c>
      <c r="C58" s="18">
        <v>9000</v>
      </c>
      <c r="D58" s="63">
        <v>9000</v>
      </c>
      <c r="E58" s="116">
        <v>24071</v>
      </c>
      <c r="F58" s="63">
        <v>9000</v>
      </c>
      <c r="G58" s="18"/>
      <c r="H58" s="63"/>
      <c r="I58" s="64">
        <f>F58+G58+H58</f>
        <v>9000</v>
      </c>
      <c r="J58" s="65">
        <f>C58-I58</f>
        <v>0</v>
      </c>
      <c r="K58" s="80">
        <v>24020</v>
      </c>
      <c r="L58" s="17" t="s">
        <v>137</v>
      </c>
      <c r="M58" s="81"/>
      <c r="N58" s="56"/>
    </row>
    <row r="59" spans="1:14" ht="21" hidden="1" x14ac:dyDescent="0.35">
      <c r="A59" s="16"/>
      <c r="C59" s="18"/>
      <c r="D59" s="63"/>
      <c r="E59" s="16"/>
      <c r="F59" s="63"/>
      <c r="G59" s="18"/>
      <c r="H59" s="63"/>
      <c r="I59" s="64"/>
      <c r="J59" s="65"/>
      <c r="K59" s="80">
        <v>24021</v>
      </c>
      <c r="L59" s="17" t="s">
        <v>124</v>
      </c>
      <c r="M59" s="81"/>
      <c r="N59" s="56"/>
    </row>
    <row r="60" spans="1:14" ht="21" hidden="1" x14ac:dyDescent="0.35">
      <c r="A60" s="16"/>
      <c r="C60" s="18"/>
      <c r="D60" s="63"/>
      <c r="E60" s="16"/>
      <c r="F60" s="63"/>
      <c r="G60" s="18"/>
      <c r="H60" s="63"/>
      <c r="I60" s="64"/>
      <c r="J60" s="65"/>
      <c r="K60" s="80">
        <v>24022</v>
      </c>
      <c r="L60" s="17" t="s">
        <v>138</v>
      </c>
      <c r="M60" s="81"/>
      <c r="N60" s="56"/>
    </row>
    <row r="61" spans="1:14" ht="21" hidden="1" x14ac:dyDescent="0.35">
      <c r="A61" s="16"/>
      <c r="C61" s="18"/>
      <c r="D61" s="63"/>
      <c r="E61" s="16"/>
      <c r="F61" s="63"/>
      <c r="G61" s="18"/>
      <c r="H61" s="63"/>
      <c r="I61" s="64"/>
      <c r="J61" s="65"/>
      <c r="K61" s="80">
        <v>24046</v>
      </c>
      <c r="L61" s="17" t="s">
        <v>139</v>
      </c>
      <c r="M61" s="81"/>
      <c r="N61" s="56"/>
    </row>
    <row r="62" spans="1:14" ht="21" hidden="1" x14ac:dyDescent="0.35">
      <c r="A62" s="16"/>
      <c r="C62" s="18"/>
      <c r="D62" s="63"/>
      <c r="E62" s="16"/>
      <c r="F62" s="63"/>
      <c r="G62" s="18"/>
      <c r="H62" s="63"/>
      <c r="I62" s="64"/>
      <c r="J62" s="65"/>
      <c r="K62" s="118">
        <v>24053</v>
      </c>
      <c r="L62" s="119" t="s">
        <v>140</v>
      </c>
      <c r="M62" s="81"/>
      <c r="N62" s="56"/>
    </row>
    <row r="63" spans="1:14" ht="21" hidden="1" x14ac:dyDescent="0.35">
      <c r="A63" s="16"/>
      <c r="C63" s="18"/>
      <c r="D63" s="63"/>
      <c r="E63" s="16"/>
      <c r="F63" s="63"/>
      <c r="G63" s="18"/>
      <c r="H63" s="63"/>
      <c r="I63" s="64"/>
      <c r="J63" s="65"/>
      <c r="K63" s="118">
        <v>24069</v>
      </c>
      <c r="L63" s="119" t="s">
        <v>120</v>
      </c>
      <c r="M63" s="81"/>
      <c r="N63" s="56"/>
    </row>
    <row r="64" spans="1:14" ht="21" hidden="1" x14ac:dyDescent="0.35">
      <c r="A64" s="16"/>
      <c r="C64" s="18"/>
      <c r="D64" s="63"/>
      <c r="E64" s="16"/>
      <c r="F64" s="63"/>
      <c r="G64" s="18"/>
      <c r="H64" s="63"/>
      <c r="I64" s="64"/>
      <c r="J64" s="65"/>
      <c r="K64" s="118">
        <v>24072</v>
      </c>
      <c r="L64" s="119" t="s">
        <v>133</v>
      </c>
      <c r="M64" s="81"/>
      <c r="N64" s="56"/>
    </row>
    <row r="65" spans="1:14" ht="21" hidden="1" x14ac:dyDescent="0.35">
      <c r="A65" s="16"/>
      <c r="C65" s="18"/>
      <c r="D65" s="63"/>
      <c r="E65" s="16"/>
      <c r="F65" s="63"/>
      <c r="G65" s="18"/>
      <c r="H65" s="63"/>
      <c r="I65" s="64"/>
      <c r="J65" s="65"/>
      <c r="K65" s="118">
        <v>24076</v>
      </c>
      <c r="L65" s="119" t="s">
        <v>141</v>
      </c>
      <c r="M65" s="81"/>
      <c r="N65" s="56"/>
    </row>
    <row r="66" spans="1:14" ht="21" hidden="1" x14ac:dyDescent="0.35">
      <c r="A66" s="24"/>
      <c r="B66" s="41"/>
      <c r="C66" s="26"/>
      <c r="D66" s="86"/>
      <c r="E66" s="24"/>
      <c r="F66" s="86"/>
      <c r="G66" s="26"/>
      <c r="H66" s="86"/>
      <c r="I66" s="87"/>
      <c r="J66" s="88"/>
      <c r="K66" s="89"/>
      <c r="L66" s="25"/>
      <c r="M66" s="90"/>
      <c r="N66" s="56"/>
    </row>
    <row r="67" spans="1:14" ht="21" hidden="1" x14ac:dyDescent="0.35">
      <c r="A67" s="16">
        <v>11</v>
      </c>
      <c r="B67" s="17" t="s">
        <v>142</v>
      </c>
      <c r="C67" s="18">
        <v>2800</v>
      </c>
      <c r="D67" s="63">
        <v>2800</v>
      </c>
      <c r="E67" s="116">
        <v>24071</v>
      </c>
      <c r="F67" s="63">
        <v>2800</v>
      </c>
      <c r="G67" s="18"/>
      <c r="H67" s="63"/>
      <c r="I67" s="64">
        <f>F67+G67+H67</f>
        <v>2800</v>
      </c>
      <c r="J67" s="65">
        <f>C67-I67</f>
        <v>0</v>
      </c>
      <c r="K67" s="80">
        <v>24020</v>
      </c>
      <c r="L67" s="17" t="s">
        <v>137</v>
      </c>
      <c r="M67" s="81"/>
      <c r="N67" s="56"/>
    </row>
    <row r="68" spans="1:14" ht="21" hidden="1" x14ac:dyDescent="0.35">
      <c r="A68" s="16"/>
      <c r="C68" s="18"/>
      <c r="D68" s="63"/>
      <c r="E68" s="16"/>
      <c r="F68" s="63"/>
      <c r="G68" s="18"/>
      <c r="H68" s="63"/>
      <c r="I68" s="64"/>
      <c r="J68" s="65"/>
      <c r="K68" s="80">
        <v>24021</v>
      </c>
      <c r="L68" s="17" t="s">
        <v>124</v>
      </c>
      <c r="M68" s="81"/>
      <c r="N68" s="56"/>
    </row>
    <row r="69" spans="1:14" ht="21" hidden="1" x14ac:dyDescent="0.35">
      <c r="A69" s="16"/>
      <c r="C69" s="18"/>
      <c r="D69" s="63"/>
      <c r="E69" s="16"/>
      <c r="F69" s="63"/>
      <c r="G69" s="18"/>
      <c r="H69" s="63"/>
      <c r="I69" s="64"/>
      <c r="J69" s="65"/>
      <c r="K69" s="80">
        <v>24022</v>
      </c>
      <c r="L69" s="17" t="s">
        <v>138</v>
      </c>
      <c r="M69" s="81"/>
      <c r="N69" s="56"/>
    </row>
    <row r="70" spans="1:14" ht="21" hidden="1" x14ac:dyDescent="0.35">
      <c r="A70" s="16"/>
      <c r="C70" s="18"/>
      <c r="D70" s="63"/>
      <c r="E70" s="16"/>
      <c r="F70" s="63"/>
      <c r="G70" s="18"/>
      <c r="H70" s="63"/>
      <c r="I70" s="64"/>
      <c r="J70" s="65"/>
      <c r="K70" s="80">
        <v>24046</v>
      </c>
      <c r="L70" s="17" t="s">
        <v>139</v>
      </c>
      <c r="M70" s="81"/>
      <c r="N70" s="56"/>
    </row>
    <row r="71" spans="1:14" ht="21" hidden="1" x14ac:dyDescent="0.35">
      <c r="A71" s="16"/>
      <c r="C71" s="18"/>
      <c r="D71" s="63"/>
      <c r="E71" s="16"/>
      <c r="F71" s="63"/>
      <c r="G71" s="18"/>
      <c r="H71" s="63"/>
      <c r="I71" s="64"/>
      <c r="J71" s="65"/>
      <c r="K71" s="118">
        <v>24053</v>
      </c>
      <c r="L71" s="119" t="s">
        <v>140</v>
      </c>
      <c r="M71" s="81"/>
      <c r="N71" s="56"/>
    </row>
    <row r="72" spans="1:14" ht="21" hidden="1" x14ac:dyDescent="0.35">
      <c r="A72" s="16"/>
      <c r="C72" s="18"/>
      <c r="D72" s="63"/>
      <c r="E72" s="16"/>
      <c r="F72" s="63"/>
      <c r="G72" s="18"/>
      <c r="H72" s="63"/>
      <c r="I72" s="64"/>
      <c r="J72" s="65"/>
      <c r="K72" s="118">
        <v>24069</v>
      </c>
      <c r="L72" s="119" t="s">
        <v>120</v>
      </c>
      <c r="M72" s="81"/>
      <c r="N72" s="56"/>
    </row>
    <row r="73" spans="1:14" ht="21" hidden="1" x14ac:dyDescent="0.35">
      <c r="A73" s="16"/>
      <c r="C73" s="18"/>
      <c r="D73" s="63"/>
      <c r="E73" s="16"/>
      <c r="F73" s="63"/>
      <c r="G73" s="18"/>
      <c r="H73" s="63"/>
      <c r="I73" s="64"/>
      <c r="J73" s="65"/>
      <c r="K73" s="118">
        <v>24072</v>
      </c>
      <c r="L73" s="119" t="s">
        <v>133</v>
      </c>
      <c r="M73" s="81"/>
      <c r="N73" s="56"/>
    </row>
    <row r="74" spans="1:14" ht="21" hidden="1" x14ac:dyDescent="0.35">
      <c r="A74" s="16"/>
      <c r="C74" s="18"/>
      <c r="D74" s="63"/>
      <c r="E74" s="16"/>
      <c r="F74" s="63"/>
      <c r="G74" s="18"/>
      <c r="H74" s="63"/>
      <c r="I74" s="64"/>
      <c r="J74" s="65"/>
      <c r="K74" s="118">
        <v>24076</v>
      </c>
      <c r="L74" s="119" t="s">
        <v>141</v>
      </c>
      <c r="M74" s="81"/>
      <c r="N74" s="56"/>
    </row>
    <row r="75" spans="1:14" ht="21" hidden="1" x14ac:dyDescent="0.35">
      <c r="A75" s="24"/>
      <c r="B75" s="41"/>
      <c r="C75" s="26"/>
      <c r="D75" s="86"/>
      <c r="E75" s="24"/>
      <c r="F75" s="86"/>
      <c r="G75" s="26"/>
      <c r="H75" s="86"/>
      <c r="I75" s="87"/>
      <c r="J75" s="88"/>
      <c r="K75" s="89"/>
      <c r="L75" s="25"/>
      <c r="M75" s="90"/>
      <c r="N75" s="56"/>
    </row>
    <row r="76" spans="1:14" ht="21" hidden="1" x14ac:dyDescent="0.35">
      <c r="A76" s="24"/>
      <c r="B76" s="120" t="s">
        <v>143</v>
      </c>
      <c r="C76" s="26"/>
      <c r="D76" s="86"/>
      <c r="E76" s="24"/>
      <c r="F76" s="86"/>
      <c r="G76" s="26"/>
      <c r="H76" s="86"/>
      <c r="I76" s="87"/>
      <c r="J76" s="88"/>
      <c r="K76" s="121"/>
      <c r="L76" s="41"/>
      <c r="M76" s="81"/>
      <c r="N76" s="56"/>
    </row>
    <row r="77" spans="1:14" ht="21" hidden="1" x14ac:dyDescent="0.35">
      <c r="A77" s="91">
        <v>12</v>
      </c>
      <c r="B77" s="92" t="s">
        <v>111</v>
      </c>
      <c r="C77" s="93">
        <v>51020</v>
      </c>
      <c r="D77" s="95">
        <v>51000</v>
      </c>
      <c r="E77" s="115">
        <v>24071</v>
      </c>
      <c r="F77" s="95">
        <f>D77</f>
        <v>51000</v>
      </c>
      <c r="G77" s="93"/>
      <c r="H77" s="95"/>
      <c r="I77" s="96">
        <f>F77+G77+H77</f>
        <v>51000</v>
      </c>
      <c r="J77" s="97">
        <f>C77-I77</f>
        <v>20</v>
      </c>
      <c r="K77" s="98">
        <v>24032</v>
      </c>
      <c r="L77" s="92" t="s">
        <v>144</v>
      </c>
      <c r="M77" s="99"/>
      <c r="N77" s="56"/>
    </row>
    <row r="78" spans="1:14" ht="21" hidden="1" x14ac:dyDescent="0.35">
      <c r="A78" s="16"/>
      <c r="B78" s="17" t="s">
        <v>145</v>
      </c>
      <c r="C78" s="18"/>
      <c r="D78" s="63"/>
      <c r="E78" s="116"/>
      <c r="F78" s="63"/>
      <c r="G78" s="18"/>
      <c r="H78" s="63"/>
      <c r="I78" s="64"/>
      <c r="J78" s="65"/>
      <c r="K78" s="80">
        <v>24034</v>
      </c>
      <c r="L78" s="17" t="s">
        <v>106</v>
      </c>
      <c r="M78" s="81"/>
      <c r="N78" s="56"/>
    </row>
    <row r="79" spans="1:14" ht="21" hidden="1" x14ac:dyDescent="0.35">
      <c r="A79" s="16"/>
      <c r="B79" s="17"/>
      <c r="C79" s="18"/>
      <c r="D79" s="63"/>
      <c r="E79" s="116"/>
      <c r="F79" s="63"/>
      <c r="G79" s="18"/>
      <c r="H79" s="63"/>
      <c r="I79" s="64"/>
      <c r="J79" s="65"/>
      <c r="K79" s="80">
        <v>24035</v>
      </c>
      <c r="L79" s="17" t="s">
        <v>107</v>
      </c>
      <c r="M79" s="81"/>
      <c r="N79" s="56"/>
    </row>
    <row r="80" spans="1:14" ht="21" hidden="1" x14ac:dyDescent="0.35">
      <c r="A80" s="16"/>
      <c r="B80" s="17"/>
      <c r="C80" s="18"/>
      <c r="D80" s="63"/>
      <c r="E80" s="116"/>
      <c r="F80" s="63"/>
      <c r="G80" s="18"/>
      <c r="H80" s="63"/>
      <c r="I80" s="64"/>
      <c r="J80" s="65"/>
      <c r="K80" s="80">
        <v>24041</v>
      </c>
      <c r="L80" s="17" t="s">
        <v>146</v>
      </c>
      <c r="M80" s="81"/>
      <c r="N80" s="56"/>
    </row>
    <row r="81" spans="1:14" ht="21" hidden="1" x14ac:dyDescent="0.35">
      <c r="A81" s="16"/>
      <c r="B81" s="17"/>
      <c r="C81" s="18"/>
      <c r="D81" s="63"/>
      <c r="E81" s="116"/>
      <c r="F81" s="63"/>
      <c r="G81" s="18"/>
      <c r="H81" s="63"/>
      <c r="I81" s="64"/>
      <c r="J81" s="65"/>
      <c r="K81" s="80">
        <v>24046</v>
      </c>
      <c r="L81" s="17" t="s">
        <v>139</v>
      </c>
      <c r="M81" s="81"/>
      <c r="N81" s="56"/>
    </row>
    <row r="82" spans="1:14" ht="21" hidden="1" x14ac:dyDescent="0.35">
      <c r="A82" s="16"/>
      <c r="B82" s="17"/>
      <c r="C82" s="18"/>
      <c r="D82" s="63"/>
      <c r="E82" s="116"/>
      <c r="F82" s="63"/>
      <c r="G82" s="18"/>
      <c r="H82" s="63"/>
      <c r="I82" s="64"/>
      <c r="J82" s="65"/>
      <c r="K82" s="118">
        <v>24053</v>
      </c>
      <c r="L82" s="119" t="s">
        <v>140</v>
      </c>
      <c r="M82" s="81"/>
      <c r="N82" s="56"/>
    </row>
    <row r="83" spans="1:14" ht="21" hidden="1" x14ac:dyDescent="0.35">
      <c r="A83" s="16"/>
      <c r="B83" s="17"/>
      <c r="C83" s="18"/>
      <c r="D83" s="63"/>
      <c r="E83" s="116"/>
      <c r="F83" s="63"/>
      <c r="G83" s="18"/>
      <c r="H83" s="63"/>
      <c r="I83" s="64"/>
      <c r="J83" s="65"/>
      <c r="K83" s="118">
        <v>24066</v>
      </c>
      <c r="L83" s="119" t="s">
        <v>120</v>
      </c>
      <c r="M83" s="81"/>
      <c r="N83" s="56"/>
    </row>
    <row r="84" spans="1:14" ht="21" hidden="1" x14ac:dyDescent="0.35">
      <c r="A84" s="16"/>
      <c r="B84" s="17"/>
      <c r="C84" s="18"/>
      <c r="D84" s="63"/>
      <c r="E84" s="116"/>
      <c r="F84" s="63"/>
      <c r="G84" s="18"/>
      <c r="H84" s="63"/>
      <c r="I84" s="64"/>
      <c r="J84" s="65"/>
      <c r="K84" s="118">
        <v>24067</v>
      </c>
      <c r="L84" s="119" t="s">
        <v>147</v>
      </c>
      <c r="M84" s="81"/>
      <c r="N84" s="56"/>
    </row>
    <row r="85" spans="1:14" ht="21" hidden="1" x14ac:dyDescent="0.35">
      <c r="A85" s="16"/>
      <c r="B85" s="17"/>
      <c r="C85" s="18"/>
      <c r="D85" s="63"/>
      <c r="E85" s="116"/>
      <c r="F85" s="63"/>
      <c r="G85" s="18"/>
      <c r="H85" s="63"/>
      <c r="I85" s="64"/>
      <c r="J85" s="65"/>
      <c r="K85" s="118">
        <v>24083</v>
      </c>
      <c r="L85" s="119" t="s">
        <v>148</v>
      </c>
      <c r="M85" s="81"/>
      <c r="N85" s="56"/>
    </row>
    <row r="86" spans="1:14" ht="21" hidden="1" x14ac:dyDescent="0.35">
      <c r="A86" s="16"/>
      <c r="B86" s="17"/>
      <c r="C86" s="18"/>
      <c r="D86" s="63"/>
      <c r="E86" s="116"/>
      <c r="F86" s="63"/>
      <c r="G86" s="18"/>
      <c r="H86" s="63"/>
      <c r="I86" s="64"/>
      <c r="J86" s="65"/>
      <c r="K86" s="122"/>
      <c r="M86" s="81"/>
      <c r="N86" s="56"/>
    </row>
    <row r="87" spans="1:14" ht="21" hidden="1" x14ac:dyDescent="0.35">
      <c r="A87" s="24"/>
      <c r="B87" s="25"/>
      <c r="C87" s="26"/>
      <c r="D87" s="86"/>
      <c r="E87" s="117"/>
      <c r="F87" s="86"/>
      <c r="G87" s="26"/>
      <c r="H87" s="86"/>
      <c r="I87" s="87"/>
      <c r="J87" s="101"/>
      <c r="K87" s="89"/>
      <c r="L87" s="25"/>
      <c r="M87" s="90"/>
      <c r="N87" s="56"/>
    </row>
    <row r="88" spans="1:14" ht="21" hidden="1" x14ac:dyDescent="0.35">
      <c r="A88" s="16">
        <v>13</v>
      </c>
      <c r="B88" s="17" t="s">
        <v>149</v>
      </c>
      <c r="C88" s="18">
        <v>102800</v>
      </c>
      <c r="D88" s="18">
        <v>102800</v>
      </c>
      <c r="E88" s="116">
        <v>24071</v>
      </c>
      <c r="F88" s="63">
        <v>102800</v>
      </c>
      <c r="G88" s="18"/>
      <c r="H88" s="63"/>
      <c r="I88" s="96">
        <f>F88+G88+H88</f>
        <v>102800</v>
      </c>
      <c r="J88" s="97">
        <f>C88-I88</f>
        <v>0</v>
      </c>
      <c r="K88" s="123">
        <v>24018</v>
      </c>
      <c r="L88" s="17" t="s">
        <v>150</v>
      </c>
      <c r="M88" s="81"/>
      <c r="N88" s="56"/>
    </row>
    <row r="89" spans="1:14" ht="21" hidden="1" x14ac:dyDescent="0.35">
      <c r="A89" s="16"/>
      <c r="C89" s="18"/>
      <c r="D89" s="63"/>
      <c r="E89" s="16"/>
      <c r="F89" s="63"/>
      <c r="G89" s="18"/>
      <c r="H89" s="63"/>
      <c r="I89" s="64"/>
      <c r="J89" s="65"/>
      <c r="K89" s="123">
        <v>24020</v>
      </c>
      <c r="L89" s="17" t="s">
        <v>151</v>
      </c>
      <c r="M89" s="81"/>
      <c r="N89" s="56"/>
    </row>
    <row r="90" spans="1:14" ht="21" hidden="1" x14ac:dyDescent="0.35">
      <c r="A90" s="16"/>
      <c r="C90" s="18"/>
      <c r="D90" s="63"/>
      <c r="E90" s="16"/>
      <c r="F90" s="63"/>
      <c r="G90" s="18"/>
      <c r="H90" s="63"/>
      <c r="I90" s="64"/>
      <c r="J90" s="65"/>
      <c r="K90" s="123">
        <v>24022</v>
      </c>
      <c r="L90" s="17" t="s">
        <v>152</v>
      </c>
      <c r="M90" s="81"/>
      <c r="N90" s="56"/>
    </row>
    <row r="91" spans="1:14" ht="21" hidden="1" x14ac:dyDescent="0.35">
      <c r="A91" s="16"/>
      <c r="C91" s="18"/>
      <c r="D91" s="63"/>
      <c r="E91" s="16"/>
      <c r="F91" s="63"/>
      <c r="G91" s="18"/>
      <c r="H91" s="63"/>
      <c r="I91" s="64"/>
      <c r="J91" s="65"/>
      <c r="K91" s="123">
        <v>24025</v>
      </c>
      <c r="L91" s="17" t="s">
        <v>153</v>
      </c>
      <c r="M91" s="81"/>
      <c r="N91" s="56"/>
    </row>
    <row r="92" spans="1:14" ht="21" hidden="1" x14ac:dyDescent="0.35">
      <c r="A92" s="16"/>
      <c r="C92" s="18"/>
      <c r="D92" s="63"/>
      <c r="E92" s="16"/>
      <c r="F92" s="63"/>
      <c r="G92" s="18"/>
      <c r="H92" s="63"/>
      <c r="I92" s="64"/>
      <c r="J92" s="65"/>
      <c r="K92" s="123">
        <v>24046</v>
      </c>
      <c r="L92" s="17" t="s">
        <v>139</v>
      </c>
      <c r="M92" s="81"/>
      <c r="N92" s="56"/>
    </row>
    <row r="93" spans="1:14" ht="21" hidden="1" x14ac:dyDescent="0.35">
      <c r="A93" s="16"/>
      <c r="C93" s="18"/>
      <c r="D93" s="63"/>
      <c r="E93" s="16"/>
      <c r="F93" s="63"/>
      <c r="G93" s="18"/>
      <c r="H93" s="63"/>
      <c r="I93" s="64"/>
      <c r="J93" s="65"/>
      <c r="K93" s="112">
        <v>24069</v>
      </c>
      <c r="L93" s="113" t="s">
        <v>132</v>
      </c>
      <c r="M93" s="81"/>
      <c r="N93" s="56"/>
    </row>
    <row r="94" spans="1:14" ht="21" hidden="1" x14ac:dyDescent="0.35">
      <c r="A94" s="16"/>
      <c r="C94" s="18"/>
      <c r="D94" s="63"/>
      <c r="E94" s="16"/>
      <c r="F94" s="63"/>
      <c r="G94" s="18"/>
      <c r="H94" s="63"/>
      <c r="I94" s="64"/>
      <c r="J94" s="65"/>
      <c r="K94" s="112">
        <v>24076</v>
      </c>
      <c r="L94" s="113" t="s">
        <v>120</v>
      </c>
      <c r="M94" s="81"/>
      <c r="N94" s="56"/>
    </row>
    <row r="95" spans="1:14" ht="21" hidden="1" x14ac:dyDescent="0.35">
      <c r="A95" s="16"/>
      <c r="C95" s="18"/>
      <c r="D95" s="63"/>
      <c r="E95" s="16"/>
      <c r="F95" s="63"/>
      <c r="G95" s="18"/>
      <c r="H95" s="63"/>
      <c r="I95" s="64"/>
      <c r="J95" s="65"/>
      <c r="K95" s="124">
        <v>24090</v>
      </c>
      <c r="L95" s="113" t="s">
        <v>154</v>
      </c>
      <c r="M95" s="81"/>
      <c r="N95" s="56"/>
    </row>
    <row r="96" spans="1:14" ht="21" hidden="1" x14ac:dyDescent="0.35">
      <c r="A96" s="24"/>
      <c r="B96" s="41"/>
      <c r="C96" s="26"/>
      <c r="D96" s="86"/>
      <c r="E96" s="24"/>
      <c r="F96" s="86"/>
      <c r="G96" s="26"/>
      <c r="H96" s="86"/>
      <c r="I96" s="87"/>
      <c r="J96" s="88"/>
      <c r="K96" s="125"/>
      <c r="L96" s="25"/>
      <c r="M96" s="90"/>
      <c r="N96" s="56"/>
    </row>
    <row r="97" spans="1:14" ht="21" hidden="1" x14ac:dyDescent="0.35">
      <c r="A97" s="16">
        <v>14</v>
      </c>
      <c r="B97" s="17" t="s">
        <v>155</v>
      </c>
      <c r="C97" s="18">
        <v>99000</v>
      </c>
      <c r="D97" s="18">
        <v>99000</v>
      </c>
      <c r="E97" s="116">
        <v>24071</v>
      </c>
      <c r="F97" s="63">
        <v>99000</v>
      </c>
      <c r="G97" s="18"/>
      <c r="H97" s="63"/>
      <c r="I97" s="96">
        <f>F97+G97+H97</f>
        <v>99000</v>
      </c>
      <c r="J97" s="97">
        <f>C97-I97</f>
        <v>0</v>
      </c>
      <c r="K97" s="80">
        <v>24018</v>
      </c>
      <c r="L97" s="17" t="s">
        <v>150</v>
      </c>
      <c r="M97" s="81"/>
      <c r="N97" s="56"/>
    </row>
    <row r="98" spans="1:14" ht="21" hidden="1" x14ac:dyDescent="0.35">
      <c r="A98" s="16"/>
      <c r="C98" s="18"/>
      <c r="D98" s="63"/>
      <c r="E98" s="16"/>
      <c r="F98" s="63"/>
      <c r="G98" s="18"/>
      <c r="H98" s="63"/>
      <c r="I98" s="64"/>
      <c r="J98" s="65"/>
      <c r="K98" s="80">
        <v>24020</v>
      </c>
      <c r="L98" s="17" t="s">
        <v>151</v>
      </c>
      <c r="M98" s="81"/>
      <c r="N98" s="56"/>
    </row>
    <row r="99" spans="1:14" ht="21" hidden="1" x14ac:dyDescent="0.35">
      <c r="A99" s="16"/>
      <c r="C99" s="18"/>
      <c r="D99" s="63"/>
      <c r="E99" s="16"/>
      <c r="F99" s="63"/>
      <c r="G99" s="18"/>
      <c r="H99" s="63"/>
      <c r="I99" s="64"/>
      <c r="J99" s="65"/>
      <c r="K99" s="123">
        <v>24022</v>
      </c>
      <c r="L99" s="17" t="s">
        <v>152</v>
      </c>
      <c r="M99" s="81"/>
      <c r="N99" s="56"/>
    </row>
    <row r="100" spans="1:14" ht="21" hidden="1" x14ac:dyDescent="0.35">
      <c r="A100" s="16"/>
      <c r="C100" s="18"/>
      <c r="D100" s="63"/>
      <c r="E100" s="16"/>
      <c r="F100" s="63"/>
      <c r="G100" s="18"/>
      <c r="H100" s="63"/>
      <c r="I100" s="64"/>
      <c r="J100" s="65"/>
      <c r="K100" s="80">
        <v>24046</v>
      </c>
      <c r="L100" s="17" t="s">
        <v>139</v>
      </c>
      <c r="M100" s="81"/>
      <c r="N100" s="56"/>
    </row>
    <row r="101" spans="1:14" ht="21" hidden="1" x14ac:dyDescent="0.35">
      <c r="A101" s="16"/>
      <c r="C101" s="18"/>
      <c r="D101" s="63"/>
      <c r="E101" s="16"/>
      <c r="F101" s="63"/>
      <c r="G101" s="18"/>
      <c r="H101" s="63"/>
      <c r="I101" s="64"/>
      <c r="J101" s="65"/>
      <c r="K101" s="112">
        <v>24069</v>
      </c>
      <c r="L101" s="113" t="s">
        <v>132</v>
      </c>
      <c r="M101" s="81"/>
      <c r="N101" s="56"/>
    </row>
    <row r="102" spans="1:14" ht="21" hidden="1" x14ac:dyDescent="0.35">
      <c r="A102" s="16"/>
      <c r="C102" s="18"/>
      <c r="D102" s="63"/>
      <c r="E102" s="16"/>
      <c r="F102" s="63"/>
      <c r="G102" s="18"/>
      <c r="H102" s="63"/>
      <c r="I102" s="64"/>
      <c r="J102" s="65"/>
      <c r="K102" s="112">
        <v>24076</v>
      </c>
      <c r="L102" s="113" t="s">
        <v>120</v>
      </c>
      <c r="M102" s="81"/>
      <c r="N102" s="56"/>
    </row>
    <row r="103" spans="1:14" ht="21" hidden="1" x14ac:dyDescent="0.35">
      <c r="A103" s="16"/>
      <c r="C103" s="18"/>
      <c r="D103" s="63"/>
      <c r="E103" s="16"/>
      <c r="F103" s="63"/>
      <c r="G103" s="18"/>
      <c r="H103" s="63"/>
      <c r="I103" s="64"/>
      <c r="J103" s="65"/>
      <c r="K103" s="124">
        <v>24090</v>
      </c>
      <c r="L103" s="113" t="s">
        <v>156</v>
      </c>
      <c r="M103" s="81"/>
      <c r="N103" s="56"/>
    </row>
    <row r="104" spans="1:14" ht="21" hidden="1" x14ac:dyDescent="0.35">
      <c r="A104" s="24"/>
      <c r="B104" s="41"/>
      <c r="C104" s="26"/>
      <c r="D104" s="86"/>
      <c r="E104" s="24"/>
      <c r="F104" s="86"/>
      <c r="G104" s="26"/>
      <c r="H104" s="86"/>
      <c r="I104" s="87"/>
      <c r="J104" s="88"/>
      <c r="K104" s="89"/>
      <c r="L104" s="25"/>
      <c r="M104" s="90"/>
      <c r="N104" s="56"/>
    </row>
    <row r="105" spans="1:14" ht="21" hidden="1" x14ac:dyDescent="0.35">
      <c r="A105" s="16">
        <v>15</v>
      </c>
      <c r="B105" s="17" t="s">
        <v>157</v>
      </c>
      <c r="C105" s="18">
        <v>14200</v>
      </c>
      <c r="D105" s="18">
        <v>14200</v>
      </c>
      <c r="E105" s="116">
        <v>24071</v>
      </c>
      <c r="F105" s="63">
        <v>14200</v>
      </c>
      <c r="G105" s="18"/>
      <c r="H105" s="63"/>
      <c r="I105" s="96">
        <f>F105+G105+H105</f>
        <v>14200</v>
      </c>
      <c r="J105" s="97">
        <f>C105-I105</f>
        <v>0</v>
      </c>
      <c r="K105" s="80">
        <v>24018</v>
      </c>
      <c r="L105" s="17" t="s">
        <v>150</v>
      </c>
      <c r="M105" s="81"/>
      <c r="N105" s="56"/>
    </row>
    <row r="106" spans="1:14" ht="21" hidden="1" x14ac:dyDescent="0.35">
      <c r="A106" s="16"/>
      <c r="C106" s="18"/>
      <c r="D106" s="63"/>
      <c r="E106" s="16"/>
      <c r="F106" s="63"/>
      <c r="G106" s="18"/>
      <c r="H106" s="63"/>
      <c r="I106" s="64"/>
      <c r="J106" s="65"/>
      <c r="K106" s="80">
        <v>24020</v>
      </c>
      <c r="L106" s="17" t="s">
        <v>151</v>
      </c>
      <c r="M106" s="81"/>
      <c r="N106" s="56"/>
    </row>
    <row r="107" spans="1:14" ht="21" hidden="1" x14ac:dyDescent="0.35">
      <c r="A107" s="16"/>
      <c r="C107" s="18"/>
      <c r="D107" s="63"/>
      <c r="E107" s="16"/>
      <c r="F107" s="63"/>
      <c r="G107" s="18"/>
      <c r="H107" s="63"/>
      <c r="I107" s="64"/>
      <c r="J107" s="65"/>
      <c r="K107" s="123">
        <v>24022</v>
      </c>
      <c r="L107" s="17" t="s">
        <v>152</v>
      </c>
      <c r="M107" s="81"/>
      <c r="N107" s="56"/>
    </row>
    <row r="108" spans="1:14" ht="21" hidden="1" x14ac:dyDescent="0.35">
      <c r="A108" s="16"/>
      <c r="C108" s="18"/>
      <c r="D108" s="63"/>
      <c r="E108" s="16"/>
      <c r="F108" s="63"/>
      <c r="G108" s="18"/>
      <c r="H108" s="63"/>
      <c r="I108" s="64"/>
      <c r="J108" s="65"/>
      <c r="K108" s="80">
        <v>24046</v>
      </c>
      <c r="L108" s="17" t="s">
        <v>139</v>
      </c>
      <c r="M108" s="81"/>
      <c r="N108" s="56"/>
    </row>
    <row r="109" spans="1:14" ht="21" hidden="1" x14ac:dyDescent="0.35">
      <c r="A109" s="16"/>
      <c r="C109" s="18"/>
      <c r="D109" s="63"/>
      <c r="E109" s="16"/>
      <c r="F109" s="63"/>
      <c r="G109" s="18"/>
      <c r="H109" s="63"/>
      <c r="I109" s="64"/>
      <c r="J109" s="65"/>
      <c r="K109" s="112">
        <v>24069</v>
      </c>
      <c r="L109" s="113" t="s">
        <v>132</v>
      </c>
      <c r="M109" s="81"/>
      <c r="N109" s="56"/>
    </row>
    <row r="110" spans="1:14" ht="21" hidden="1" x14ac:dyDescent="0.35">
      <c r="A110" s="16"/>
      <c r="C110" s="18"/>
      <c r="D110" s="63"/>
      <c r="E110" s="16"/>
      <c r="F110" s="63"/>
      <c r="G110" s="18"/>
      <c r="H110" s="63"/>
      <c r="I110" s="64"/>
      <c r="J110" s="65"/>
      <c r="K110" s="112">
        <v>24076</v>
      </c>
      <c r="L110" s="113" t="s">
        <v>120</v>
      </c>
      <c r="M110" s="81"/>
      <c r="N110" s="56"/>
    </row>
    <row r="111" spans="1:14" ht="21" hidden="1" x14ac:dyDescent="0.35">
      <c r="A111" s="16"/>
      <c r="C111" s="18"/>
      <c r="D111" s="63"/>
      <c r="E111" s="16"/>
      <c r="F111" s="63"/>
      <c r="G111" s="18"/>
      <c r="H111" s="63"/>
      <c r="I111" s="64"/>
      <c r="J111" s="65"/>
      <c r="K111" s="124">
        <v>24090</v>
      </c>
      <c r="L111" s="113" t="s">
        <v>156</v>
      </c>
      <c r="M111" s="81"/>
      <c r="N111" s="56"/>
    </row>
    <row r="112" spans="1:14" ht="21" hidden="1" x14ac:dyDescent="0.35">
      <c r="A112" s="24"/>
      <c r="B112" s="41"/>
      <c r="C112" s="26"/>
      <c r="D112" s="86"/>
      <c r="E112" s="24"/>
      <c r="F112" s="86"/>
      <c r="G112" s="26"/>
      <c r="H112" s="86"/>
      <c r="I112" s="87"/>
      <c r="J112" s="88"/>
      <c r="K112" s="89"/>
      <c r="L112" s="25"/>
      <c r="M112" s="90"/>
      <c r="N112" s="56"/>
    </row>
    <row r="113" spans="1:14" ht="21" hidden="1" x14ac:dyDescent="0.35">
      <c r="A113" s="16">
        <v>16</v>
      </c>
      <c r="B113" s="17" t="s">
        <v>158</v>
      </c>
      <c r="C113" s="18">
        <v>87500</v>
      </c>
      <c r="D113" s="18">
        <v>87500</v>
      </c>
      <c r="E113" s="116">
        <v>24071</v>
      </c>
      <c r="F113" s="63">
        <v>87500</v>
      </c>
      <c r="G113" s="18"/>
      <c r="H113" s="63"/>
      <c r="I113" s="96">
        <f>F113+G113+H113</f>
        <v>87500</v>
      </c>
      <c r="J113" s="97">
        <f>C113-I113</f>
        <v>0</v>
      </c>
      <c r="K113" s="80">
        <v>24018</v>
      </c>
      <c r="L113" s="17" t="s">
        <v>159</v>
      </c>
      <c r="M113" s="81"/>
      <c r="N113" s="56"/>
    </row>
    <row r="114" spans="1:14" ht="21" hidden="1" x14ac:dyDescent="0.35">
      <c r="A114" s="16"/>
      <c r="C114" s="18"/>
      <c r="D114" s="63"/>
      <c r="E114" s="16"/>
      <c r="F114" s="63"/>
      <c r="G114" s="18"/>
      <c r="H114" s="63"/>
      <c r="I114" s="64"/>
      <c r="J114" s="65"/>
      <c r="K114" s="80">
        <v>24020</v>
      </c>
      <c r="L114" s="17" t="s">
        <v>151</v>
      </c>
      <c r="M114" s="81"/>
      <c r="N114" s="56"/>
    </row>
    <row r="115" spans="1:14" ht="21" hidden="1" x14ac:dyDescent="0.35">
      <c r="A115" s="16"/>
      <c r="C115" s="18"/>
      <c r="D115" s="63"/>
      <c r="E115" s="16"/>
      <c r="F115" s="63"/>
      <c r="G115" s="18"/>
      <c r="H115" s="63"/>
      <c r="I115" s="64"/>
      <c r="J115" s="65"/>
      <c r="K115" s="80">
        <v>24022</v>
      </c>
      <c r="L115" s="17" t="s">
        <v>152</v>
      </c>
      <c r="M115" s="81"/>
      <c r="N115" s="56"/>
    </row>
    <row r="116" spans="1:14" ht="21" hidden="1" x14ac:dyDescent="0.35">
      <c r="A116" s="16"/>
      <c r="C116" s="18"/>
      <c r="D116" s="63"/>
      <c r="E116" s="16"/>
      <c r="F116" s="63"/>
      <c r="G116" s="18"/>
      <c r="H116" s="63"/>
      <c r="I116" s="64"/>
      <c r="J116" s="65"/>
      <c r="K116" s="123">
        <v>24025</v>
      </c>
      <c r="L116" s="17" t="s">
        <v>153</v>
      </c>
      <c r="M116" s="81"/>
      <c r="N116" s="56"/>
    </row>
    <row r="117" spans="1:14" ht="21" hidden="1" x14ac:dyDescent="0.35">
      <c r="A117" s="16"/>
      <c r="C117" s="18"/>
      <c r="D117" s="63"/>
      <c r="E117" s="16"/>
      <c r="F117" s="63"/>
      <c r="G117" s="18"/>
      <c r="H117" s="63"/>
      <c r="I117" s="64"/>
      <c r="J117" s="65"/>
      <c r="K117" s="80">
        <v>24046</v>
      </c>
      <c r="L117" s="17" t="s">
        <v>139</v>
      </c>
      <c r="M117" s="81"/>
      <c r="N117" s="56"/>
    </row>
    <row r="118" spans="1:14" ht="21" hidden="1" x14ac:dyDescent="0.35">
      <c r="A118" s="16"/>
      <c r="C118" s="18"/>
      <c r="D118" s="63"/>
      <c r="E118" s="16"/>
      <c r="F118" s="63"/>
      <c r="G118" s="18"/>
      <c r="H118" s="63"/>
      <c r="I118" s="64"/>
      <c r="J118" s="65"/>
      <c r="K118" s="112">
        <v>24069</v>
      </c>
      <c r="L118" s="113" t="s">
        <v>132</v>
      </c>
      <c r="M118" s="81"/>
      <c r="N118" s="56"/>
    </row>
    <row r="119" spans="1:14" ht="21" hidden="1" x14ac:dyDescent="0.35">
      <c r="A119" s="16"/>
      <c r="C119" s="18"/>
      <c r="D119" s="63"/>
      <c r="E119" s="16"/>
      <c r="F119" s="63"/>
      <c r="G119" s="18"/>
      <c r="H119" s="63"/>
      <c r="I119" s="64"/>
      <c r="J119" s="65"/>
      <c r="K119" s="112">
        <v>24076</v>
      </c>
      <c r="L119" s="113" t="s">
        <v>120</v>
      </c>
      <c r="M119" s="81"/>
      <c r="N119" s="56"/>
    </row>
    <row r="120" spans="1:14" ht="21" hidden="1" x14ac:dyDescent="0.35">
      <c r="A120" s="16"/>
      <c r="C120" s="18"/>
      <c r="D120" s="63"/>
      <c r="E120" s="16"/>
      <c r="F120" s="63"/>
      <c r="G120" s="18"/>
      <c r="H120" s="63"/>
      <c r="I120" s="64"/>
      <c r="J120" s="65"/>
      <c r="K120" s="124">
        <v>24090</v>
      </c>
      <c r="L120" s="113" t="s">
        <v>160</v>
      </c>
      <c r="M120" s="81"/>
      <c r="N120" s="56"/>
    </row>
    <row r="121" spans="1:14" ht="21" hidden="1" x14ac:dyDescent="0.35">
      <c r="A121" s="24"/>
      <c r="B121" s="41"/>
      <c r="C121" s="26"/>
      <c r="D121" s="86"/>
      <c r="E121" s="24"/>
      <c r="F121" s="86"/>
      <c r="G121" s="26"/>
      <c r="H121" s="86"/>
      <c r="I121" s="87"/>
      <c r="J121" s="88"/>
      <c r="K121" s="89"/>
      <c r="L121" s="17"/>
      <c r="M121" s="81"/>
      <c r="N121" s="56"/>
    </row>
    <row r="122" spans="1:14" ht="21" hidden="1" x14ac:dyDescent="0.35">
      <c r="A122" s="16">
        <v>1</v>
      </c>
      <c r="B122" s="126" t="s">
        <v>161</v>
      </c>
      <c r="C122" s="18">
        <v>885900</v>
      </c>
      <c r="D122" s="18">
        <v>880000</v>
      </c>
      <c r="E122" s="116">
        <v>24179</v>
      </c>
      <c r="F122" s="18">
        <v>885900</v>
      </c>
      <c r="G122" s="127">
        <v>0</v>
      </c>
      <c r="H122" s="36">
        <v>0</v>
      </c>
      <c r="I122" s="96">
        <f>F122+G122+H122</f>
        <v>885900</v>
      </c>
      <c r="J122" s="106">
        <f>C122-I122</f>
        <v>0</v>
      </c>
      <c r="K122" s="128">
        <v>24040</v>
      </c>
      <c r="L122" s="92" t="s">
        <v>162</v>
      </c>
      <c r="M122" s="99"/>
      <c r="N122" s="56"/>
    </row>
    <row r="123" spans="1:14" ht="21" hidden="1" x14ac:dyDescent="0.35">
      <c r="A123" s="16"/>
      <c r="B123" s="81" t="s">
        <v>163</v>
      </c>
      <c r="C123" s="18"/>
      <c r="D123" s="18"/>
      <c r="E123" s="16"/>
      <c r="F123" s="18"/>
      <c r="G123" s="18"/>
      <c r="H123" s="18"/>
      <c r="I123" s="64"/>
      <c r="J123" s="107"/>
      <c r="K123" s="129">
        <v>24041</v>
      </c>
      <c r="L123" s="54" t="s">
        <v>150</v>
      </c>
      <c r="M123" s="81"/>
      <c r="N123" s="56"/>
    </row>
    <row r="124" spans="1:14" ht="21" hidden="1" x14ac:dyDescent="0.35">
      <c r="A124" s="16"/>
      <c r="B124" s="81" t="s">
        <v>164</v>
      </c>
      <c r="C124" s="18"/>
      <c r="D124" s="18"/>
      <c r="E124" s="16"/>
      <c r="F124" s="18"/>
      <c r="G124" s="18"/>
      <c r="H124" s="18"/>
      <c r="I124" s="64"/>
      <c r="J124" s="107"/>
      <c r="K124" s="129">
        <v>24043</v>
      </c>
      <c r="L124" s="54" t="s">
        <v>165</v>
      </c>
      <c r="M124" s="81"/>
      <c r="N124" s="56"/>
    </row>
    <row r="125" spans="1:14" ht="21" hidden="1" x14ac:dyDescent="0.35">
      <c r="A125" s="16"/>
      <c r="B125" s="81"/>
      <c r="C125" s="18"/>
      <c r="D125" s="18"/>
      <c r="E125" s="16"/>
      <c r="F125" s="18"/>
      <c r="G125" s="18"/>
      <c r="H125" s="18"/>
      <c r="I125" s="64"/>
      <c r="J125" s="107"/>
      <c r="K125" s="129">
        <v>24046</v>
      </c>
      <c r="L125" s="54" t="s">
        <v>166</v>
      </c>
      <c r="M125" s="81"/>
      <c r="N125" s="56"/>
    </row>
    <row r="126" spans="1:14" ht="21" hidden="1" x14ac:dyDescent="0.35">
      <c r="A126" s="16"/>
      <c r="B126" s="81"/>
      <c r="C126" s="18"/>
      <c r="D126" s="18"/>
      <c r="E126" s="16"/>
      <c r="F126" s="18"/>
      <c r="G126" s="18"/>
      <c r="H126" s="18"/>
      <c r="I126" s="64"/>
      <c r="J126" s="107"/>
      <c r="K126" s="129">
        <v>24076</v>
      </c>
      <c r="L126" s="17" t="s">
        <v>167</v>
      </c>
      <c r="M126" s="81"/>
      <c r="N126" s="56"/>
    </row>
    <row r="127" spans="1:14" ht="21" hidden="1" x14ac:dyDescent="0.35">
      <c r="A127" s="16"/>
      <c r="B127" s="81"/>
      <c r="C127" s="18"/>
      <c r="D127" s="18"/>
      <c r="E127" s="16"/>
      <c r="F127" s="18"/>
      <c r="G127" s="18"/>
      <c r="H127" s="18"/>
      <c r="I127" s="64"/>
      <c r="J127" s="107"/>
      <c r="K127" s="129">
        <v>24090</v>
      </c>
      <c r="L127" s="54" t="s">
        <v>168</v>
      </c>
      <c r="M127" s="81"/>
      <c r="N127" s="56"/>
    </row>
    <row r="128" spans="1:14" ht="21" hidden="1" x14ac:dyDescent="0.35">
      <c r="A128" s="16"/>
      <c r="B128" s="81"/>
      <c r="C128" s="18"/>
      <c r="D128" s="18"/>
      <c r="E128" s="16"/>
      <c r="F128" s="18"/>
      <c r="G128" s="18"/>
      <c r="H128" s="18"/>
      <c r="I128" s="64"/>
      <c r="J128" s="107"/>
      <c r="K128" s="129">
        <v>24105</v>
      </c>
      <c r="L128" s="54" t="s">
        <v>169</v>
      </c>
      <c r="M128" s="81"/>
      <c r="N128" s="82"/>
    </row>
    <row r="129" spans="1:14" ht="21" hidden="1" x14ac:dyDescent="0.35">
      <c r="A129" s="16"/>
      <c r="B129" s="81"/>
      <c r="C129" s="18"/>
      <c r="D129" s="18"/>
      <c r="E129" s="16"/>
      <c r="F129" s="18"/>
      <c r="G129" s="18"/>
      <c r="H129" s="18"/>
      <c r="I129" s="64"/>
      <c r="J129" s="107"/>
      <c r="K129" s="129">
        <v>24109</v>
      </c>
      <c r="L129" s="54" t="s">
        <v>170</v>
      </c>
      <c r="M129" s="81"/>
      <c r="N129" s="56"/>
    </row>
    <row r="130" spans="1:14" ht="21" hidden="1" x14ac:dyDescent="0.35">
      <c r="A130" s="16"/>
      <c r="B130" s="81"/>
      <c r="C130" s="18"/>
      <c r="D130" s="18"/>
      <c r="E130" s="16"/>
      <c r="F130" s="18"/>
      <c r="G130" s="18"/>
      <c r="H130" s="18"/>
      <c r="I130" s="64"/>
      <c r="J130" s="107"/>
      <c r="K130" s="129">
        <v>24134</v>
      </c>
      <c r="L130" s="130" t="s">
        <v>171</v>
      </c>
      <c r="M130" s="81"/>
      <c r="N130" s="56"/>
    </row>
    <row r="131" spans="1:14" ht="21" hidden="1" x14ac:dyDescent="0.35">
      <c r="A131" s="16"/>
      <c r="B131" s="81"/>
      <c r="C131" s="18"/>
      <c r="D131" s="18"/>
      <c r="E131" s="16"/>
      <c r="F131" s="18"/>
      <c r="G131" s="18"/>
      <c r="H131" s="18"/>
      <c r="I131" s="64"/>
      <c r="J131" s="107"/>
      <c r="K131" s="129">
        <v>24137</v>
      </c>
      <c r="L131" s="54" t="s">
        <v>172</v>
      </c>
      <c r="M131" s="81"/>
      <c r="N131" s="56"/>
    </row>
    <row r="132" spans="1:14" ht="21" hidden="1" x14ac:dyDescent="0.35">
      <c r="A132" s="16"/>
      <c r="B132" s="81"/>
      <c r="C132" s="18"/>
      <c r="D132" s="18"/>
      <c r="E132" s="16"/>
      <c r="F132" s="18"/>
      <c r="G132" s="18"/>
      <c r="H132" s="18"/>
      <c r="I132" s="64"/>
      <c r="J132" s="107"/>
      <c r="K132" s="129">
        <v>24138</v>
      </c>
      <c r="L132" s="54" t="s">
        <v>173</v>
      </c>
      <c r="M132" s="81"/>
      <c r="N132" s="56"/>
    </row>
    <row r="133" spans="1:14" ht="21" hidden="1" x14ac:dyDescent="0.35">
      <c r="A133" s="16"/>
      <c r="B133" s="81"/>
      <c r="C133" s="18"/>
      <c r="D133" s="18"/>
      <c r="E133" s="16"/>
      <c r="F133" s="18"/>
      <c r="G133" s="18"/>
      <c r="H133" s="18"/>
      <c r="I133" s="64"/>
      <c r="J133" s="107"/>
      <c r="K133" s="131">
        <v>24151</v>
      </c>
      <c r="L133" s="119" t="s">
        <v>174</v>
      </c>
      <c r="M133" s="81"/>
      <c r="N133" s="56"/>
    </row>
    <row r="134" spans="1:14" ht="21" hidden="1" x14ac:dyDescent="0.35">
      <c r="A134" s="16"/>
      <c r="B134" s="81"/>
      <c r="C134" s="18"/>
      <c r="D134" s="18"/>
      <c r="E134" s="16"/>
      <c r="F134" s="18"/>
      <c r="G134" s="18"/>
      <c r="H134" s="18"/>
      <c r="I134" s="64"/>
      <c r="J134" s="107"/>
      <c r="K134" s="131">
        <v>24161</v>
      </c>
      <c r="L134" s="119" t="s">
        <v>120</v>
      </c>
      <c r="M134" s="81"/>
      <c r="N134" s="56"/>
    </row>
    <row r="135" spans="1:14" ht="21" hidden="1" x14ac:dyDescent="0.35">
      <c r="A135" s="16"/>
      <c r="B135" s="81"/>
      <c r="C135" s="18"/>
      <c r="D135" s="18"/>
      <c r="E135" s="16"/>
      <c r="F135" s="18"/>
      <c r="G135" s="18"/>
      <c r="H135" s="18"/>
      <c r="I135" s="64"/>
      <c r="J135" s="107"/>
      <c r="K135" s="129"/>
      <c r="L135" s="132"/>
      <c r="M135" s="81"/>
      <c r="N135" s="56"/>
    </row>
    <row r="136" spans="1:14" ht="21" hidden="1" x14ac:dyDescent="0.35">
      <c r="A136" s="24"/>
      <c r="B136" s="90"/>
      <c r="C136" s="26"/>
      <c r="D136" s="26"/>
      <c r="E136" s="24"/>
      <c r="F136" s="26"/>
      <c r="G136" s="26"/>
      <c r="H136" s="26"/>
      <c r="I136" s="87"/>
      <c r="J136" s="101"/>
      <c r="K136" s="133"/>
      <c r="L136" s="134"/>
      <c r="M136" s="90"/>
      <c r="N136" s="56"/>
    </row>
    <row r="137" spans="1:14" ht="21" hidden="1" x14ac:dyDescent="0.35">
      <c r="A137" s="24"/>
      <c r="B137" s="120" t="s">
        <v>175</v>
      </c>
      <c r="C137" s="26"/>
      <c r="D137" s="86"/>
      <c r="E137" s="24"/>
      <c r="F137" s="86"/>
      <c r="G137" s="26"/>
      <c r="H137" s="86"/>
      <c r="I137" s="87"/>
      <c r="J137" s="88"/>
      <c r="K137" s="121"/>
      <c r="L137" s="41"/>
      <c r="M137" s="90"/>
      <c r="N137" s="56"/>
    </row>
    <row r="138" spans="1:14" ht="21" hidden="1" x14ac:dyDescent="0.35">
      <c r="A138" s="16">
        <v>18</v>
      </c>
      <c r="B138" s="17" t="s">
        <v>176</v>
      </c>
      <c r="C138" s="18">
        <v>22000</v>
      </c>
      <c r="D138" s="18">
        <v>22000</v>
      </c>
      <c r="E138" s="116">
        <v>24071</v>
      </c>
      <c r="F138" s="63">
        <v>22000</v>
      </c>
      <c r="G138" s="18"/>
      <c r="H138" s="63"/>
      <c r="I138" s="96">
        <f t="shared" ref="I138:I140" si="2">F138+G138+H138</f>
        <v>22000</v>
      </c>
      <c r="J138" s="106">
        <f t="shared" ref="J138:J140" si="3">C138-I138</f>
        <v>0</v>
      </c>
      <c r="K138" s="123">
        <v>24018</v>
      </c>
      <c r="L138" s="17" t="s">
        <v>159</v>
      </c>
      <c r="M138" s="81"/>
      <c r="N138" s="56"/>
    </row>
    <row r="139" spans="1:14" ht="21" hidden="1" x14ac:dyDescent="0.35">
      <c r="A139" s="16">
        <v>19</v>
      </c>
      <c r="B139" s="17" t="s">
        <v>177</v>
      </c>
      <c r="C139" s="18">
        <v>57000</v>
      </c>
      <c r="D139" s="18">
        <v>57000</v>
      </c>
      <c r="E139" s="116">
        <v>24071</v>
      </c>
      <c r="F139" s="63">
        <v>57000</v>
      </c>
      <c r="G139" s="18"/>
      <c r="H139" s="63"/>
      <c r="I139" s="64">
        <f t="shared" si="2"/>
        <v>57000</v>
      </c>
      <c r="J139" s="107">
        <f t="shared" si="3"/>
        <v>0</v>
      </c>
      <c r="K139" s="123">
        <v>24020</v>
      </c>
      <c r="L139" s="17" t="s">
        <v>151</v>
      </c>
      <c r="M139" s="81"/>
      <c r="N139" s="56"/>
    </row>
    <row r="140" spans="1:14" ht="21" hidden="1" x14ac:dyDescent="0.35">
      <c r="A140" s="16">
        <v>20</v>
      </c>
      <c r="B140" s="17" t="s">
        <v>178</v>
      </c>
      <c r="C140" s="18">
        <v>13800</v>
      </c>
      <c r="D140" s="18">
        <v>13800</v>
      </c>
      <c r="E140" s="116">
        <v>24071</v>
      </c>
      <c r="F140" s="63">
        <v>13800</v>
      </c>
      <c r="G140" s="18"/>
      <c r="H140" s="63"/>
      <c r="I140" s="64">
        <f t="shared" si="2"/>
        <v>13800</v>
      </c>
      <c r="J140" s="107">
        <f t="shared" si="3"/>
        <v>0</v>
      </c>
      <c r="K140" s="123">
        <v>24022</v>
      </c>
      <c r="L140" s="17" t="s">
        <v>152</v>
      </c>
      <c r="M140" s="81"/>
      <c r="N140" s="56"/>
    </row>
    <row r="141" spans="1:14" ht="21" hidden="1" x14ac:dyDescent="0.35">
      <c r="A141" s="16"/>
      <c r="B141" s="17"/>
      <c r="C141" s="18"/>
      <c r="D141" s="63"/>
      <c r="E141" s="116"/>
      <c r="F141" s="63"/>
      <c r="G141" s="18"/>
      <c r="H141" s="63"/>
      <c r="I141" s="64"/>
      <c r="J141" s="107"/>
      <c r="K141" s="123">
        <v>24025</v>
      </c>
      <c r="L141" s="17" t="s">
        <v>153</v>
      </c>
      <c r="M141" s="81"/>
      <c r="N141" s="56"/>
    </row>
    <row r="142" spans="1:14" ht="21" hidden="1" x14ac:dyDescent="0.35">
      <c r="A142" s="16"/>
      <c r="C142" s="18"/>
      <c r="D142" s="63"/>
      <c r="E142" s="16"/>
      <c r="F142" s="63"/>
      <c r="G142" s="18"/>
      <c r="H142" s="63"/>
      <c r="I142" s="64"/>
      <c r="J142" s="107"/>
      <c r="K142" s="80">
        <v>24046</v>
      </c>
      <c r="L142" s="17" t="s">
        <v>139</v>
      </c>
      <c r="M142" s="81"/>
      <c r="N142" s="56"/>
    </row>
    <row r="143" spans="1:14" ht="21" hidden="1" x14ac:dyDescent="0.35">
      <c r="A143" s="16"/>
      <c r="C143" s="18"/>
      <c r="D143" s="63"/>
      <c r="E143" s="16"/>
      <c r="F143" s="63"/>
      <c r="G143" s="18"/>
      <c r="H143" s="63"/>
      <c r="I143" s="64"/>
      <c r="J143" s="107"/>
      <c r="K143" s="112">
        <v>24069</v>
      </c>
      <c r="L143" s="113" t="s">
        <v>132</v>
      </c>
      <c r="M143" s="81"/>
      <c r="N143" s="56"/>
    </row>
    <row r="144" spans="1:14" ht="21" hidden="1" x14ac:dyDescent="0.35">
      <c r="A144" s="16"/>
      <c r="C144" s="18"/>
      <c r="D144" s="63"/>
      <c r="E144" s="16"/>
      <c r="F144" s="63"/>
      <c r="G144" s="18"/>
      <c r="H144" s="63"/>
      <c r="I144" s="64"/>
      <c r="J144" s="107"/>
      <c r="K144" s="112">
        <v>24076</v>
      </c>
      <c r="L144" s="113" t="s">
        <v>120</v>
      </c>
      <c r="M144" s="81"/>
      <c r="N144" s="56"/>
    </row>
    <row r="145" spans="1:14" ht="21" hidden="1" x14ac:dyDescent="0.35">
      <c r="A145" s="16"/>
      <c r="C145" s="18"/>
      <c r="D145" s="63"/>
      <c r="E145" s="16"/>
      <c r="F145" s="63"/>
      <c r="G145" s="18"/>
      <c r="H145" s="63"/>
      <c r="I145" s="64"/>
      <c r="J145" s="107"/>
      <c r="K145" s="112">
        <v>24090</v>
      </c>
      <c r="L145" s="113" t="s">
        <v>179</v>
      </c>
      <c r="M145" s="81"/>
      <c r="N145" s="56"/>
    </row>
    <row r="146" spans="1:14" ht="21" hidden="1" x14ac:dyDescent="0.35">
      <c r="A146" s="24"/>
      <c r="B146" s="41"/>
      <c r="C146" s="26"/>
      <c r="D146" s="86"/>
      <c r="E146" s="24"/>
      <c r="F146" s="86"/>
      <c r="G146" s="26"/>
      <c r="H146" s="86"/>
      <c r="I146" s="87"/>
      <c r="J146" s="101"/>
      <c r="K146" s="89"/>
      <c r="L146" s="25"/>
      <c r="M146" s="90"/>
      <c r="N146" s="56"/>
    </row>
    <row r="147" spans="1:14" ht="21" hidden="1" x14ac:dyDescent="0.35">
      <c r="A147" s="16">
        <v>21</v>
      </c>
      <c r="B147" s="17" t="s">
        <v>180</v>
      </c>
      <c r="C147" s="18">
        <v>49500</v>
      </c>
      <c r="D147" s="18">
        <v>49500</v>
      </c>
      <c r="E147" s="116">
        <v>24071</v>
      </c>
      <c r="F147" s="63">
        <v>49500</v>
      </c>
      <c r="G147" s="18"/>
      <c r="H147" s="63"/>
      <c r="I147" s="96">
        <f t="shared" ref="I147:I148" si="4">F147+G147+H147</f>
        <v>49500</v>
      </c>
      <c r="J147" s="106">
        <f t="shared" ref="J147:J148" si="5">C147-I147</f>
        <v>0</v>
      </c>
      <c r="K147" s="123">
        <v>24018</v>
      </c>
      <c r="L147" s="17" t="s">
        <v>150</v>
      </c>
      <c r="M147" s="81"/>
      <c r="N147" s="56"/>
    </row>
    <row r="148" spans="1:14" ht="21" hidden="1" x14ac:dyDescent="0.35">
      <c r="A148" s="16">
        <v>22</v>
      </c>
      <c r="B148" s="17" t="s">
        <v>181</v>
      </c>
      <c r="C148" s="18">
        <v>136500</v>
      </c>
      <c r="D148" s="18">
        <v>136500</v>
      </c>
      <c r="E148" s="116">
        <v>24071</v>
      </c>
      <c r="F148" s="63">
        <v>136500</v>
      </c>
      <c r="G148" s="18"/>
      <c r="H148" s="63"/>
      <c r="I148" s="64">
        <f t="shared" si="4"/>
        <v>136500</v>
      </c>
      <c r="J148" s="107">
        <f t="shared" si="5"/>
        <v>0</v>
      </c>
      <c r="K148" s="123">
        <v>24020</v>
      </c>
      <c r="L148" s="17" t="s">
        <v>151</v>
      </c>
      <c r="M148" s="81"/>
      <c r="N148" s="56"/>
    </row>
    <row r="149" spans="1:14" ht="21" hidden="1" x14ac:dyDescent="0.35">
      <c r="A149" s="16"/>
      <c r="C149" s="18"/>
      <c r="D149" s="63"/>
      <c r="E149" s="16"/>
      <c r="F149" s="63"/>
      <c r="G149" s="18"/>
      <c r="H149" s="63"/>
      <c r="I149" s="64"/>
      <c r="J149" s="65"/>
      <c r="K149" s="123">
        <v>24022</v>
      </c>
      <c r="L149" s="17" t="s">
        <v>152</v>
      </c>
      <c r="M149" s="81"/>
      <c r="N149" s="56"/>
    </row>
    <row r="150" spans="1:14" ht="21" hidden="1" x14ac:dyDescent="0.35">
      <c r="A150" s="16"/>
      <c r="C150" s="18"/>
      <c r="D150" s="63"/>
      <c r="E150" s="16"/>
      <c r="F150" s="63"/>
      <c r="G150" s="18"/>
      <c r="H150" s="63"/>
      <c r="I150" s="64"/>
      <c r="J150" s="65"/>
      <c r="K150" s="123">
        <v>24025</v>
      </c>
      <c r="L150" s="17" t="s">
        <v>153</v>
      </c>
      <c r="M150" s="81"/>
      <c r="N150" s="56"/>
    </row>
    <row r="151" spans="1:14" ht="21" hidden="1" x14ac:dyDescent="0.35">
      <c r="A151" s="16"/>
      <c r="C151" s="18"/>
      <c r="D151" s="63"/>
      <c r="E151" s="16"/>
      <c r="F151" s="63"/>
      <c r="G151" s="18"/>
      <c r="H151" s="63"/>
      <c r="I151" s="64"/>
      <c r="J151" s="65"/>
      <c r="K151" s="80">
        <v>24046</v>
      </c>
      <c r="L151" s="17" t="s">
        <v>139</v>
      </c>
      <c r="M151" s="81"/>
      <c r="N151" s="56"/>
    </row>
    <row r="152" spans="1:14" ht="21" hidden="1" x14ac:dyDescent="0.35">
      <c r="A152" s="16"/>
      <c r="C152" s="18"/>
      <c r="D152" s="63"/>
      <c r="E152" s="16"/>
      <c r="F152" s="63"/>
      <c r="G152" s="18"/>
      <c r="H152" s="63"/>
      <c r="I152" s="64"/>
      <c r="J152" s="65"/>
      <c r="K152" s="112">
        <v>24069</v>
      </c>
      <c r="L152" s="113" t="s">
        <v>132</v>
      </c>
      <c r="M152" s="81"/>
      <c r="N152" s="56"/>
    </row>
    <row r="153" spans="1:14" ht="21" hidden="1" x14ac:dyDescent="0.35">
      <c r="A153" s="16"/>
      <c r="C153" s="18"/>
      <c r="D153" s="63"/>
      <c r="E153" s="16"/>
      <c r="F153" s="63"/>
      <c r="G153" s="18"/>
      <c r="H153" s="63"/>
      <c r="I153" s="64"/>
      <c r="J153" s="65"/>
      <c r="K153" s="112">
        <v>24076</v>
      </c>
      <c r="L153" s="113" t="s">
        <v>120</v>
      </c>
      <c r="M153" s="81"/>
      <c r="N153" s="56"/>
    </row>
    <row r="154" spans="1:14" ht="21" hidden="1" x14ac:dyDescent="0.35">
      <c r="A154" s="16"/>
      <c r="C154" s="18"/>
      <c r="D154" s="63"/>
      <c r="E154" s="16"/>
      <c r="F154" s="63"/>
      <c r="G154" s="18"/>
      <c r="H154" s="63"/>
      <c r="I154" s="64"/>
      <c r="J154" s="65"/>
      <c r="K154" s="112">
        <v>24090</v>
      </c>
      <c r="L154" s="113" t="s">
        <v>179</v>
      </c>
      <c r="M154" s="81"/>
      <c r="N154" s="56"/>
    </row>
    <row r="155" spans="1:14" ht="21" hidden="1" x14ac:dyDescent="0.35">
      <c r="A155" s="24"/>
      <c r="B155" s="41"/>
      <c r="C155" s="26"/>
      <c r="D155" s="86"/>
      <c r="E155" s="24"/>
      <c r="F155" s="86"/>
      <c r="G155" s="26"/>
      <c r="H155" s="86"/>
      <c r="I155" s="87"/>
      <c r="J155" s="88"/>
      <c r="K155" s="89"/>
      <c r="L155" s="25"/>
      <c r="M155" s="90"/>
      <c r="N155" s="56"/>
    </row>
    <row r="156" spans="1:14" ht="21" hidden="1" x14ac:dyDescent="0.35">
      <c r="A156" s="24"/>
      <c r="B156" s="120" t="s">
        <v>182</v>
      </c>
      <c r="C156" s="26"/>
      <c r="D156" s="86"/>
      <c r="E156" s="24"/>
      <c r="F156" s="86"/>
      <c r="G156" s="26"/>
      <c r="H156" s="86"/>
      <c r="I156" s="87"/>
      <c r="J156" s="88"/>
      <c r="K156" s="121"/>
      <c r="L156" s="41"/>
      <c r="M156" s="90"/>
      <c r="N156" s="56"/>
    </row>
    <row r="157" spans="1:14" ht="21" hidden="1" x14ac:dyDescent="0.35">
      <c r="A157" s="16">
        <v>9</v>
      </c>
      <c r="B157" s="17" t="s">
        <v>183</v>
      </c>
      <c r="C157" s="18">
        <v>36300</v>
      </c>
      <c r="D157" s="18">
        <v>36300</v>
      </c>
      <c r="E157" s="135">
        <v>24056</v>
      </c>
      <c r="F157" s="63">
        <v>36300</v>
      </c>
      <c r="G157" s="18"/>
      <c r="H157" s="63"/>
      <c r="I157" s="96">
        <f>F157+G157+H157</f>
        <v>36300</v>
      </c>
      <c r="J157" s="106">
        <f>C157-I157</f>
        <v>0</v>
      </c>
      <c r="K157" s="80">
        <v>24036</v>
      </c>
      <c r="L157" s="17" t="s">
        <v>104</v>
      </c>
      <c r="M157" s="81"/>
      <c r="N157" s="56"/>
    </row>
    <row r="158" spans="1:14" ht="21" hidden="1" x14ac:dyDescent="0.35">
      <c r="A158" s="16"/>
      <c r="C158" s="18"/>
      <c r="D158" s="63"/>
      <c r="E158" s="16"/>
      <c r="F158" s="63"/>
      <c r="G158" s="18"/>
      <c r="H158" s="63"/>
      <c r="I158" s="64"/>
      <c r="J158" s="65"/>
      <c r="K158" s="80">
        <v>24041</v>
      </c>
      <c r="L158" s="17" t="s">
        <v>106</v>
      </c>
      <c r="M158" s="81"/>
      <c r="N158" s="56"/>
    </row>
    <row r="159" spans="1:14" ht="21" hidden="1" x14ac:dyDescent="0.35">
      <c r="A159" s="16"/>
      <c r="C159" s="18"/>
      <c r="D159" s="63"/>
      <c r="E159" s="16"/>
      <c r="F159" s="63"/>
      <c r="G159" s="18"/>
      <c r="H159" s="63"/>
      <c r="I159" s="64"/>
      <c r="J159" s="65"/>
      <c r="K159" s="80">
        <v>24042</v>
      </c>
      <c r="L159" s="17" t="s">
        <v>107</v>
      </c>
      <c r="M159" s="81"/>
      <c r="N159" s="56"/>
    </row>
    <row r="160" spans="1:14" ht="21" hidden="1" x14ac:dyDescent="0.35">
      <c r="A160" s="16"/>
      <c r="C160" s="18"/>
      <c r="D160" s="63"/>
      <c r="E160" s="16"/>
      <c r="F160" s="63"/>
      <c r="G160" s="18"/>
      <c r="H160" s="63"/>
      <c r="I160" s="64"/>
      <c r="J160" s="65"/>
      <c r="K160" s="80">
        <v>24074</v>
      </c>
      <c r="L160" s="17" t="s">
        <v>108</v>
      </c>
      <c r="M160" s="81"/>
      <c r="N160" s="56"/>
    </row>
    <row r="161" spans="1:14" ht="21" hidden="1" x14ac:dyDescent="0.35">
      <c r="A161" s="16"/>
      <c r="C161" s="18"/>
      <c r="D161" s="63"/>
      <c r="E161" s="16"/>
      <c r="F161" s="63"/>
      <c r="G161" s="18"/>
      <c r="H161" s="63"/>
      <c r="I161" s="64"/>
      <c r="J161" s="65"/>
      <c r="K161" s="84">
        <v>24089</v>
      </c>
      <c r="L161" s="85" t="s">
        <v>109</v>
      </c>
      <c r="M161" s="81"/>
      <c r="N161" s="56"/>
    </row>
    <row r="162" spans="1:14" ht="21" hidden="1" x14ac:dyDescent="0.35">
      <c r="A162" s="16"/>
      <c r="C162" s="18"/>
      <c r="D162" s="63"/>
      <c r="E162" s="16"/>
      <c r="F162" s="63"/>
      <c r="G162" s="18"/>
      <c r="H162" s="63"/>
      <c r="I162" s="64"/>
      <c r="J162" s="65"/>
      <c r="K162" s="80"/>
      <c r="L162" s="17"/>
      <c r="M162" s="81"/>
      <c r="N162" s="56"/>
    </row>
    <row r="163" spans="1:14" ht="21" hidden="1" x14ac:dyDescent="0.35">
      <c r="A163" s="91">
        <v>10</v>
      </c>
      <c r="B163" s="92" t="s">
        <v>111</v>
      </c>
      <c r="C163" s="93">
        <v>51020</v>
      </c>
      <c r="D163" s="93">
        <v>51000</v>
      </c>
      <c r="E163" s="136">
        <v>24064</v>
      </c>
      <c r="F163" s="95">
        <v>51020</v>
      </c>
      <c r="G163" s="93"/>
      <c r="H163" s="95"/>
      <c r="I163" s="96">
        <f>F163+G163+H163</f>
        <v>51020</v>
      </c>
      <c r="J163" s="106">
        <f>C163-I163</f>
        <v>0</v>
      </c>
      <c r="K163" s="98">
        <v>24040</v>
      </c>
      <c r="L163" s="92" t="s">
        <v>112</v>
      </c>
      <c r="M163" s="99"/>
      <c r="N163" s="56"/>
    </row>
    <row r="164" spans="1:14" ht="21" hidden="1" x14ac:dyDescent="0.35">
      <c r="A164" s="16"/>
      <c r="B164" s="17" t="s">
        <v>184</v>
      </c>
      <c r="C164" s="18"/>
      <c r="D164" s="63"/>
      <c r="E164" s="135"/>
      <c r="F164" s="63"/>
      <c r="G164" s="18"/>
      <c r="H164" s="63"/>
      <c r="I164" s="64"/>
      <c r="J164" s="107"/>
      <c r="K164" s="80">
        <v>24076</v>
      </c>
      <c r="L164" s="17" t="s">
        <v>114</v>
      </c>
      <c r="M164" s="81"/>
      <c r="N164" s="56"/>
    </row>
    <row r="165" spans="1:14" ht="21" hidden="1" x14ac:dyDescent="0.35">
      <c r="A165" s="16"/>
      <c r="B165" s="17"/>
      <c r="C165" s="18"/>
      <c r="D165" s="63"/>
      <c r="E165" s="135"/>
      <c r="F165" s="63"/>
      <c r="G165" s="18"/>
      <c r="H165" s="63"/>
      <c r="I165" s="64"/>
      <c r="J165" s="107"/>
      <c r="K165" s="84">
        <v>24089</v>
      </c>
      <c r="L165" s="85" t="s">
        <v>109</v>
      </c>
      <c r="M165" s="81"/>
      <c r="N165" s="56"/>
    </row>
    <row r="166" spans="1:14" ht="21" hidden="1" x14ac:dyDescent="0.35">
      <c r="A166" s="24"/>
      <c r="B166" s="25"/>
      <c r="C166" s="26"/>
      <c r="D166" s="86"/>
      <c r="E166" s="137"/>
      <c r="F166" s="86"/>
      <c r="G166" s="26"/>
      <c r="H166" s="86"/>
      <c r="I166" s="87"/>
      <c r="J166" s="101"/>
      <c r="K166" s="89"/>
      <c r="L166" s="25"/>
      <c r="M166" s="90"/>
      <c r="N166" s="56"/>
    </row>
    <row r="167" spans="1:14" ht="21" hidden="1" x14ac:dyDescent="0.35">
      <c r="A167" s="16">
        <v>25</v>
      </c>
      <c r="B167" s="17" t="s">
        <v>185</v>
      </c>
      <c r="C167" s="18">
        <v>108000</v>
      </c>
      <c r="D167" s="18">
        <v>108000</v>
      </c>
      <c r="E167" s="135">
        <v>24064</v>
      </c>
      <c r="F167" s="63">
        <v>108000</v>
      </c>
      <c r="G167" s="18"/>
      <c r="H167" s="63"/>
      <c r="I167" s="96">
        <f>F167+G167+H167</f>
        <v>108000</v>
      </c>
      <c r="J167" s="106">
        <f>C167-I167</f>
        <v>0</v>
      </c>
      <c r="K167" s="123">
        <v>24018</v>
      </c>
      <c r="L167" s="17" t="s">
        <v>159</v>
      </c>
      <c r="M167" s="81"/>
      <c r="N167" s="56"/>
    </row>
    <row r="168" spans="1:14" ht="21" hidden="1" x14ac:dyDescent="0.35">
      <c r="A168" s="16"/>
      <c r="C168" s="18"/>
      <c r="D168" s="63"/>
      <c r="E168" s="16"/>
      <c r="F168" s="63"/>
      <c r="G168" s="18"/>
      <c r="H168" s="63"/>
      <c r="I168" s="64"/>
      <c r="J168" s="65"/>
      <c r="K168" s="123">
        <v>24020</v>
      </c>
      <c r="L168" s="17" t="s">
        <v>151</v>
      </c>
      <c r="M168" s="81"/>
      <c r="N168" s="56"/>
    </row>
    <row r="169" spans="1:14" ht="21" hidden="1" x14ac:dyDescent="0.35">
      <c r="A169" s="16"/>
      <c r="C169" s="18"/>
      <c r="D169" s="63"/>
      <c r="E169" s="16"/>
      <c r="F169" s="63"/>
      <c r="G169" s="18"/>
      <c r="H169" s="63"/>
      <c r="I169" s="64"/>
      <c r="J169" s="65"/>
      <c r="K169" s="123">
        <v>24022</v>
      </c>
      <c r="L169" s="17" t="s">
        <v>152</v>
      </c>
      <c r="M169" s="81"/>
      <c r="N169" s="56"/>
    </row>
    <row r="170" spans="1:14" ht="21" hidden="1" x14ac:dyDescent="0.35">
      <c r="A170" s="16"/>
      <c r="C170" s="18"/>
      <c r="D170" s="63"/>
      <c r="E170" s="16"/>
      <c r="F170" s="63"/>
      <c r="G170" s="18"/>
      <c r="H170" s="63"/>
      <c r="I170" s="64"/>
      <c r="J170" s="65"/>
      <c r="K170" s="123">
        <v>24025</v>
      </c>
      <c r="L170" s="17" t="s">
        <v>153</v>
      </c>
      <c r="M170" s="81"/>
      <c r="N170" s="56"/>
    </row>
    <row r="171" spans="1:14" ht="21" hidden="1" x14ac:dyDescent="0.35">
      <c r="A171" s="16"/>
      <c r="C171" s="18"/>
      <c r="D171" s="63"/>
      <c r="E171" s="16"/>
      <c r="F171" s="63"/>
      <c r="G171" s="18"/>
      <c r="H171" s="63"/>
      <c r="I171" s="64"/>
      <c r="J171" s="65"/>
      <c r="K171" s="80">
        <v>24046</v>
      </c>
      <c r="L171" s="17" t="s">
        <v>139</v>
      </c>
      <c r="M171" s="81"/>
      <c r="N171" s="56"/>
    </row>
    <row r="172" spans="1:14" ht="21" hidden="1" x14ac:dyDescent="0.35">
      <c r="A172" s="16"/>
      <c r="C172" s="18"/>
      <c r="D172" s="63"/>
      <c r="E172" s="16"/>
      <c r="F172" s="63"/>
      <c r="G172" s="18"/>
      <c r="H172" s="63"/>
      <c r="I172" s="64"/>
      <c r="J172" s="65"/>
      <c r="K172" s="112">
        <v>24069</v>
      </c>
      <c r="L172" s="113" t="s">
        <v>132</v>
      </c>
      <c r="M172" s="81"/>
      <c r="N172" s="56"/>
    </row>
    <row r="173" spans="1:14" ht="21" hidden="1" x14ac:dyDescent="0.35">
      <c r="A173" s="16"/>
      <c r="C173" s="18"/>
      <c r="D173" s="63"/>
      <c r="E173" s="16"/>
      <c r="F173" s="63"/>
      <c r="G173" s="18"/>
      <c r="H173" s="63"/>
      <c r="I173" s="64"/>
      <c r="J173" s="65"/>
      <c r="K173" s="112">
        <v>24076</v>
      </c>
      <c r="L173" s="113" t="s">
        <v>120</v>
      </c>
      <c r="M173" s="81"/>
      <c r="N173" s="56"/>
    </row>
    <row r="174" spans="1:14" ht="21" hidden="1" x14ac:dyDescent="0.35">
      <c r="A174" s="16"/>
      <c r="C174" s="18"/>
      <c r="D174" s="63"/>
      <c r="E174" s="16"/>
      <c r="F174" s="63"/>
      <c r="G174" s="18"/>
      <c r="H174" s="63"/>
      <c r="I174" s="64"/>
      <c r="J174" s="65"/>
      <c r="K174" s="124">
        <v>24090</v>
      </c>
      <c r="L174" s="113" t="s">
        <v>156</v>
      </c>
      <c r="M174" s="81"/>
      <c r="N174" s="56"/>
    </row>
    <row r="175" spans="1:14" ht="21" hidden="1" x14ac:dyDescent="0.35">
      <c r="A175" s="24"/>
      <c r="B175" s="41"/>
      <c r="C175" s="26"/>
      <c r="D175" s="86"/>
      <c r="E175" s="24"/>
      <c r="F175" s="86"/>
      <c r="G175" s="26"/>
      <c r="H175" s="86"/>
      <c r="I175" s="87"/>
      <c r="J175" s="88"/>
      <c r="K175" s="89"/>
      <c r="L175" s="25"/>
      <c r="M175" s="90"/>
      <c r="N175" s="56"/>
    </row>
    <row r="176" spans="1:14" ht="21" hidden="1" x14ac:dyDescent="0.35">
      <c r="A176" s="91">
        <v>1</v>
      </c>
      <c r="B176" s="138" t="s">
        <v>186</v>
      </c>
      <c r="C176" s="93">
        <v>1000000</v>
      </c>
      <c r="D176" s="93">
        <v>998000</v>
      </c>
      <c r="E176" s="136">
        <v>24179</v>
      </c>
      <c r="F176" s="139">
        <v>1000000</v>
      </c>
      <c r="G176" s="127">
        <v>0</v>
      </c>
      <c r="H176" s="36">
        <v>0</v>
      </c>
      <c r="I176" s="96">
        <f>F176+G176+H176</f>
        <v>1000000</v>
      </c>
      <c r="J176" s="106">
        <f>C176-I176</f>
        <v>0</v>
      </c>
      <c r="K176" s="128">
        <v>24040</v>
      </c>
      <c r="L176" s="92" t="s">
        <v>162</v>
      </c>
      <c r="M176" s="81"/>
      <c r="N176" s="56"/>
    </row>
    <row r="177" spans="1:14" ht="21" hidden="1" x14ac:dyDescent="0.35">
      <c r="A177" s="16"/>
      <c r="B177" s="35" t="s">
        <v>187</v>
      </c>
      <c r="C177" s="18"/>
      <c r="D177" s="20"/>
      <c r="E177" s="16"/>
      <c r="F177" s="20"/>
      <c r="G177" s="18"/>
      <c r="H177" s="20"/>
      <c r="I177" s="64"/>
      <c r="J177" s="65"/>
      <c r="K177" s="129">
        <v>24041</v>
      </c>
      <c r="L177" s="54" t="s">
        <v>150</v>
      </c>
      <c r="M177" s="81"/>
      <c r="N177" s="56"/>
    </row>
    <row r="178" spans="1:14" ht="21" hidden="1" x14ac:dyDescent="0.35">
      <c r="A178" s="16"/>
      <c r="B178" s="35"/>
      <c r="C178" s="18"/>
      <c r="D178" s="20"/>
      <c r="E178" s="16"/>
      <c r="F178" s="20"/>
      <c r="G178" s="18"/>
      <c r="H178" s="20"/>
      <c r="I178" s="64"/>
      <c r="J178" s="65"/>
      <c r="K178" s="129">
        <v>24043</v>
      </c>
      <c r="L178" s="54" t="s">
        <v>165</v>
      </c>
      <c r="M178" s="81"/>
      <c r="N178" s="56"/>
    </row>
    <row r="179" spans="1:14" ht="21" hidden="1" x14ac:dyDescent="0.35">
      <c r="A179" s="16"/>
      <c r="B179" s="35"/>
      <c r="C179" s="18"/>
      <c r="D179" s="63"/>
      <c r="E179" s="16"/>
      <c r="F179" s="63"/>
      <c r="G179" s="18"/>
      <c r="H179" s="63"/>
      <c r="I179" s="64"/>
      <c r="J179" s="65"/>
      <c r="K179" s="129">
        <v>24046</v>
      </c>
      <c r="L179" s="54" t="s">
        <v>166</v>
      </c>
      <c r="M179" s="81"/>
      <c r="N179" s="56"/>
    </row>
    <row r="180" spans="1:14" ht="21" hidden="1" x14ac:dyDescent="0.35">
      <c r="A180" s="16"/>
      <c r="B180" s="35"/>
      <c r="C180" s="18"/>
      <c r="D180" s="63"/>
      <c r="E180" s="16"/>
      <c r="F180" s="63"/>
      <c r="G180" s="18"/>
      <c r="H180" s="63"/>
      <c r="I180" s="64"/>
      <c r="J180" s="65"/>
      <c r="K180" s="129">
        <v>24076</v>
      </c>
      <c r="L180" s="17" t="s">
        <v>167</v>
      </c>
      <c r="M180" s="81"/>
      <c r="N180" s="56"/>
    </row>
    <row r="181" spans="1:14" ht="21" hidden="1" x14ac:dyDescent="0.35">
      <c r="A181" s="16"/>
      <c r="B181" s="35"/>
      <c r="C181" s="18"/>
      <c r="D181" s="63"/>
      <c r="E181" s="16"/>
      <c r="F181" s="63"/>
      <c r="G181" s="18"/>
      <c r="H181" s="63"/>
      <c r="I181" s="64"/>
      <c r="J181" s="65"/>
      <c r="K181" s="129">
        <v>24090</v>
      </c>
      <c r="L181" s="54" t="s">
        <v>168</v>
      </c>
      <c r="M181" s="81"/>
      <c r="N181" s="56"/>
    </row>
    <row r="182" spans="1:14" ht="21" hidden="1" x14ac:dyDescent="0.35">
      <c r="A182" s="16"/>
      <c r="B182" s="35"/>
      <c r="C182" s="18"/>
      <c r="D182" s="63"/>
      <c r="E182" s="16"/>
      <c r="F182" s="63"/>
      <c r="G182" s="18"/>
      <c r="H182" s="63"/>
      <c r="I182" s="64"/>
      <c r="J182" s="65"/>
      <c r="K182" s="129">
        <v>24105</v>
      </c>
      <c r="L182" s="54" t="s">
        <v>188</v>
      </c>
      <c r="M182" s="81"/>
      <c r="N182" s="56"/>
    </row>
    <row r="183" spans="1:14" ht="21" hidden="1" x14ac:dyDescent="0.35">
      <c r="A183" s="16"/>
      <c r="B183" s="35"/>
      <c r="C183" s="18"/>
      <c r="D183" s="63"/>
      <c r="E183" s="16"/>
      <c r="F183" s="63"/>
      <c r="G183" s="18"/>
      <c r="H183" s="63"/>
      <c r="I183" s="64"/>
      <c r="J183" s="65"/>
      <c r="K183" s="129">
        <v>24109</v>
      </c>
      <c r="L183" s="54" t="s">
        <v>170</v>
      </c>
      <c r="M183" s="81"/>
      <c r="N183" s="56"/>
    </row>
    <row r="184" spans="1:14" ht="21" hidden="1" x14ac:dyDescent="0.35">
      <c r="A184" s="16"/>
      <c r="B184" s="35"/>
      <c r="C184" s="18"/>
      <c r="D184" s="63"/>
      <c r="E184" s="16"/>
      <c r="F184" s="63"/>
      <c r="G184" s="18"/>
      <c r="H184" s="63"/>
      <c r="I184" s="64"/>
      <c r="J184" s="65"/>
      <c r="K184" s="129">
        <v>24134</v>
      </c>
      <c r="L184" s="130" t="s">
        <v>171</v>
      </c>
      <c r="M184" s="81"/>
      <c r="N184" s="56"/>
    </row>
    <row r="185" spans="1:14" ht="21" hidden="1" x14ac:dyDescent="0.35">
      <c r="A185" s="16"/>
      <c r="B185" s="35"/>
      <c r="C185" s="18"/>
      <c r="D185" s="63"/>
      <c r="E185" s="16"/>
      <c r="F185" s="63"/>
      <c r="G185" s="18"/>
      <c r="H185" s="63"/>
      <c r="I185" s="64"/>
      <c r="J185" s="65"/>
      <c r="K185" s="129">
        <v>24137</v>
      </c>
      <c r="L185" s="54" t="s">
        <v>172</v>
      </c>
      <c r="M185" s="81"/>
      <c r="N185" s="56"/>
    </row>
    <row r="186" spans="1:14" ht="21" hidden="1" x14ac:dyDescent="0.35">
      <c r="A186" s="16"/>
      <c r="B186" s="35"/>
      <c r="C186" s="18"/>
      <c r="D186" s="63"/>
      <c r="E186" s="16"/>
      <c r="F186" s="63"/>
      <c r="G186" s="18"/>
      <c r="H186" s="63"/>
      <c r="I186" s="64"/>
      <c r="J186" s="65"/>
      <c r="K186" s="129">
        <v>24138</v>
      </c>
      <c r="L186" s="54" t="s">
        <v>189</v>
      </c>
      <c r="M186" s="81"/>
      <c r="N186" s="56"/>
    </row>
    <row r="187" spans="1:14" ht="21" hidden="1" x14ac:dyDescent="0.35">
      <c r="A187" s="16"/>
      <c r="B187" s="35"/>
      <c r="C187" s="18"/>
      <c r="D187" s="63"/>
      <c r="E187" s="16"/>
      <c r="F187" s="63"/>
      <c r="G187" s="18"/>
      <c r="H187" s="63"/>
      <c r="I187" s="64"/>
      <c r="J187" s="65"/>
      <c r="K187" s="131">
        <v>24151</v>
      </c>
      <c r="L187" s="119" t="s">
        <v>174</v>
      </c>
      <c r="M187" s="81"/>
      <c r="N187" s="56"/>
    </row>
    <row r="188" spans="1:14" ht="21" hidden="1" x14ac:dyDescent="0.35">
      <c r="A188" s="16"/>
      <c r="B188" s="35"/>
      <c r="C188" s="18"/>
      <c r="D188" s="63"/>
      <c r="E188" s="16"/>
      <c r="F188" s="63"/>
      <c r="G188" s="18"/>
      <c r="H188" s="63"/>
      <c r="I188" s="64"/>
      <c r="J188" s="65"/>
      <c r="K188" s="131">
        <v>24161</v>
      </c>
      <c r="L188" s="119" t="s">
        <v>120</v>
      </c>
      <c r="M188" s="81"/>
      <c r="N188" s="56"/>
    </row>
    <row r="189" spans="1:14" ht="21" hidden="1" x14ac:dyDescent="0.35">
      <c r="A189" s="16"/>
      <c r="B189" s="35"/>
      <c r="C189" s="18"/>
      <c r="D189" s="63"/>
      <c r="E189" s="16"/>
      <c r="F189" s="63"/>
      <c r="G189" s="18"/>
      <c r="H189" s="63"/>
      <c r="I189" s="64"/>
      <c r="J189" s="65"/>
      <c r="K189" s="129"/>
      <c r="L189" s="54"/>
      <c r="M189" s="81"/>
      <c r="N189" s="56"/>
    </row>
    <row r="190" spans="1:14" ht="21" hidden="1" x14ac:dyDescent="0.35">
      <c r="A190" s="24"/>
      <c r="B190" s="44"/>
      <c r="C190" s="26"/>
      <c r="D190" s="86"/>
      <c r="E190" s="24"/>
      <c r="F190" s="86"/>
      <c r="G190" s="26"/>
      <c r="H190" s="86"/>
      <c r="I190" s="87"/>
      <c r="J190" s="88"/>
      <c r="K190" s="133"/>
      <c r="L190" s="104"/>
      <c r="M190" s="90"/>
      <c r="N190" s="56"/>
    </row>
    <row r="191" spans="1:14" ht="21" hidden="1" x14ac:dyDescent="0.35">
      <c r="A191" s="16">
        <v>5</v>
      </c>
      <c r="B191" s="17" t="s">
        <v>190</v>
      </c>
      <c r="C191" s="18">
        <v>111000</v>
      </c>
      <c r="D191" s="18">
        <v>110000</v>
      </c>
      <c r="E191" s="135">
        <v>24064</v>
      </c>
      <c r="F191" s="63">
        <f>D191</f>
        <v>110000</v>
      </c>
      <c r="G191" s="18"/>
      <c r="H191" s="63"/>
      <c r="I191" s="96">
        <f>F191+G191+H191</f>
        <v>110000</v>
      </c>
      <c r="J191" s="106">
        <v>0</v>
      </c>
      <c r="K191" s="98">
        <v>24033</v>
      </c>
      <c r="L191" s="92" t="s">
        <v>191</v>
      </c>
      <c r="M191" s="81"/>
      <c r="N191" s="56"/>
    </row>
    <row r="192" spans="1:14" ht="21" hidden="1" x14ac:dyDescent="0.35">
      <c r="A192" s="16"/>
      <c r="C192" s="18"/>
      <c r="D192" s="63"/>
      <c r="E192" s="16"/>
      <c r="F192" s="63"/>
      <c r="G192" s="18"/>
      <c r="H192" s="63"/>
      <c r="I192" s="64"/>
      <c r="J192" s="65"/>
      <c r="K192" s="140">
        <v>24041</v>
      </c>
      <c r="L192" s="54" t="s">
        <v>192</v>
      </c>
      <c r="M192" s="81"/>
      <c r="N192" s="56"/>
    </row>
    <row r="193" spans="1:14" ht="21" hidden="1" x14ac:dyDescent="0.35">
      <c r="A193" s="16"/>
      <c r="C193" s="18"/>
      <c r="D193" s="63"/>
      <c r="E193" s="16"/>
      <c r="F193" s="63"/>
      <c r="G193" s="18"/>
      <c r="H193" s="63"/>
      <c r="I193" s="64"/>
      <c r="J193" s="83"/>
      <c r="K193" s="102">
        <v>24075</v>
      </c>
      <c r="L193" s="103" t="s">
        <v>119</v>
      </c>
      <c r="M193" s="81"/>
      <c r="N193" s="56"/>
    </row>
    <row r="194" spans="1:14" ht="21" hidden="1" x14ac:dyDescent="0.35">
      <c r="A194" s="16"/>
      <c r="C194" s="18"/>
      <c r="D194" s="63"/>
      <c r="E194" s="16"/>
      <c r="F194" s="63"/>
      <c r="G194" s="18"/>
      <c r="H194" s="63"/>
      <c r="I194" s="64"/>
      <c r="J194" s="83"/>
      <c r="K194" s="102">
        <v>24091</v>
      </c>
      <c r="L194" s="103" t="s">
        <v>120</v>
      </c>
      <c r="M194" s="81"/>
      <c r="N194" s="56"/>
    </row>
    <row r="195" spans="1:14" ht="21" hidden="1" x14ac:dyDescent="0.35">
      <c r="A195" s="16"/>
      <c r="C195" s="18"/>
      <c r="D195" s="63"/>
      <c r="E195" s="16"/>
      <c r="F195" s="63"/>
      <c r="G195" s="18"/>
      <c r="H195" s="63"/>
      <c r="I195" s="64"/>
      <c r="J195" s="83"/>
      <c r="K195" s="141">
        <v>24120</v>
      </c>
      <c r="L195" s="105" t="s">
        <v>193</v>
      </c>
      <c r="M195" s="81"/>
      <c r="N195" s="56"/>
    </row>
    <row r="196" spans="1:14" ht="21" hidden="1" x14ac:dyDescent="0.35">
      <c r="A196" s="16"/>
      <c r="C196" s="18"/>
      <c r="D196" s="63"/>
      <c r="E196" s="16"/>
      <c r="F196" s="63"/>
      <c r="G196" s="18"/>
      <c r="H196" s="63"/>
      <c r="I196" s="64"/>
      <c r="J196" s="83"/>
      <c r="K196" s="141">
        <v>24125</v>
      </c>
      <c r="L196" s="105" t="s">
        <v>194</v>
      </c>
      <c r="M196" s="81"/>
      <c r="N196" s="56"/>
    </row>
    <row r="197" spans="1:14" ht="21" hidden="1" x14ac:dyDescent="0.35">
      <c r="A197" s="24"/>
      <c r="B197" s="41"/>
      <c r="C197" s="26"/>
      <c r="D197" s="86"/>
      <c r="E197" s="24"/>
      <c r="F197" s="86"/>
      <c r="G197" s="26"/>
      <c r="H197" s="86"/>
      <c r="I197" s="87"/>
      <c r="J197" s="142"/>
      <c r="K197" s="125"/>
      <c r="L197" s="41"/>
      <c r="M197" s="81"/>
      <c r="N197" s="56"/>
    </row>
    <row r="198" spans="1:14" ht="21" hidden="1" x14ac:dyDescent="0.35">
      <c r="A198" s="16"/>
      <c r="B198" s="34" t="s">
        <v>195</v>
      </c>
      <c r="C198" s="18"/>
      <c r="D198" s="63"/>
      <c r="E198" s="16"/>
      <c r="F198" s="63"/>
      <c r="G198" s="18"/>
      <c r="H198" s="63"/>
      <c r="I198" s="64"/>
      <c r="J198" s="83"/>
      <c r="K198" s="125"/>
      <c r="L198" s="41"/>
      <c r="M198" s="143"/>
      <c r="N198" s="56"/>
    </row>
    <row r="199" spans="1:14" ht="21" hidden="1" x14ac:dyDescent="0.35">
      <c r="A199" s="91">
        <v>13</v>
      </c>
      <c r="B199" s="92" t="s">
        <v>196</v>
      </c>
      <c r="C199" s="93">
        <v>25510</v>
      </c>
      <c r="D199" s="93">
        <v>25500</v>
      </c>
      <c r="E199" s="136">
        <v>24071</v>
      </c>
      <c r="F199" s="95">
        <v>25510</v>
      </c>
      <c r="G199" s="93"/>
      <c r="H199" s="95"/>
      <c r="I199" s="96">
        <f>F199+G199+H199</f>
        <v>25510</v>
      </c>
      <c r="J199" s="106">
        <f>C199-I199</f>
        <v>0</v>
      </c>
      <c r="K199" s="80">
        <v>24040</v>
      </c>
      <c r="L199" s="92" t="s">
        <v>112</v>
      </c>
      <c r="M199" s="81"/>
      <c r="N199" s="56"/>
    </row>
    <row r="200" spans="1:14" ht="21" hidden="1" x14ac:dyDescent="0.35">
      <c r="A200" s="16"/>
      <c r="B200" s="17" t="s">
        <v>197</v>
      </c>
      <c r="C200" s="18"/>
      <c r="D200" s="63"/>
      <c r="E200" s="16"/>
      <c r="F200" s="63"/>
      <c r="G200" s="18"/>
      <c r="H200" s="63"/>
      <c r="I200" s="64"/>
      <c r="J200" s="107"/>
      <c r="K200" s="80">
        <v>24076</v>
      </c>
      <c r="L200" s="17" t="s">
        <v>114</v>
      </c>
      <c r="M200" s="81"/>
      <c r="N200" s="56"/>
    </row>
    <row r="201" spans="1:14" ht="21" hidden="1" x14ac:dyDescent="0.35">
      <c r="A201" s="16"/>
      <c r="B201" s="17"/>
      <c r="C201" s="18"/>
      <c r="D201" s="63"/>
      <c r="E201" s="16"/>
      <c r="F201" s="63"/>
      <c r="G201" s="18"/>
      <c r="H201" s="63"/>
      <c r="I201" s="64"/>
      <c r="J201" s="107"/>
      <c r="K201" s="84">
        <v>24089</v>
      </c>
      <c r="L201" s="85" t="s">
        <v>109</v>
      </c>
      <c r="M201" s="81"/>
      <c r="N201" s="56"/>
    </row>
    <row r="202" spans="1:14" ht="21" hidden="1" x14ac:dyDescent="0.35">
      <c r="A202" s="24"/>
      <c r="B202" s="25"/>
      <c r="C202" s="26"/>
      <c r="D202" s="86"/>
      <c r="E202" s="24"/>
      <c r="F202" s="86"/>
      <c r="G202" s="26"/>
      <c r="H202" s="86"/>
      <c r="I202" s="87"/>
      <c r="J202" s="101"/>
      <c r="K202" s="121"/>
      <c r="L202" s="41"/>
      <c r="M202" s="90"/>
      <c r="N202" s="56"/>
    </row>
    <row r="203" spans="1:14" ht="21" hidden="1" x14ac:dyDescent="0.35">
      <c r="A203" s="24"/>
      <c r="B203" s="120" t="s">
        <v>198</v>
      </c>
      <c r="C203" s="26"/>
      <c r="D203" s="86"/>
      <c r="E203" s="24"/>
      <c r="F203" s="86"/>
      <c r="G203" s="26"/>
      <c r="H203" s="86"/>
      <c r="I203" s="87"/>
      <c r="J203" s="88"/>
      <c r="K203" s="121"/>
      <c r="L203" s="41"/>
      <c r="M203" s="90"/>
      <c r="N203" s="56"/>
    </row>
    <row r="204" spans="1:14" ht="21" hidden="1" x14ac:dyDescent="0.35">
      <c r="A204" s="16">
        <v>3</v>
      </c>
      <c r="B204" s="17" t="s">
        <v>199</v>
      </c>
      <c r="C204" s="18">
        <v>1087000</v>
      </c>
      <c r="D204" s="18">
        <v>1084000</v>
      </c>
      <c r="E204" s="135">
        <v>24104</v>
      </c>
      <c r="F204" s="63">
        <v>1087000</v>
      </c>
      <c r="G204" s="127">
        <v>0</v>
      </c>
      <c r="H204" s="36">
        <v>0</v>
      </c>
      <c r="I204" s="96">
        <f>F204+G204+H204</f>
        <v>1087000</v>
      </c>
      <c r="J204" s="106">
        <f>C204-I204</f>
        <v>0</v>
      </c>
      <c r="K204" s="80">
        <v>24019</v>
      </c>
      <c r="L204" s="17" t="s">
        <v>200</v>
      </c>
      <c r="M204" s="81"/>
      <c r="N204" s="56"/>
    </row>
    <row r="205" spans="1:14" ht="21" hidden="1" x14ac:dyDescent="0.35">
      <c r="A205" s="16"/>
      <c r="B205" s="3" t="s">
        <v>201</v>
      </c>
      <c r="C205" s="18"/>
      <c r="D205" s="63"/>
      <c r="E205" s="16"/>
      <c r="F205" s="63"/>
      <c r="G205" s="18"/>
      <c r="H205" s="63"/>
      <c r="I205" s="64"/>
      <c r="J205" s="65"/>
      <c r="K205" s="123">
        <v>24040</v>
      </c>
      <c r="L205" s="54" t="s">
        <v>202</v>
      </c>
      <c r="M205" s="81"/>
      <c r="N205" s="56"/>
    </row>
    <row r="206" spans="1:14" ht="21" hidden="1" x14ac:dyDescent="0.35">
      <c r="A206" s="16"/>
      <c r="C206" s="18"/>
      <c r="D206" s="63"/>
      <c r="E206" s="16"/>
      <c r="F206" s="63"/>
      <c r="G206" s="18"/>
      <c r="H206" s="63"/>
      <c r="I206" s="64"/>
      <c r="J206" s="65"/>
      <c r="K206" s="123">
        <v>24069</v>
      </c>
      <c r="L206" s="54" t="s">
        <v>203</v>
      </c>
      <c r="M206" s="81"/>
      <c r="N206" s="56"/>
    </row>
    <row r="207" spans="1:14" ht="21" hidden="1" x14ac:dyDescent="0.35">
      <c r="A207" s="16"/>
      <c r="C207" s="18"/>
      <c r="D207" s="63"/>
      <c r="E207" s="16"/>
      <c r="F207" s="63"/>
      <c r="G207" s="18"/>
      <c r="H207" s="63"/>
      <c r="I207" s="64"/>
      <c r="J207" s="65"/>
      <c r="K207" s="123">
        <v>24074</v>
      </c>
      <c r="L207" s="54" t="s">
        <v>204</v>
      </c>
      <c r="M207" s="81"/>
      <c r="N207" s="56"/>
    </row>
    <row r="208" spans="1:14" ht="21" hidden="1" x14ac:dyDescent="0.35">
      <c r="A208" s="16"/>
      <c r="C208" s="18"/>
      <c r="D208" s="63"/>
      <c r="E208" s="16"/>
      <c r="F208" s="63"/>
      <c r="G208" s="18"/>
      <c r="H208" s="63"/>
      <c r="I208" s="64"/>
      <c r="J208" s="65"/>
      <c r="K208" s="123">
        <v>24076</v>
      </c>
      <c r="L208" s="54" t="s">
        <v>205</v>
      </c>
      <c r="M208" s="81"/>
      <c r="N208" s="56"/>
    </row>
    <row r="209" spans="1:14" ht="21" hidden="1" x14ac:dyDescent="0.35">
      <c r="A209" s="16"/>
      <c r="C209" s="18"/>
      <c r="D209" s="63"/>
      <c r="E209" s="16"/>
      <c r="F209" s="63"/>
      <c r="G209" s="18"/>
      <c r="H209" s="63"/>
      <c r="I209" s="64"/>
      <c r="J209" s="65"/>
      <c r="K209" s="123">
        <v>24084</v>
      </c>
      <c r="L209" s="54" t="s">
        <v>206</v>
      </c>
      <c r="M209" s="81"/>
      <c r="N209" s="56"/>
    </row>
    <row r="210" spans="1:14" ht="21" hidden="1" x14ac:dyDescent="0.35">
      <c r="A210" s="16"/>
      <c r="C210" s="18"/>
      <c r="D210" s="63"/>
      <c r="E210" s="16"/>
      <c r="F210" s="63"/>
      <c r="G210" s="18"/>
      <c r="H210" s="63"/>
      <c r="I210" s="64"/>
      <c r="J210" s="65"/>
      <c r="K210" s="123">
        <v>24084</v>
      </c>
      <c r="L210" s="54" t="s">
        <v>207</v>
      </c>
      <c r="M210" s="81"/>
      <c r="N210" s="56"/>
    </row>
    <row r="211" spans="1:14" ht="21" hidden="1" x14ac:dyDescent="0.35">
      <c r="A211" s="16"/>
      <c r="C211" s="18"/>
      <c r="D211" s="63"/>
      <c r="E211" s="16"/>
      <c r="F211" s="63"/>
      <c r="G211" s="18"/>
      <c r="H211" s="63"/>
      <c r="I211" s="64"/>
      <c r="J211" s="65"/>
      <c r="K211" s="123">
        <v>24095</v>
      </c>
      <c r="L211" s="54" t="s">
        <v>208</v>
      </c>
      <c r="M211" s="81"/>
      <c r="N211" s="56"/>
    </row>
    <row r="212" spans="1:14" ht="21" hidden="1" x14ac:dyDescent="0.35">
      <c r="A212" s="16"/>
      <c r="C212" s="18"/>
      <c r="D212" s="63"/>
      <c r="E212" s="16"/>
      <c r="F212" s="63"/>
      <c r="G212" s="18"/>
      <c r="H212" s="63"/>
      <c r="I212" s="64"/>
      <c r="J212" s="65"/>
      <c r="K212" s="123">
        <v>24098</v>
      </c>
      <c r="L212" s="54" t="s">
        <v>209</v>
      </c>
      <c r="M212" s="81"/>
      <c r="N212" s="56"/>
    </row>
    <row r="213" spans="1:14" ht="21" hidden="1" x14ac:dyDescent="0.35">
      <c r="A213" s="16"/>
      <c r="C213" s="18"/>
      <c r="D213" s="63"/>
      <c r="E213" s="16"/>
      <c r="F213" s="63"/>
      <c r="G213" s="18"/>
      <c r="H213" s="63"/>
      <c r="I213" s="64"/>
      <c r="J213" s="65"/>
      <c r="K213" s="123"/>
      <c r="L213" s="54" t="s">
        <v>210</v>
      </c>
      <c r="M213" s="81"/>
      <c r="N213" s="56"/>
    </row>
    <row r="214" spans="1:14" ht="21" hidden="1" x14ac:dyDescent="0.35">
      <c r="A214" s="16"/>
      <c r="C214" s="18"/>
      <c r="D214" s="63"/>
      <c r="E214" s="16"/>
      <c r="F214" s="63"/>
      <c r="G214" s="18"/>
      <c r="H214" s="63"/>
      <c r="I214" s="64"/>
      <c r="J214" s="65"/>
      <c r="K214" s="123">
        <v>24112</v>
      </c>
      <c r="L214" s="54" t="s">
        <v>211</v>
      </c>
      <c r="M214" s="81"/>
      <c r="N214" s="56"/>
    </row>
    <row r="215" spans="1:14" ht="21" hidden="1" x14ac:dyDescent="0.35">
      <c r="A215" s="16"/>
      <c r="C215" s="18"/>
      <c r="D215" s="63"/>
      <c r="E215" s="16"/>
      <c r="F215" s="63"/>
      <c r="G215" s="18"/>
      <c r="H215" s="63"/>
      <c r="I215" s="64"/>
      <c r="J215" s="65"/>
      <c r="K215" s="123"/>
      <c r="L215" s="54" t="s">
        <v>212</v>
      </c>
      <c r="M215" s="81"/>
      <c r="N215" s="56"/>
    </row>
    <row r="216" spans="1:14" ht="21" hidden="1" x14ac:dyDescent="0.35">
      <c r="A216" s="16"/>
      <c r="C216" s="18"/>
      <c r="D216" s="63"/>
      <c r="E216" s="16"/>
      <c r="F216" s="63"/>
      <c r="G216" s="18"/>
      <c r="H216" s="63"/>
      <c r="I216" s="64"/>
      <c r="J216" s="65"/>
      <c r="K216" s="123">
        <v>24137</v>
      </c>
      <c r="L216" s="54" t="s">
        <v>213</v>
      </c>
      <c r="M216" s="81"/>
      <c r="N216" s="56"/>
    </row>
    <row r="217" spans="1:14" ht="21" hidden="1" x14ac:dyDescent="0.35">
      <c r="A217" s="16"/>
      <c r="C217" s="18"/>
      <c r="D217" s="63"/>
      <c r="E217" s="16"/>
      <c r="F217" s="63"/>
      <c r="G217" s="18"/>
      <c r="H217" s="63"/>
      <c r="I217" s="64"/>
      <c r="J217" s="65"/>
      <c r="K217" s="144">
        <v>24145</v>
      </c>
      <c r="L217" s="145" t="s">
        <v>214</v>
      </c>
      <c r="M217" s="81"/>
      <c r="N217" s="56"/>
    </row>
    <row r="218" spans="1:14" ht="21" hidden="1" x14ac:dyDescent="0.35">
      <c r="A218" s="16"/>
      <c r="C218" s="18"/>
      <c r="D218" s="63"/>
      <c r="E218" s="16"/>
      <c r="F218" s="63"/>
      <c r="G218" s="18"/>
      <c r="H218" s="63"/>
      <c r="I218" s="64"/>
      <c r="J218" s="65"/>
      <c r="K218" s="144">
        <v>24153</v>
      </c>
      <c r="L218" s="145" t="s">
        <v>120</v>
      </c>
      <c r="M218" s="81"/>
      <c r="N218" s="56"/>
    </row>
    <row r="219" spans="1:14" ht="21" hidden="1" x14ac:dyDescent="0.35">
      <c r="A219" s="16"/>
      <c r="C219" s="18"/>
      <c r="D219" s="63"/>
      <c r="E219" s="16"/>
      <c r="F219" s="63"/>
      <c r="G219" s="18"/>
      <c r="H219" s="63"/>
      <c r="I219" s="64"/>
      <c r="J219" s="65"/>
      <c r="K219" s="146">
        <v>24161</v>
      </c>
      <c r="L219" s="147" t="s">
        <v>215</v>
      </c>
      <c r="M219" s="148"/>
      <c r="N219" s="56"/>
    </row>
    <row r="220" spans="1:14" ht="21" hidden="1" x14ac:dyDescent="0.35">
      <c r="A220" s="16"/>
      <c r="C220" s="18"/>
      <c r="D220" s="63"/>
      <c r="E220" s="16"/>
      <c r="F220" s="63"/>
      <c r="G220" s="18"/>
      <c r="H220" s="63"/>
      <c r="I220" s="64"/>
      <c r="J220" s="83"/>
      <c r="K220" s="146">
        <v>24166</v>
      </c>
      <c r="L220" s="149" t="s">
        <v>216</v>
      </c>
      <c r="M220" s="81"/>
      <c r="N220" s="56"/>
    </row>
    <row r="221" spans="1:14" ht="21" hidden="1" x14ac:dyDescent="0.35">
      <c r="A221" s="24"/>
      <c r="B221" s="41"/>
      <c r="C221" s="26"/>
      <c r="D221" s="86"/>
      <c r="E221" s="24"/>
      <c r="F221" s="86"/>
      <c r="G221" s="26"/>
      <c r="H221" s="86"/>
      <c r="I221" s="87"/>
      <c r="J221" s="88"/>
      <c r="K221" s="125"/>
      <c r="L221" s="104"/>
      <c r="M221" s="90"/>
      <c r="N221" s="56"/>
    </row>
    <row r="222" spans="1:14" ht="21" hidden="1" x14ac:dyDescent="0.35">
      <c r="A222" s="24"/>
      <c r="B222" s="120" t="s">
        <v>217</v>
      </c>
      <c r="C222" s="26"/>
      <c r="D222" s="86"/>
      <c r="E222" s="24"/>
      <c r="F222" s="86"/>
      <c r="G222" s="26"/>
      <c r="H222" s="86"/>
      <c r="I222" s="87"/>
      <c r="J222" s="88"/>
      <c r="K222" s="121"/>
      <c r="L222" s="41"/>
      <c r="M222" s="90"/>
      <c r="N222" s="56"/>
    </row>
    <row r="223" spans="1:14" ht="21" hidden="1" x14ac:dyDescent="0.35">
      <c r="A223" s="16">
        <v>15</v>
      </c>
      <c r="B223" s="17" t="s">
        <v>218</v>
      </c>
      <c r="C223" s="18">
        <v>32200</v>
      </c>
      <c r="D223" s="18">
        <v>32200</v>
      </c>
      <c r="E223" s="116">
        <v>24077</v>
      </c>
      <c r="F223" s="63">
        <v>32200</v>
      </c>
      <c r="G223" s="18"/>
      <c r="H223" s="63"/>
      <c r="I223" s="96">
        <f>F223+G223+H223</f>
        <v>32200</v>
      </c>
      <c r="J223" s="106">
        <f>C223-I223</f>
        <v>0</v>
      </c>
      <c r="K223" s="80">
        <v>24036</v>
      </c>
      <c r="L223" s="17" t="s">
        <v>104</v>
      </c>
      <c r="M223" s="81"/>
      <c r="N223" s="56"/>
    </row>
    <row r="224" spans="1:14" ht="21" hidden="1" x14ac:dyDescent="0.35">
      <c r="A224" s="16"/>
      <c r="B224" s="3" t="s">
        <v>219</v>
      </c>
      <c r="C224" s="18"/>
      <c r="D224" s="63"/>
      <c r="E224" s="16"/>
      <c r="F224" s="63"/>
      <c r="G224" s="18"/>
      <c r="H224" s="63"/>
      <c r="I224" s="64"/>
      <c r="J224" s="65"/>
      <c r="K224" s="80">
        <v>24041</v>
      </c>
      <c r="L224" s="17" t="s">
        <v>106</v>
      </c>
      <c r="M224" s="81"/>
      <c r="N224" s="56"/>
    </row>
    <row r="225" spans="1:14" ht="21" hidden="1" x14ac:dyDescent="0.35">
      <c r="A225" s="16"/>
      <c r="C225" s="18"/>
      <c r="D225" s="63"/>
      <c r="E225" s="16"/>
      <c r="F225" s="63"/>
      <c r="G225" s="18"/>
      <c r="H225" s="63"/>
      <c r="I225" s="64"/>
      <c r="J225" s="65"/>
      <c r="K225" s="80">
        <v>24042</v>
      </c>
      <c r="L225" s="17" t="s">
        <v>107</v>
      </c>
      <c r="M225" s="81"/>
      <c r="N225" s="56"/>
    </row>
    <row r="226" spans="1:14" ht="21" hidden="1" x14ac:dyDescent="0.35">
      <c r="A226" s="16"/>
      <c r="C226" s="18"/>
      <c r="D226" s="63"/>
      <c r="E226" s="16"/>
      <c r="F226" s="63"/>
      <c r="G226" s="18"/>
      <c r="H226" s="63"/>
      <c r="I226" s="64"/>
      <c r="J226" s="65"/>
      <c r="K226" s="80">
        <v>24074</v>
      </c>
      <c r="L226" s="17" t="s">
        <v>108</v>
      </c>
      <c r="M226" s="81"/>
      <c r="N226" s="56"/>
    </row>
    <row r="227" spans="1:14" ht="21" hidden="1" x14ac:dyDescent="0.35">
      <c r="A227" s="16"/>
      <c r="C227" s="18"/>
      <c r="D227" s="63"/>
      <c r="E227" s="16"/>
      <c r="F227" s="63"/>
      <c r="G227" s="18"/>
      <c r="H227" s="63"/>
      <c r="I227" s="64"/>
      <c r="J227" s="65"/>
      <c r="K227" s="84">
        <v>24089</v>
      </c>
      <c r="L227" s="85" t="s">
        <v>109</v>
      </c>
      <c r="M227" s="81"/>
      <c r="N227" s="56"/>
    </row>
    <row r="228" spans="1:14" ht="21" hidden="1" x14ac:dyDescent="0.35">
      <c r="A228" s="24"/>
      <c r="B228" s="41"/>
      <c r="C228" s="26"/>
      <c r="D228" s="86"/>
      <c r="E228" s="24"/>
      <c r="F228" s="86"/>
      <c r="G228" s="26"/>
      <c r="H228" s="86"/>
      <c r="I228" s="87"/>
      <c r="J228" s="88"/>
      <c r="K228" s="89"/>
      <c r="L228" s="25"/>
      <c r="M228" s="90"/>
      <c r="N228" s="56"/>
    </row>
    <row r="229" spans="1:14" ht="21" hidden="1" x14ac:dyDescent="0.35">
      <c r="A229" s="16">
        <v>16</v>
      </c>
      <c r="B229" s="17" t="s">
        <v>218</v>
      </c>
      <c r="C229" s="18">
        <v>54400</v>
      </c>
      <c r="D229" s="18">
        <v>54400</v>
      </c>
      <c r="E229" s="116">
        <v>24077</v>
      </c>
      <c r="F229" s="63">
        <v>54400</v>
      </c>
      <c r="G229" s="18"/>
      <c r="H229" s="63"/>
      <c r="I229" s="96">
        <f>F229+G229+H229</f>
        <v>54400</v>
      </c>
      <c r="J229" s="106">
        <f>C229-I229</f>
        <v>0</v>
      </c>
      <c r="K229" s="80">
        <v>24036</v>
      </c>
      <c r="L229" s="17" t="s">
        <v>104</v>
      </c>
      <c r="M229" s="81"/>
      <c r="N229" s="56"/>
    </row>
    <row r="230" spans="1:14" ht="21" hidden="1" x14ac:dyDescent="0.35">
      <c r="A230" s="16"/>
      <c r="B230" s="3" t="s">
        <v>220</v>
      </c>
      <c r="C230" s="18"/>
      <c r="D230" s="63"/>
      <c r="E230" s="16"/>
      <c r="F230" s="63"/>
      <c r="G230" s="18"/>
      <c r="H230" s="63"/>
      <c r="I230" s="64"/>
      <c r="J230" s="65"/>
      <c r="K230" s="80">
        <v>24041</v>
      </c>
      <c r="L230" s="17" t="s">
        <v>106</v>
      </c>
      <c r="M230" s="81"/>
      <c r="N230" s="56"/>
    </row>
    <row r="231" spans="1:14" ht="21" hidden="1" x14ac:dyDescent="0.35">
      <c r="A231" s="16"/>
      <c r="C231" s="18"/>
      <c r="D231" s="63"/>
      <c r="E231" s="16"/>
      <c r="F231" s="63"/>
      <c r="G231" s="18"/>
      <c r="H231" s="63"/>
      <c r="I231" s="64"/>
      <c r="J231" s="65"/>
      <c r="K231" s="80">
        <v>24042</v>
      </c>
      <c r="L231" s="17" t="s">
        <v>107</v>
      </c>
      <c r="M231" s="81"/>
      <c r="N231" s="56"/>
    </row>
    <row r="232" spans="1:14" ht="21" hidden="1" x14ac:dyDescent="0.35">
      <c r="A232" s="16"/>
      <c r="C232" s="18"/>
      <c r="D232" s="63"/>
      <c r="E232" s="16"/>
      <c r="F232" s="63"/>
      <c r="G232" s="18"/>
      <c r="H232" s="63"/>
      <c r="I232" s="64"/>
      <c r="J232" s="65"/>
      <c r="K232" s="80">
        <v>24074</v>
      </c>
      <c r="L232" s="17" t="s">
        <v>108</v>
      </c>
      <c r="M232" s="81"/>
      <c r="N232" s="56"/>
    </row>
    <row r="233" spans="1:14" ht="21" hidden="1" x14ac:dyDescent="0.35">
      <c r="A233" s="16"/>
      <c r="C233" s="18"/>
      <c r="D233" s="63"/>
      <c r="E233" s="16"/>
      <c r="F233" s="63"/>
      <c r="G233" s="18"/>
      <c r="H233" s="63"/>
      <c r="I233" s="64"/>
      <c r="J233" s="65"/>
      <c r="K233" s="84">
        <v>24089</v>
      </c>
      <c r="L233" s="85" t="s">
        <v>109</v>
      </c>
      <c r="M233" s="81"/>
      <c r="N233" s="56"/>
    </row>
    <row r="234" spans="1:14" ht="21" hidden="1" x14ac:dyDescent="0.35">
      <c r="A234" s="16"/>
      <c r="C234" s="18"/>
      <c r="D234" s="63"/>
      <c r="E234" s="16"/>
      <c r="F234" s="63"/>
      <c r="G234" s="18"/>
      <c r="H234" s="63"/>
      <c r="I234" s="64"/>
      <c r="J234" s="65"/>
      <c r="K234" s="89"/>
      <c r="L234" s="25"/>
      <c r="M234" s="81"/>
      <c r="N234" s="56"/>
    </row>
    <row r="235" spans="1:14" ht="21" hidden="1" x14ac:dyDescent="0.35">
      <c r="A235" s="91">
        <v>32</v>
      </c>
      <c r="B235" s="92" t="s">
        <v>221</v>
      </c>
      <c r="C235" s="93">
        <v>250000</v>
      </c>
      <c r="D235" s="93">
        <v>250000</v>
      </c>
      <c r="E235" s="115">
        <v>24082</v>
      </c>
      <c r="F235" s="95">
        <v>250000</v>
      </c>
      <c r="G235" s="93"/>
      <c r="H235" s="95"/>
      <c r="I235" s="96">
        <f>F235+G235+H235</f>
        <v>250000</v>
      </c>
      <c r="J235" s="106">
        <f>C235-I235</f>
        <v>0</v>
      </c>
      <c r="K235" s="98">
        <v>24032</v>
      </c>
      <c r="L235" s="92" t="s">
        <v>222</v>
      </c>
      <c r="M235" s="99"/>
      <c r="N235" s="56"/>
    </row>
    <row r="236" spans="1:14" ht="21" hidden="1" x14ac:dyDescent="0.35">
      <c r="A236" s="16"/>
      <c r="B236" s="17"/>
      <c r="C236" s="18"/>
      <c r="D236" s="63"/>
      <c r="E236" s="116"/>
      <c r="F236" s="63"/>
      <c r="G236" s="18"/>
      <c r="H236" s="63"/>
      <c r="I236" s="64"/>
      <c r="J236" s="107"/>
      <c r="K236" s="80">
        <v>24041</v>
      </c>
      <c r="L236" s="17" t="s">
        <v>106</v>
      </c>
      <c r="M236" s="81"/>
      <c r="N236" s="56"/>
    </row>
    <row r="237" spans="1:14" ht="21" hidden="1" x14ac:dyDescent="0.35">
      <c r="A237" s="16"/>
      <c r="B237" s="17"/>
      <c r="C237" s="18"/>
      <c r="D237" s="63"/>
      <c r="E237" s="116"/>
      <c r="F237" s="63"/>
      <c r="G237" s="18"/>
      <c r="H237" s="63"/>
      <c r="I237" s="64"/>
      <c r="J237" s="107"/>
      <c r="K237" s="80">
        <v>24043</v>
      </c>
      <c r="L237" s="17" t="s">
        <v>107</v>
      </c>
      <c r="M237" s="81"/>
      <c r="N237" s="56"/>
    </row>
    <row r="238" spans="1:14" ht="21" hidden="1" x14ac:dyDescent="0.35">
      <c r="A238" s="16"/>
      <c r="B238" s="17"/>
      <c r="C238" s="18"/>
      <c r="D238" s="63"/>
      <c r="E238" s="116"/>
      <c r="F238" s="63"/>
      <c r="G238" s="18"/>
      <c r="H238" s="63"/>
      <c r="I238" s="64"/>
      <c r="J238" s="107"/>
      <c r="K238" s="112">
        <v>24069</v>
      </c>
      <c r="L238" s="113" t="s">
        <v>132</v>
      </c>
      <c r="M238" s="81"/>
      <c r="N238" s="56"/>
    </row>
    <row r="239" spans="1:14" ht="21" hidden="1" x14ac:dyDescent="0.35">
      <c r="A239" s="16"/>
      <c r="B239" s="17"/>
      <c r="C239" s="18"/>
      <c r="D239" s="63"/>
      <c r="E239" s="116"/>
      <c r="F239" s="63"/>
      <c r="G239" s="18"/>
      <c r="H239" s="63"/>
      <c r="I239" s="64"/>
      <c r="J239" s="107"/>
      <c r="K239" s="112">
        <v>24076</v>
      </c>
      <c r="L239" s="113" t="s">
        <v>120</v>
      </c>
      <c r="M239" s="81"/>
      <c r="N239" s="56"/>
    </row>
    <row r="240" spans="1:14" ht="21" hidden="1" x14ac:dyDescent="0.35">
      <c r="A240" s="16"/>
      <c r="B240" s="17"/>
      <c r="C240" s="18"/>
      <c r="D240" s="63"/>
      <c r="E240" s="116"/>
      <c r="F240" s="63"/>
      <c r="G240" s="18"/>
      <c r="H240" s="63"/>
      <c r="I240" s="64"/>
      <c r="J240" s="107"/>
      <c r="K240" s="124">
        <v>24089</v>
      </c>
      <c r="L240" s="113" t="s">
        <v>179</v>
      </c>
      <c r="M240" s="81"/>
      <c r="N240" s="56"/>
    </row>
    <row r="241" spans="1:14" ht="21" hidden="1" x14ac:dyDescent="0.35">
      <c r="A241" s="16"/>
      <c r="B241" s="17"/>
      <c r="C241" s="18"/>
      <c r="D241" s="63"/>
      <c r="E241" s="116"/>
      <c r="F241" s="63"/>
      <c r="G241" s="18"/>
      <c r="H241" s="63"/>
      <c r="I241" s="64"/>
      <c r="J241" s="107"/>
      <c r="K241" s="80"/>
      <c r="L241" s="17"/>
      <c r="M241" s="81"/>
      <c r="N241" s="56"/>
    </row>
    <row r="242" spans="1:14" ht="21" hidden="1" x14ac:dyDescent="0.35">
      <c r="A242" s="91">
        <v>33</v>
      </c>
      <c r="B242" s="92" t="s">
        <v>223</v>
      </c>
      <c r="C242" s="93">
        <v>42700</v>
      </c>
      <c r="D242" s="93">
        <v>42500</v>
      </c>
      <c r="E242" s="115">
        <v>24082</v>
      </c>
      <c r="F242" s="95">
        <f>D242</f>
        <v>42500</v>
      </c>
      <c r="G242" s="93"/>
      <c r="H242" s="95"/>
      <c r="I242" s="96">
        <f>F242+G242+H242</f>
        <v>42500</v>
      </c>
      <c r="J242" s="106">
        <f>C242-I242</f>
        <v>200</v>
      </c>
      <c r="K242" s="98">
        <v>24032</v>
      </c>
      <c r="L242" s="92" t="s">
        <v>224</v>
      </c>
      <c r="M242" s="99"/>
      <c r="N242" s="56"/>
    </row>
    <row r="243" spans="1:14" ht="21" hidden="1" x14ac:dyDescent="0.35">
      <c r="A243" s="16"/>
      <c r="B243" s="17"/>
      <c r="C243" s="18"/>
      <c r="D243" s="63"/>
      <c r="E243" s="116"/>
      <c r="F243" s="63"/>
      <c r="G243" s="18"/>
      <c r="H243" s="63"/>
      <c r="I243" s="64"/>
      <c r="J243" s="107"/>
      <c r="K243" s="80">
        <v>24041</v>
      </c>
      <c r="L243" s="17" t="s">
        <v>106</v>
      </c>
      <c r="M243" s="81"/>
      <c r="N243" s="56"/>
    </row>
    <row r="244" spans="1:14" ht="21" hidden="1" x14ac:dyDescent="0.35">
      <c r="A244" s="16"/>
      <c r="B244" s="17"/>
      <c r="C244" s="18"/>
      <c r="D244" s="63"/>
      <c r="E244" s="116"/>
      <c r="F244" s="63"/>
      <c r="G244" s="18"/>
      <c r="H244" s="63"/>
      <c r="I244" s="64"/>
      <c r="J244" s="107"/>
      <c r="K244" s="80">
        <v>24043</v>
      </c>
      <c r="L244" s="17" t="s">
        <v>107</v>
      </c>
      <c r="M244" s="81"/>
      <c r="N244" s="56"/>
    </row>
    <row r="245" spans="1:14" ht="21" hidden="1" x14ac:dyDescent="0.35">
      <c r="A245" s="16"/>
      <c r="B245" s="17"/>
      <c r="C245" s="18"/>
      <c r="D245" s="63"/>
      <c r="E245" s="116"/>
      <c r="F245" s="63"/>
      <c r="G245" s="18"/>
      <c r="H245" s="63"/>
      <c r="I245" s="64"/>
      <c r="J245" s="107"/>
      <c r="K245" s="112">
        <v>24069</v>
      </c>
      <c r="L245" s="113" t="s">
        <v>132</v>
      </c>
      <c r="M245" s="81"/>
      <c r="N245" s="56"/>
    </row>
    <row r="246" spans="1:14" ht="21" hidden="1" x14ac:dyDescent="0.35">
      <c r="A246" s="16"/>
      <c r="B246" s="17"/>
      <c r="C246" s="18"/>
      <c r="D246" s="63"/>
      <c r="E246" s="116"/>
      <c r="F246" s="63"/>
      <c r="G246" s="18"/>
      <c r="H246" s="63"/>
      <c r="I246" s="64"/>
      <c r="J246" s="107"/>
      <c r="K246" s="112">
        <v>24076</v>
      </c>
      <c r="L246" s="113" t="s">
        <v>120</v>
      </c>
      <c r="M246" s="81"/>
      <c r="N246" s="56"/>
    </row>
    <row r="247" spans="1:14" ht="21" hidden="1" x14ac:dyDescent="0.35">
      <c r="A247" s="16"/>
      <c r="B247" s="17"/>
      <c r="C247" s="18"/>
      <c r="D247" s="63"/>
      <c r="E247" s="116"/>
      <c r="F247" s="63"/>
      <c r="G247" s="18"/>
      <c r="H247" s="63"/>
      <c r="I247" s="64"/>
      <c r="J247" s="107"/>
      <c r="K247" s="124">
        <v>24089</v>
      </c>
      <c r="L247" s="113" t="s">
        <v>179</v>
      </c>
      <c r="M247" s="81"/>
      <c r="N247" s="56"/>
    </row>
    <row r="248" spans="1:14" ht="21" hidden="1" x14ac:dyDescent="0.35">
      <c r="A248" s="16"/>
      <c r="B248" s="17"/>
      <c r="C248" s="18"/>
      <c r="D248" s="63"/>
      <c r="E248" s="116"/>
      <c r="F248" s="63"/>
      <c r="G248" s="18"/>
      <c r="H248" s="63"/>
      <c r="I248" s="64"/>
      <c r="J248" s="107"/>
      <c r="K248" s="80"/>
      <c r="L248" s="17"/>
      <c r="M248" s="81"/>
      <c r="N248" s="56"/>
    </row>
    <row r="249" spans="1:14" ht="21" hidden="1" x14ac:dyDescent="0.35">
      <c r="A249" s="91">
        <v>34</v>
      </c>
      <c r="B249" s="92" t="s">
        <v>225</v>
      </c>
      <c r="C249" s="93">
        <v>140000</v>
      </c>
      <c r="D249" s="93">
        <v>140000</v>
      </c>
      <c r="E249" s="115">
        <v>24089</v>
      </c>
      <c r="F249" s="95">
        <v>140000</v>
      </c>
      <c r="G249" s="93"/>
      <c r="H249" s="95"/>
      <c r="I249" s="96">
        <f>F249+G249+H249</f>
        <v>140000</v>
      </c>
      <c r="J249" s="106">
        <f>C249-I249</f>
        <v>0</v>
      </c>
      <c r="K249" s="98">
        <v>24033</v>
      </c>
      <c r="L249" s="92" t="s">
        <v>224</v>
      </c>
      <c r="M249" s="99"/>
      <c r="N249" s="56"/>
    </row>
    <row r="250" spans="1:14" ht="21" hidden="1" x14ac:dyDescent="0.35">
      <c r="A250" s="16"/>
      <c r="B250" s="17" t="s">
        <v>226</v>
      </c>
      <c r="C250" s="18"/>
      <c r="D250" s="63"/>
      <c r="E250" s="116"/>
      <c r="F250" s="63"/>
      <c r="G250" s="18"/>
      <c r="H250" s="63"/>
      <c r="I250" s="64"/>
      <c r="J250" s="107"/>
      <c r="K250" s="80">
        <v>24042</v>
      </c>
      <c r="L250" s="17" t="s">
        <v>106</v>
      </c>
      <c r="M250" s="81"/>
      <c r="N250" s="56"/>
    </row>
    <row r="251" spans="1:14" ht="21" hidden="1" x14ac:dyDescent="0.35">
      <c r="A251" s="16"/>
      <c r="B251" s="17"/>
      <c r="C251" s="18"/>
      <c r="D251" s="63"/>
      <c r="E251" s="116"/>
      <c r="F251" s="63"/>
      <c r="G251" s="18"/>
      <c r="H251" s="63"/>
      <c r="I251" s="64"/>
      <c r="J251" s="107"/>
      <c r="K251" s="80">
        <v>24046</v>
      </c>
      <c r="L251" s="17" t="s">
        <v>107</v>
      </c>
      <c r="M251" s="81"/>
      <c r="N251" s="56"/>
    </row>
    <row r="252" spans="1:14" ht="21" hidden="1" x14ac:dyDescent="0.35">
      <c r="A252" s="16"/>
      <c r="B252" s="17"/>
      <c r="C252" s="18"/>
      <c r="D252" s="63"/>
      <c r="E252" s="116"/>
      <c r="F252" s="63"/>
      <c r="G252" s="18"/>
      <c r="H252" s="63"/>
      <c r="I252" s="64"/>
      <c r="J252" s="107"/>
      <c r="K252" s="112">
        <v>24069</v>
      </c>
      <c r="L252" s="113" t="s">
        <v>132</v>
      </c>
      <c r="M252" s="81"/>
      <c r="N252" s="56"/>
    </row>
    <row r="253" spans="1:14" ht="21" hidden="1" x14ac:dyDescent="0.35">
      <c r="A253" s="16"/>
      <c r="B253" s="17"/>
      <c r="C253" s="18"/>
      <c r="D253" s="63"/>
      <c r="E253" s="116"/>
      <c r="F253" s="63"/>
      <c r="G253" s="18"/>
      <c r="H253" s="63"/>
      <c r="I253" s="64"/>
      <c r="J253" s="107"/>
      <c r="K253" s="112">
        <v>24076</v>
      </c>
      <c r="L253" s="113" t="s">
        <v>120</v>
      </c>
      <c r="M253" s="81"/>
      <c r="N253" s="56"/>
    </row>
    <row r="254" spans="1:14" ht="21" hidden="1" x14ac:dyDescent="0.35">
      <c r="A254" s="16"/>
      <c r="B254" s="17"/>
      <c r="C254" s="18"/>
      <c r="D254" s="63"/>
      <c r="E254" s="116"/>
      <c r="F254" s="63"/>
      <c r="G254" s="18"/>
      <c r="H254" s="63"/>
      <c r="I254" s="64"/>
      <c r="J254" s="107"/>
      <c r="K254" s="124">
        <v>24089</v>
      </c>
      <c r="L254" s="113" t="s">
        <v>227</v>
      </c>
      <c r="M254" s="81"/>
      <c r="N254" s="56"/>
    </row>
    <row r="255" spans="1:14" ht="21" hidden="1" x14ac:dyDescent="0.35">
      <c r="A255" s="16"/>
      <c r="B255" s="17"/>
      <c r="C255" s="18"/>
      <c r="D255" s="63"/>
      <c r="E255" s="116"/>
      <c r="F255" s="63"/>
      <c r="G255" s="18"/>
      <c r="H255" s="63"/>
      <c r="I255" s="64"/>
      <c r="J255" s="107"/>
      <c r="K255" s="80"/>
      <c r="L255" s="17"/>
      <c r="M255" s="81"/>
      <c r="N255" s="56"/>
    </row>
    <row r="256" spans="1:14" ht="21" hidden="1" x14ac:dyDescent="0.35">
      <c r="A256" s="91">
        <v>35</v>
      </c>
      <c r="B256" s="92" t="s">
        <v>228</v>
      </c>
      <c r="C256" s="93">
        <v>28000</v>
      </c>
      <c r="D256" s="93">
        <v>28000</v>
      </c>
      <c r="E256" s="115">
        <v>24089</v>
      </c>
      <c r="F256" s="95">
        <v>28000</v>
      </c>
      <c r="G256" s="93"/>
      <c r="H256" s="95"/>
      <c r="I256" s="96">
        <f>F256+G256+H256</f>
        <v>28000</v>
      </c>
      <c r="J256" s="106">
        <f>C256-I256</f>
        <v>0</v>
      </c>
      <c r="K256" s="98">
        <v>24033</v>
      </c>
      <c r="L256" s="92" t="s">
        <v>224</v>
      </c>
      <c r="M256" s="99"/>
      <c r="N256" s="56"/>
    </row>
    <row r="257" spans="1:14" ht="21" hidden="1" x14ac:dyDescent="0.35">
      <c r="A257" s="16"/>
      <c r="B257" s="34"/>
      <c r="C257" s="18"/>
      <c r="D257" s="63"/>
      <c r="E257" s="16"/>
      <c r="F257" s="63"/>
      <c r="G257" s="18"/>
      <c r="H257" s="63"/>
      <c r="I257" s="64"/>
      <c r="J257" s="83"/>
      <c r="K257" s="80">
        <v>24042</v>
      </c>
      <c r="L257" s="17" t="s">
        <v>106</v>
      </c>
      <c r="M257" s="81"/>
      <c r="N257" s="56"/>
    </row>
    <row r="258" spans="1:14" ht="21" hidden="1" x14ac:dyDescent="0.35">
      <c r="A258" s="16"/>
      <c r="B258" s="34"/>
      <c r="C258" s="18"/>
      <c r="D258" s="63"/>
      <c r="E258" s="16"/>
      <c r="F258" s="63"/>
      <c r="G258" s="18"/>
      <c r="H258" s="63"/>
      <c r="I258" s="64"/>
      <c r="J258" s="83"/>
      <c r="K258" s="80">
        <v>24046</v>
      </c>
      <c r="L258" s="17" t="s">
        <v>107</v>
      </c>
      <c r="M258" s="81"/>
      <c r="N258" s="56"/>
    </row>
    <row r="259" spans="1:14" ht="21" hidden="1" x14ac:dyDescent="0.35">
      <c r="A259" s="16"/>
      <c r="B259" s="34"/>
      <c r="C259" s="18"/>
      <c r="D259" s="63"/>
      <c r="E259" s="16"/>
      <c r="F259" s="63"/>
      <c r="G259" s="18"/>
      <c r="H259" s="63"/>
      <c r="I259" s="64"/>
      <c r="J259" s="83"/>
      <c r="K259" s="112">
        <v>24069</v>
      </c>
      <c r="L259" s="113" t="s">
        <v>132</v>
      </c>
      <c r="M259" s="81"/>
      <c r="N259" s="56"/>
    </row>
    <row r="260" spans="1:14" ht="21" hidden="1" x14ac:dyDescent="0.35">
      <c r="A260" s="16"/>
      <c r="B260" s="34"/>
      <c r="C260" s="18"/>
      <c r="D260" s="63"/>
      <c r="E260" s="16"/>
      <c r="F260" s="63"/>
      <c r="G260" s="18"/>
      <c r="H260" s="63"/>
      <c r="I260" s="64"/>
      <c r="J260" s="83"/>
      <c r="K260" s="112">
        <v>24076</v>
      </c>
      <c r="L260" s="113" t="s">
        <v>120</v>
      </c>
      <c r="M260" s="81"/>
      <c r="N260" s="56"/>
    </row>
    <row r="261" spans="1:14" ht="21" hidden="1" x14ac:dyDescent="0.35">
      <c r="A261" s="16"/>
      <c r="B261" s="34"/>
      <c r="C261" s="18"/>
      <c r="D261" s="63"/>
      <c r="E261" s="16"/>
      <c r="F261" s="63"/>
      <c r="G261" s="18"/>
      <c r="H261" s="63"/>
      <c r="I261" s="64"/>
      <c r="J261" s="83"/>
      <c r="K261" s="124">
        <v>24089</v>
      </c>
      <c r="L261" s="113" t="s">
        <v>227</v>
      </c>
      <c r="M261" s="81"/>
      <c r="N261" s="56"/>
    </row>
    <row r="262" spans="1:14" ht="21" hidden="1" x14ac:dyDescent="0.35">
      <c r="A262" s="16"/>
      <c r="B262" s="34"/>
      <c r="C262" s="18"/>
      <c r="D262" s="63"/>
      <c r="E262" s="16"/>
      <c r="F262" s="63"/>
      <c r="G262" s="18"/>
      <c r="H262" s="63"/>
      <c r="I262" s="64"/>
      <c r="J262" s="83"/>
      <c r="K262" s="123"/>
      <c r="L262" s="17"/>
      <c r="M262" s="81"/>
      <c r="N262" s="56"/>
    </row>
    <row r="263" spans="1:14" ht="21" hidden="1" x14ac:dyDescent="0.35">
      <c r="A263" s="24"/>
      <c r="B263" s="120"/>
      <c r="C263" s="26"/>
      <c r="D263" s="86"/>
      <c r="E263" s="24"/>
      <c r="F263" s="86"/>
      <c r="G263" s="26"/>
      <c r="H263" s="86"/>
      <c r="I263" s="87"/>
      <c r="J263" s="142"/>
      <c r="K263" s="125"/>
      <c r="L263" s="25"/>
      <c r="M263" s="90"/>
      <c r="N263" s="56"/>
    </row>
    <row r="264" spans="1:14" ht="21" hidden="1" x14ac:dyDescent="0.35">
      <c r="A264" s="16"/>
      <c r="B264" s="34" t="s">
        <v>229</v>
      </c>
      <c r="C264" s="18"/>
      <c r="D264" s="63"/>
      <c r="E264" s="16"/>
      <c r="F264" s="63"/>
      <c r="G264" s="18"/>
      <c r="H264" s="63"/>
      <c r="I264" s="64"/>
      <c r="J264" s="65"/>
      <c r="K264" s="114"/>
      <c r="M264" s="81"/>
      <c r="N264" s="56"/>
    </row>
    <row r="265" spans="1:14" ht="21" hidden="1" x14ac:dyDescent="0.35">
      <c r="A265" s="91">
        <v>36</v>
      </c>
      <c r="B265" s="92" t="s">
        <v>111</v>
      </c>
      <c r="C265" s="93">
        <v>76530</v>
      </c>
      <c r="D265" s="95">
        <v>76500</v>
      </c>
      <c r="E265" s="115">
        <v>24071</v>
      </c>
      <c r="F265" s="95">
        <f>D265</f>
        <v>76500</v>
      </c>
      <c r="G265" s="93"/>
      <c r="H265" s="95"/>
      <c r="I265" s="96">
        <f>F265+G265+H265</f>
        <v>76500</v>
      </c>
      <c r="J265" s="106">
        <f>C265-I265</f>
        <v>30</v>
      </c>
      <c r="K265" s="98">
        <v>24032</v>
      </c>
      <c r="L265" s="92" t="s">
        <v>144</v>
      </c>
      <c r="M265" s="99"/>
      <c r="N265" s="56"/>
    </row>
    <row r="266" spans="1:14" ht="21" hidden="1" x14ac:dyDescent="0.35">
      <c r="A266" s="16"/>
      <c r="B266" s="17" t="s">
        <v>230</v>
      </c>
      <c r="C266" s="18"/>
      <c r="D266" s="63"/>
      <c r="E266" s="116"/>
      <c r="F266" s="63"/>
      <c r="G266" s="18"/>
      <c r="H266" s="63"/>
      <c r="I266" s="64"/>
      <c r="J266" s="107"/>
      <c r="K266" s="80">
        <v>24034</v>
      </c>
      <c r="L266" s="17" t="s">
        <v>106</v>
      </c>
      <c r="M266" s="81"/>
      <c r="N266" s="56"/>
    </row>
    <row r="267" spans="1:14" ht="21" hidden="1" x14ac:dyDescent="0.35">
      <c r="A267" s="16"/>
      <c r="B267" s="17"/>
      <c r="C267" s="18"/>
      <c r="D267" s="63"/>
      <c r="E267" s="116"/>
      <c r="F267" s="63"/>
      <c r="G267" s="18"/>
      <c r="H267" s="63"/>
      <c r="I267" s="64"/>
      <c r="J267" s="107"/>
      <c r="K267" s="80">
        <v>24035</v>
      </c>
      <c r="L267" s="17" t="s">
        <v>107</v>
      </c>
      <c r="M267" s="81"/>
      <c r="N267" s="56"/>
    </row>
    <row r="268" spans="1:14" ht="21" hidden="1" x14ac:dyDescent="0.35">
      <c r="A268" s="16"/>
      <c r="B268" s="17"/>
      <c r="C268" s="18"/>
      <c r="D268" s="63"/>
      <c r="E268" s="116"/>
      <c r="F268" s="63"/>
      <c r="G268" s="18"/>
      <c r="H268" s="63"/>
      <c r="I268" s="64"/>
      <c r="J268" s="107"/>
      <c r="K268" s="80">
        <v>24041</v>
      </c>
      <c r="L268" s="17" t="s">
        <v>146</v>
      </c>
      <c r="M268" s="81"/>
      <c r="N268" s="56"/>
    </row>
    <row r="269" spans="1:14" ht="21" hidden="1" x14ac:dyDescent="0.35">
      <c r="A269" s="16"/>
      <c r="B269" s="17"/>
      <c r="C269" s="18"/>
      <c r="D269" s="63"/>
      <c r="E269" s="116"/>
      <c r="F269" s="63"/>
      <c r="G269" s="18"/>
      <c r="H269" s="63"/>
      <c r="I269" s="64"/>
      <c r="J269" s="107"/>
      <c r="K269" s="80">
        <v>24046</v>
      </c>
      <c r="L269" s="17" t="s">
        <v>139</v>
      </c>
      <c r="M269" s="81"/>
      <c r="N269" s="56"/>
    </row>
    <row r="270" spans="1:14" ht="21" hidden="1" x14ac:dyDescent="0.35">
      <c r="A270" s="16"/>
      <c r="B270" s="17"/>
      <c r="C270" s="18"/>
      <c r="D270" s="63"/>
      <c r="E270" s="116"/>
      <c r="F270" s="63"/>
      <c r="G270" s="18"/>
      <c r="H270" s="63"/>
      <c r="I270" s="64"/>
      <c r="J270" s="107"/>
      <c r="K270" s="118">
        <v>24053</v>
      </c>
      <c r="L270" s="119" t="s">
        <v>140</v>
      </c>
      <c r="M270" s="81"/>
      <c r="N270" s="56"/>
    </row>
    <row r="271" spans="1:14" ht="21" hidden="1" x14ac:dyDescent="0.35">
      <c r="A271" s="16"/>
      <c r="B271" s="17"/>
      <c r="C271" s="18"/>
      <c r="D271" s="63"/>
      <c r="E271" s="116"/>
      <c r="F271" s="63"/>
      <c r="G271" s="18"/>
      <c r="H271" s="63"/>
      <c r="I271" s="64"/>
      <c r="J271" s="107"/>
      <c r="K271" s="118">
        <v>24066</v>
      </c>
      <c r="L271" s="119" t="s">
        <v>120</v>
      </c>
      <c r="M271" s="81"/>
      <c r="N271" s="56"/>
    </row>
    <row r="272" spans="1:14" ht="21" hidden="1" x14ac:dyDescent="0.35">
      <c r="A272" s="16"/>
      <c r="B272" s="17"/>
      <c r="C272" s="18"/>
      <c r="D272" s="63"/>
      <c r="E272" s="116"/>
      <c r="F272" s="63"/>
      <c r="G272" s="18"/>
      <c r="H272" s="63"/>
      <c r="I272" s="64"/>
      <c r="J272" s="107"/>
      <c r="K272" s="118">
        <v>24067</v>
      </c>
      <c r="L272" s="119" t="s">
        <v>231</v>
      </c>
      <c r="M272" s="81"/>
      <c r="N272" s="56"/>
    </row>
    <row r="273" spans="1:14" ht="21" hidden="1" x14ac:dyDescent="0.35">
      <c r="A273" s="16"/>
      <c r="B273" s="17"/>
      <c r="C273" s="18"/>
      <c r="D273" s="63"/>
      <c r="E273" s="116"/>
      <c r="F273" s="63"/>
      <c r="G273" s="18"/>
      <c r="H273" s="63"/>
      <c r="I273" s="64"/>
      <c r="J273" s="107"/>
      <c r="K273" s="118">
        <v>24083</v>
      </c>
      <c r="L273" s="119" t="s">
        <v>141</v>
      </c>
      <c r="M273" s="81"/>
      <c r="N273" s="56"/>
    </row>
    <row r="274" spans="1:14" ht="21" hidden="1" x14ac:dyDescent="0.35">
      <c r="A274" s="24"/>
      <c r="B274" s="25"/>
      <c r="C274" s="26"/>
      <c r="D274" s="86"/>
      <c r="E274" s="117"/>
      <c r="F274" s="86"/>
      <c r="G274" s="26"/>
      <c r="H274" s="86"/>
      <c r="I274" s="87"/>
      <c r="J274" s="101"/>
      <c r="K274" s="89"/>
      <c r="L274" s="25"/>
      <c r="M274" s="90"/>
      <c r="N274" s="56"/>
    </row>
    <row r="275" spans="1:14" ht="21" hidden="1" x14ac:dyDescent="0.35">
      <c r="A275" s="16">
        <v>37</v>
      </c>
      <c r="B275" s="17" t="s">
        <v>232</v>
      </c>
      <c r="C275" s="18">
        <v>225000</v>
      </c>
      <c r="D275" s="18">
        <v>225000</v>
      </c>
      <c r="E275" s="116">
        <v>24071</v>
      </c>
      <c r="F275" s="63">
        <v>225000</v>
      </c>
      <c r="G275" s="18"/>
      <c r="H275" s="63"/>
      <c r="I275" s="96">
        <f>F275+G275+H275</f>
        <v>225000</v>
      </c>
      <c r="J275" s="106">
        <f>C275-I275</f>
        <v>0</v>
      </c>
      <c r="K275" s="98">
        <v>24032</v>
      </c>
      <c r="L275" s="92" t="s">
        <v>144</v>
      </c>
      <c r="M275" s="81"/>
      <c r="N275" s="56"/>
    </row>
    <row r="276" spans="1:14" ht="21" hidden="1" x14ac:dyDescent="0.35">
      <c r="A276" s="16"/>
      <c r="C276" s="18"/>
      <c r="D276" s="63"/>
      <c r="E276" s="16"/>
      <c r="F276" s="63"/>
      <c r="G276" s="18"/>
      <c r="H276" s="63"/>
      <c r="I276" s="64"/>
      <c r="J276" s="65"/>
      <c r="K276" s="80">
        <v>24034</v>
      </c>
      <c r="L276" s="17" t="s">
        <v>106</v>
      </c>
      <c r="M276" s="81"/>
      <c r="N276" s="56"/>
    </row>
    <row r="277" spans="1:14" ht="21" hidden="1" x14ac:dyDescent="0.35">
      <c r="A277" s="16"/>
      <c r="C277" s="18"/>
      <c r="D277" s="63"/>
      <c r="E277" s="16"/>
      <c r="F277" s="63"/>
      <c r="G277" s="18"/>
      <c r="H277" s="63"/>
      <c r="I277" s="64"/>
      <c r="J277" s="65"/>
      <c r="K277" s="80">
        <v>24035</v>
      </c>
      <c r="L277" s="17" t="s">
        <v>107</v>
      </c>
      <c r="M277" s="81"/>
      <c r="N277" s="56"/>
    </row>
    <row r="278" spans="1:14" ht="21" hidden="1" x14ac:dyDescent="0.35">
      <c r="A278" s="16"/>
      <c r="C278" s="18"/>
      <c r="D278" s="63"/>
      <c r="E278" s="16"/>
      <c r="F278" s="63"/>
      <c r="G278" s="18"/>
      <c r="H278" s="63"/>
      <c r="I278" s="64"/>
      <c r="J278" s="65"/>
      <c r="K278" s="80">
        <v>24041</v>
      </c>
      <c r="L278" s="17" t="s">
        <v>146</v>
      </c>
      <c r="M278" s="81"/>
      <c r="N278" s="56"/>
    </row>
    <row r="279" spans="1:14" ht="21" hidden="1" x14ac:dyDescent="0.35">
      <c r="A279" s="16"/>
      <c r="C279" s="18"/>
      <c r="D279" s="63"/>
      <c r="E279" s="16"/>
      <c r="F279" s="63"/>
      <c r="G279" s="18"/>
      <c r="H279" s="63"/>
      <c r="I279" s="64"/>
      <c r="J279" s="65"/>
      <c r="K279" s="80">
        <v>24046</v>
      </c>
      <c r="L279" s="17" t="s">
        <v>139</v>
      </c>
      <c r="M279" s="81"/>
      <c r="N279" s="56"/>
    </row>
    <row r="280" spans="1:14" ht="21" hidden="1" x14ac:dyDescent="0.35">
      <c r="A280" s="16"/>
      <c r="C280" s="18"/>
      <c r="D280" s="63"/>
      <c r="E280" s="16"/>
      <c r="F280" s="63"/>
      <c r="G280" s="18"/>
      <c r="H280" s="63"/>
      <c r="I280" s="64"/>
      <c r="J280" s="65"/>
      <c r="K280" s="118">
        <v>24060</v>
      </c>
      <c r="L280" s="119" t="s">
        <v>233</v>
      </c>
      <c r="M280" s="81"/>
      <c r="N280" s="56"/>
    </row>
    <row r="281" spans="1:14" ht="21" hidden="1" x14ac:dyDescent="0.35">
      <c r="A281" s="16"/>
      <c r="C281" s="18"/>
      <c r="D281" s="63"/>
      <c r="E281" s="16"/>
      <c r="F281" s="63"/>
      <c r="G281" s="18"/>
      <c r="H281" s="63"/>
      <c r="I281" s="64"/>
      <c r="J281" s="65"/>
      <c r="K281" s="118">
        <v>24075</v>
      </c>
      <c r="L281" s="119" t="s">
        <v>120</v>
      </c>
      <c r="M281" s="81"/>
      <c r="N281" s="56"/>
    </row>
    <row r="282" spans="1:14" ht="21" hidden="1" x14ac:dyDescent="0.35">
      <c r="A282" s="16"/>
      <c r="C282" s="18"/>
      <c r="D282" s="63"/>
      <c r="E282" s="16"/>
      <c r="F282" s="63"/>
      <c r="G282" s="18"/>
      <c r="H282" s="63"/>
      <c r="I282" s="64"/>
      <c r="J282" s="65"/>
      <c r="K282" s="118">
        <v>24076</v>
      </c>
      <c r="L282" s="119" t="s">
        <v>227</v>
      </c>
      <c r="M282" s="81"/>
      <c r="N282" s="56"/>
    </row>
    <row r="283" spans="1:14" ht="21" hidden="1" x14ac:dyDescent="0.35">
      <c r="A283" s="16"/>
      <c r="C283" s="18"/>
      <c r="D283" s="63"/>
      <c r="E283" s="16"/>
      <c r="F283" s="63"/>
      <c r="G283" s="18"/>
      <c r="H283" s="63"/>
      <c r="I283" s="64"/>
      <c r="J283" s="65"/>
      <c r="K283" s="118">
        <v>24083</v>
      </c>
      <c r="L283" s="119" t="s">
        <v>141</v>
      </c>
      <c r="M283" s="81"/>
      <c r="N283" s="56"/>
    </row>
    <row r="284" spans="1:14" ht="21" hidden="1" x14ac:dyDescent="0.35">
      <c r="A284" s="24"/>
      <c r="B284" s="41"/>
      <c r="C284" s="26"/>
      <c r="D284" s="86"/>
      <c r="E284" s="24"/>
      <c r="F284" s="86"/>
      <c r="G284" s="26"/>
      <c r="H284" s="86"/>
      <c r="I284" s="87"/>
      <c r="J284" s="88"/>
      <c r="K284" s="89"/>
      <c r="L284" s="25"/>
      <c r="M284" s="90"/>
      <c r="N284" s="56"/>
    </row>
    <row r="285" spans="1:14" ht="21" hidden="1" x14ac:dyDescent="0.35">
      <c r="A285" s="16">
        <v>38</v>
      </c>
      <c r="B285" s="92" t="s">
        <v>234</v>
      </c>
      <c r="C285" s="93">
        <v>5400</v>
      </c>
      <c r="D285" s="95">
        <v>5400</v>
      </c>
      <c r="E285" s="115">
        <v>24071</v>
      </c>
      <c r="F285" s="95">
        <v>5400</v>
      </c>
      <c r="G285" s="18"/>
      <c r="H285" s="63"/>
      <c r="I285" s="96">
        <f>F285+G285+H285</f>
        <v>5400</v>
      </c>
      <c r="J285" s="106">
        <f>C285-I285</f>
        <v>0</v>
      </c>
      <c r="K285" s="80">
        <v>24021</v>
      </c>
      <c r="L285" s="17" t="s">
        <v>124</v>
      </c>
      <c r="M285" s="81"/>
      <c r="N285" s="56"/>
    </row>
    <row r="286" spans="1:14" ht="21" hidden="1" x14ac:dyDescent="0.35">
      <c r="A286" s="16"/>
      <c r="C286" s="18"/>
      <c r="D286" s="63"/>
      <c r="E286" s="16"/>
      <c r="F286" s="63"/>
      <c r="G286" s="18"/>
      <c r="H286" s="63"/>
      <c r="I286" s="64"/>
      <c r="J286" s="65"/>
      <c r="K286" s="80">
        <v>24022</v>
      </c>
      <c r="L286" s="17" t="s">
        <v>138</v>
      </c>
      <c r="M286" s="81"/>
      <c r="N286" s="56"/>
    </row>
    <row r="287" spans="1:14" ht="21" hidden="1" x14ac:dyDescent="0.35">
      <c r="A287" s="16"/>
      <c r="C287" s="18"/>
      <c r="D287" s="63"/>
      <c r="E287" s="16"/>
      <c r="F287" s="63"/>
      <c r="G287" s="18"/>
      <c r="H287" s="63"/>
      <c r="I287" s="64"/>
      <c r="J287" s="65"/>
      <c r="K287" s="80">
        <v>24046</v>
      </c>
      <c r="L287" s="17" t="s">
        <v>139</v>
      </c>
      <c r="M287" s="81"/>
      <c r="N287" s="56"/>
    </row>
    <row r="288" spans="1:14" ht="21" hidden="1" x14ac:dyDescent="0.35">
      <c r="A288" s="16"/>
      <c r="C288" s="18"/>
      <c r="D288" s="63"/>
      <c r="E288" s="16"/>
      <c r="F288" s="63"/>
      <c r="G288" s="18"/>
      <c r="H288" s="63"/>
      <c r="I288" s="64"/>
      <c r="J288" s="65"/>
      <c r="K288" s="118">
        <v>24053</v>
      </c>
      <c r="L288" s="119" t="s">
        <v>140</v>
      </c>
      <c r="M288" s="81"/>
      <c r="N288" s="56"/>
    </row>
    <row r="289" spans="1:14" ht="21" hidden="1" x14ac:dyDescent="0.35">
      <c r="A289" s="16"/>
      <c r="C289" s="18"/>
      <c r="D289" s="63"/>
      <c r="E289" s="16"/>
      <c r="F289" s="63"/>
      <c r="G289" s="18"/>
      <c r="H289" s="63"/>
      <c r="I289" s="64"/>
      <c r="J289" s="65"/>
      <c r="K289" s="118">
        <v>24069</v>
      </c>
      <c r="L289" s="119" t="s">
        <v>120</v>
      </c>
      <c r="M289" s="81"/>
      <c r="N289" s="56"/>
    </row>
    <row r="290" spans="1:14" ht="21" hidden="1" x14ac:dyDescent="0.35">
      <c r="A290" s="16"/>
      <c r="C290" s="18"/>
      <c r="D290" s="63"/>
      <c r="E290" s="16"/>
      <c r="F290" s="63"/>
      <c r="G290" s="18"/>
      <c r="H290" s="63"/>
      <c r="I290" s="64"/>
      <c r="J290" s="65"/>
      <c r="K290" s="118">
        <v>24072</v>
      </c>
      <c r="L290" s="119" t="s">
        <v>133</v>
      </c>
      <c r="M290" s="81"/>
      <c r="N290" s="56"/>
    </row>
    <row r="291" spans="1:14" ht="21" hidden="1" x14ac:dyDescent="0.35">
      <c r="A291" s="16"/>
      <c r="C291" s="18"/>
      <c r="D291" s="63"/>
      <c r="E291" s="16"/>
      <c r="F291" s="63"/>
      <c r="G291" s="18"/>
      <c r="H291" s="63"/>
      <c r="I291" s="64"/>
      <c r="J291" s="65"/>
      <c r="K291" s="118">
        <v>24076</v>
      </c>
      <c r="L291" s="119" t="s">
        <v>141</v>
      </c>
      <c r="M291" s="81"/>
      <c r="N291" s="56"/>
    </row>
    <row r="292" spans="1:14" ht="21" hidden="1" x14ac:dyDescent="0.35">
      <c r="A292" s="24"/>
      <c r="B292" s="41"/>
      <c r="C292" s="26"/>
      <c r="D292" s="86"/>
      <c r="E292" s="24"/>
      <c r="F292" s="86"/>
      <c r="G292" s="26"/>
      <c r="H292" s="86"/>
      <c r="I292" s="87"/>
      <c r="J292" s="88"/>
      <c r="K292" s="89"/>
      <c r="L292" s="25"/>
      <c r="M292" s="90"/>
      <c r="N292" s="56"/>
    </row>
    <row r="293" spans="1:14" ht="21" hidden="1" x14ac:dyDescent="0.35">
      <c r="A293" s="24"/>
      <c r="B293" s="120" t="s">
        <v>235</v>
      </c>
      <c r="C293" s="26"/>
      <c r="D293" s="86"/>
      <c r="E293" s="24"/>
      <c r="F293" s="86"/>
      <c r="G293" s="26"/>
      <c r="H293" s="86"/>
      <c r="I293" s="87"/>
      <c r="J293" s="88"/>
      <c r="K293" s="121"/>
      <c r="L293" s="41"/>
      <c r="M293" s="90"/>
      <c r="N293" s="56"/>
    </row>
    <row r="294" spans="1:14" ht="21" hidden="1" x14ac:dyDescent="0.35">
      <c r="A294" s="16">
        <v>17</v>
      </c>
      <c r="B294" s="17" t="s">
        <v>236</v>
      </c>
      <c r="C294" s="18">
        <v>32200</v>
      </c>
      <c r="D294" s="18">
        <v>32200</v>
      </c>
      <c r="E294" s="116">
        <v>24077</v>
      </c>
      <c r="F294" s="63">
        <v>32200</v>
      </c>
      <c r="G294" s="18"/>
      <c r="H294" s="63"/>
      <c r="I294" s="96">
        <f>F294+G294+H294</f>
        <v>32200</v>
      </c>
      <c r="J294" s="106">
        <f>C294-I294</f>
        <v>0</v>
      </c>
      <c r="K294" s="80">
        <v>24036</v>
      </c>
      <c r="L294" s="17" t="s">
        <v>104</v>
      </c>
      <c r="M294" s="81"/>
      <c r="N294" s="56"/>
    </row>
    <row r="295" spans="1:14" ht="21" hidden="1" x14ac:dyDescent="0.35">
      <c r="A295" s="16"/>
      <c r="B295" s="82" t="s">
        <v>219</v>
      </c>
      <c r="C295" s="18"/>
      <c r="D295" s="63"/>
      <c r="E295" s="16"/>
      <c r="F295" s="63"/>
      <c r="G295" s="18"/>
      <c r="H295" s="63"/>
      <c r="I295" s="64"/>
      <c r="J295" s="83"/>
      <c r="K295" s="80">
        <v>24041</v>
      </c>
      <c r="L295" s="17" t="s">
        <v>106</v>
      </c>
      <c r="M295" s="81"/>
      <c r="N295" s="56"/>
    </row>
    <row r="296" spans="1:14" ht="21" hidden="1" x14ac:dyDescent="0.35">
      <c r="A296" s="16"/>
      <c r="C296" s="18"/>
      <c r="D296" s="63"/>
      <c r="E296" s="16"/>
      <c r="F296" s="63"/>
      <c r="G296" s="18"/>
      <c r="H296" s="63"/>
      <c r="I296" s="64"/>
      <c r="J296" s="83"/>
      <c r="K296" s="80">
        <v>24042</v>
      </c>
      <c r="L296" s="17" t="s">
        <v>107</v>
      </c>
      <c r="M296" s="81"/>
      <c r="N296" s="56"/>
    </row>
    <row r="297" spans="1:14" ht="21" hidden="1" x14ac:dyDescent="0.35">
      <c r="A297" s="16"/>
      <c r="C297" s="18"/>
      <c r="D297" s="63"/>
      <c r="E297" s="16"/>
      <c r="F297" s="63"/>
      <c r="G297" s="18"/>
      <c r="H297" s="63"/>
      <c r="I297" s="64"/>
      <c r="J297" s="83"/>
      <c r="K297" s="80">
        <v>24074</v>
      </c>
      <c r="L297" s="17" t="s">
        <v>108</v>
      </c>
      <c r="M297" s="81"/>
      <c r="N297" s="56"/>
    </row>
    <row r="298" spans="1:14" ht="21" hidden="1" x14ac:dyDescent="0.35">
      <c r="A298" s="16"/>
      <c r="C298" s="18"/>
      <c r="D298" s="63"/>
      <c r="E298" s="16"/>
      <c r="F298" s="63"/>
      <c r="G298" s="18"/>
      <c r="H298" s="63"/>
      <c r="I298" s="64"/>
      <c r="J298" s="83"/>
      <c r="K298" s="84">
        <v>24089</v>
      </c>
      <c r="L298" s="85" t="s">
        <v>109</v>
      </c>
      <c r="M298" s="81"/>
      <c r="N298" s="56"/>
    </row>
    <row r="299" spans="1:14" ht="21" hidden="1" x14ac:dyDescent="0.35">
      <c r="A299" s="24"/>
      <c r="B299" s="41"/>
      <c r="C299" s="26"/>
      <c r="D299" s="86"/>
      <c r="E299" s="24"/>
      <c r="F299" s="86"/>
      <c r="G299" s="26"/>
      <c r="H299" s="86"/>
      <c r="I299" s="87"/>
      <c r="J299" s="88"/>
      <c r="K299" s="89"/>
      <c r="L299" s="25"/>
      <c r="M299" s="90"/>
      <c r="N299" s="56"/>
    </row>
    <row r="300" spans="1:14" ht="21" hidden="1" x14ac:dyDescent="0.35">
      <c r="A300" s="16">
        <v>18</v>
      </c>
      <c r="B300" s="17" t="s">
        <v>218</v>
      </c>
      <c r="C300" s="18">
        <v>30900</v>
      </c>
      <c r="D300" s="18">
        <v>30900</v>
      </c>
      <c r="E300" s="116">
        <v>24077</v>
      </c>
      <c r="F300" s="63">
        <v>30900</v>
      </c>
      <c r="G300" s="18"/>
      <c r="H300" s="63"/>
      <c r="I300" s="96">
        <f>F300+G300+H300</f>
        <v>30900</v>
      </c>
      <c r="J300" s="106">
        <f>C300-I300</f>
        <v>0</v>
      </c>
      <c r="K300" s="80">
        <v>24036</v>
      </c>
      <c r="L300" s="17" t="s">
        <v>104</v>
      </c>
      <c r="M300" s="81"/>
      <c r="N300" s="56"/>
    </row>
    <row r="301" spans="1:14" ht="21" hidden="1" x14ac:dyDescent="0.35">
      <c r="A301" s="16"/>
      <c r="B301" s="82" t="s">
        <v>237</v>
      </c>
      <c r="C301" s="18"/>
      <c r="D301" s="63"/>
      <c r="E301" s="16"/>
      <c r="F301" s="63"/>
      <c r="G301" s="18"/>
      <c r="H301" s="63"/>
      <c r="I301" s="64"/>
      <c r="J301" s="65"/>
      <c r="K301" s="80">
        <v>24041</v>
      </c>
      <c r="L301" s="17" t="s">
        <v>106</v>
      </c>
      <c r="M301" s="81"/>
      <c r="N301" s="56"/>
    </row>
    <row r="302" spans="1:14" ht="21" hidden="1" x14ac:dyDescent="0.35">
      <c r="A302" s="16"/>
      <c r="C302" s="18"/>
      <c r="D302" s="63"/>
      <c r="E302" s="16"/>
      <c r="F302" s="63"/>
      <c r="G302" s="18"/>
      <c r="H302" s="63"/>
      <c r="I302" s="64"/>
      <c r="J302" s="65"/>
      <c r="K302" s="80">
        <v>24042</v>
      </c>
      <c r="L302" s="17" t="s">
        <v>107</v>
      </c>
      <c r="M302" s="81"/>
      <c r="N302" s="56"/>
    </row>
    <row r="303" spans="1:14" ht="21" hidden="1" x14ac:dyDescent="0.35">
      <c r="A303" s="16"/>
      <c r="C303" s="18"/>
      <c r="D303" s="63"/>
      <c r="E303" s="16"/>
      <c r="F303" s="63"/>
      <c r="G303" s="18"/>
      <c r="H303" s="63"/>
      <c r="I303" s="64"/>
      <c r="J303" s="65"/>
      <c r="K303" s="80">
        <v>24074</v>
      </c>
      <c r="L303" s="17" t="s">
        <v>108</v>
      </c>
      <c r="M303" s="81"/>
      <c r="N303" s="56"/>
    </row>
    <row r="304" spans="1:14" ht="21" hidden="1" x14ac:dyDescent="0.35">
      <c r="A304" s="16"/>
      <c r="C304" s="18"/>
      <c r="D304" s="63"/>
      <c r="E304" s="16"/>
      <c r="F304" s="63"/>
      <c r="G304" s="18"/>
      <c r="H304" s="63"/>
      <c r="I304" s="64"/>
      <c r="J304" s="65"/>
      <c r="K304" s="84">
        <v>24089</v>
      </c>
      <c r="L304" s="85" t="s">
        <v>109</v>
      </c>
      <c r="M304" s="81"/>
      <c r="N304" s="56"/>
    </row>
    <row r="305" spans="1:14" ht="21" hidden="1" x14ac:dyDescent="0.35">
      <c r="A305" s="24"/>
      <c r="B305" s="41"/>
      <c r="C305" s="26"/>
      <c r="D305" s="86"/>
      <c r="E305" s="24"/>
      <c r="F305" s="86"/>
      <c r="G305" s="26"/>
      <c r="H305" s="86"/>
      <c r="I305" s="87"/>
      <c r="J305" s="88"/>
      <c r="K305" s="89"/>
      <c r="L305" s="25"/>
      <c r="M305" s="90"/>
      <c r="N305" s="56"/>
    </row>
    <row r="306" spans="1:14" ht="21" hidden="1" x14ac:dyDescent="0.35">
      <c r="A306" s="16">
        <v>19</v>
      </c>
      <c r="B306" s="17" t="s">
        <v>218</v>
      </c>
      <c r="C306" s="18">
        <v>27200</v>
      </c>
      <c r="D306" s="18">
        <v>27200</v>
      </c>
      <c r="E306" s="116">
        <v>24077</v>
      </c>
      <c r="F306" s="63">
        <v>27200</v>
      </c>
      <c r="G306" s="18"/>
      <c r="H306" s="63"/>
      <c r="I306" s="96">
        <f>F306+G306+H306</f>
        <v>27200</v>
      </c>
      <c r="J306" s="106">
        <f>C306-I306</f>
        <v>0</v>
      </c>
      <c r="K306" s="80">
        <v>24036</v>
      </c>
      <c r="L306" s="17" t="s">
        <v>104</v>
      </c>
      <c r="M306" s="81"/>
      <c r="N306" s="56"/>
    </row>
    <row r="307" spans="1:14" ht="21" hidden="1" x14ac:dyDescent="0.35">
      <c r="A307" s="16"/>
      <c r="B307" s="3" t="s">
        <v>110</v>
      </c>
      <c r="C307" s="18"/>
      <c r="D307" s="63"/>
      <c r="E307" s="16"/>
      <c r="F307" s="63"/>
      <c r="G307" s="18"/>
      <c r="H307" s="63"/>
      <c r="I307" s="64"/>
      <c r="J307" s="65"/>
      <c r="K307" s="80">
        <v>24041</v>
      </c>
      <c r="L307" s="17" t="s">
        <v>106</v>
      </c>
      <c r="M307" s="81"/>
      <c r="N307" s="56"/>
    </row>
    <row r="308" spans="1:14" ht="21" hidden="1" x14ac:dyDescent="0.35">
      <c r="A308" s="16"/>
      <c r="B308" s="150"/>
      <c r="C308" s="18"/>
      <c r="D308" s="63"/>
      <c r="E308" s="16"/>
      <c r="F308" s="63"/>
      <c r="G308" s="18"/>
      <c r="H308" s="63"/>
      <c r="I308" s="64"/>
      <c r="J308" s="65"/>
      <c r="K308" s="80">
        <v>24042</v>
      </c>
      <c r="L308" s="17" t="s">
        <v>107</v>
      </c>
      <c r="M308" s="81"/>
      <c r="N308" s="56"/>
    </row>
    <row r="309" spans="1:14" ht="21" hidden="1" x14ac:dyDescent="0.35">
      <c r="A309" s="16"/>
      <c r="B309" s="150"/>
      <c r="C309" s="18"/>
      <c r="D309" s="63"/>
      <c r="E309" s="16"/>
      <c r="F309" s="63"/>
      <c r="G309" s="18"/>
      <c r="H309" s="63"/>
      <c r="I309" s="64"/>
      <c r="J309" s="65"/>
      <c r="K309" s="80">
        <v>24074</v>
      </c>
      <c r="L309" s="17" t="s">
        <v>108</v>
      </c>
      <c r="M309" s="81"/>
      <c r="N309" s="56"/>
    </row>
    <row r="310" spans="1:14" ht="21" hidden="1" x14ac:dyDescent="0.35">
      <c r="A310" s="16"/>
      <c r="B310" s="150"/>
      <c r="C310" s="18"/>
      <c r="D310" s="63"/>
      <c r="E310" s="16"/>
      <c r="F310" s="63"/>
      <c r="G310" s="18"/>
      <c r="H310" s="63"/>
      <c r="I310" s="64"/>
      <c r="J310" s="65"/>
      <c r="K310" s="84">
        <v>24089</v>
      </c>
      <c r="L310" s="85" t="s">
        <v>109</v>
      </c>
      <c r="M310" s="81"/>
      <c r="N310" s="56"/>
    </row>
    <row r="311" spans="1:14" ht="21" hidden="1" x14ac:dyDescent="0.35">
      <c r="A311" s="24"/>
      <c r="B311" s="151"/>
      <c r="C311" s="26"/>
      <c r="D311" s="86"/>
      <c r="E311" s="24"/>
      <c r="F311" s="86"/>
      <c r="G311" s="26"/>
      <c r="H311" s="86"/>
      <c r="I311" s="87"/>
      <c r="J311" s="88"/>
      <c r="K311" s="89"/>
      <c r="L311" s="25"/>
      <c r="M311" s="81"/>
      <c r="N311" s="56"/>
    </row>
    <row r="312" spans="1:14" ht="21" x14ac:dyDescent="0.35">
      <c r="A312" s="9"/>
      <c r="B312" s="10" t="s">
        <v>238</v>
      </c>
      <c r="C312" s="18"/>
      <c r="D312" s="63"/>
      <c r="E312" s="11"/>
      <c r="F312" s="63"/>
      <c r="G312" s="18"/>
      <c r="H312" s="63"/>
      <c r="I312" s="64"/>
      <c r="J312" s="65"/>
      <c r="K312" s="66"/>
      <c r="L312" s="46"/>
      <c r="M312" s="67"/>
      <c r="N312" s="56"/>
    </row>
    <row r="313" spans="1:14" ht="21" hidden="1" x14ac:dyDescent="0.35">
      <c r="A313" s="152"/>
      <c r="B313" s="153" t="s">
        <v>102</v>
      </c>
      <c r="C313" s="26"/>
      <c r="D313" s="86"/>
      <c r="E313" s="24"/>
      <c r="F313" s="86"/>
      <c r="G313" s="26"/>
      <c r="H313" s="86"/>
      <c r="I313" s="87"/>
      <c r="J313" s="88"/>
      <c r="K313" s="121"/>
      <c r="L313" s="154"/>
      <c r="M313" s="67"/>
      <c r="N313" s="56"/>
    </row>
    <row r="314" spans="1:14" ht="21" hidden="1" x14ac:dyDescent="0.35">
      <c r="A314" s="16">
        <v>1</v>
      </c>
      <c r="B314" s="17" t="s">
        <v>239</v>
      </c>
      <c r="C314" s="18">
        <v>4836000</v>
      </c>
      <c r="D314" s="18">
        <v>4590000</v>
      </c>
      <c r="E314" s="135">
        <v>24104</v>
      </c>
      <c r="F314" s="36">
        <v>0</v>
      </c>
      <c r="G314" s="127">
        <v>0</v>
      </c>
      <c r="H314" s="63">
        <v>4836000</v>
      </c>
      <c r="I314" s="96">
        <f>F314+G314+H314</f>
        <v>4836000</v>
      </c>
      <c r="J314" s="106">
        <f>C314-I314</f>
        <v>0</v>
      </c>
      <c r="K314" s="80">
        <v>24026</v>
      </c>
      <c r="L314" s="17" t="s">
        <v>240</v>
      </c>
      <c r="M314" s="67"/>
      <c r="N314" s="56"/>
    </row>
    <row r="315" spans="1:14" ht="21" hidden="1" x14ac:dyDescent="0.35">
      <c r="A315" s="16"/>
      <c r="B315" s="3" t="s">
        <v>241</v>
      </c>
      <c r="C315" s="18"/>
      <c r="D315" s="63"/>
      <c r="E315" s="16"/>
      <c r="F315" s="63"/>
      <c r="G315" s="18"/>
      <c r="H315" s="63"/>
      <c r="I315" s="64"/>
      <c r="J315" s="65"/>
      <c r="K315" s="80">
        <v>24034</v>
      </c>
      <c r="L315" s="17" t="s">
        <v>242</v>
      </c>
      <c r="M315" s="67"/>
      <c r="N315" s="56"/>
    </row>
    <row r="316" spans="1:14" ht="21" hidden="1" x14ac:dyDescent="0.35">
      <c r="A316" s="16"/>
      <c r="B316" s="3" t="s">
        <v>243</v>
      </c>
      <c r="C316" s="18"/>
      <c r="D316" s="63"/>
      <c r="E316" s="16"/>
      <c r="F316" s="63"/>
      <c r="G316" s="18"/>
      <c r="H316" s="63"/>
      <c r="I316" s="64"/>
      <c r="J316" s="65"/>
      <c r="K316" s="80">
        <v>24067</v>
      </c>
      <c r="L316" s="17" t="s">
        <v>244</v>
      </c>
      <c r="M316" s="67"/>
      <c r="N316" s="56"/>
    </row>
    <row r="317" spans="1:14" ht="21" hidden="1" x14ac:dyDescent="0.35">
      <c r="A317" s="16"/>
      <c r="C317" s="18"/>
      <c r="D317" s="63"/>
      <c r="E317" s="16"/>
      <c r="F317" s="63"/>
      <c r="G317" s="18"/>
      <c r="H317" s="63"/>
      <c r="I317" s="64"/>
      <c r="J317" s="65"/>
      <c r="K317" s="80">
        <v>24071</v>
      </c>
      <c r="L317" s="17" t="s">
        <v>204</v>
      </c>
      <c r="M317" s="67"/>
      <c r="N317" s="56"/>
    </row>
    <row r="318" spans="1:14" ht="21" hidden="1" x14ac:dyDescent="0.35">
      <c r="A318" s="16"/>
      <c r="C318" s="18"/>
      <c r="D318" s="63"/>
      <c r="E318" s="16"/>
      <c r="F318" s="63"/>
      <c r="G318" s="18"/>
      <c r="H318" s="63"/>
      <c r="I318" s="64"/>
      <c r="J318" s="65"/>
      <c r="K318" s="80">
        <v>24097</v>
      </c>
      <c r="L318" s="17" t="s">
        <v>245</v>
      </c>
      <c r="M318" s="67"/>
      <c r="N318" s="56"/>
    </row>
    <row r="319" spans="1:14" ht="21" hidden="1" x14ac:dyDescent="0.35">
      <c r="A319" s="16"/>
      <c r="C319" s="18"/>
      <c r="D319" s="63"/>
      <c r="E319" s="16"/>
      <c r="F319" s="63"/>
      <c r="G319" s="18"/>
      <c r="H319" s="63"/>
      <c r="I319" s="64"/>
      <c r="J319" s="65"/>
      <c r="K319" s="80">
        <v>24099</v>
      </c>
      <c r="L319" s="17" t="s">
        <v>205</v>
      </c>
      <c r="M319" s="67"/>
      <c r="N319" s="56"/>
    </row>
    <row r="320" spans="1:14" ht="21" hidden="1" x14ac:dyDescent="0.35">
      <c r="A320" s="16"/>
      <c r="C320" s="18"/>
      <c r="D320" s="63"/>
      <c r="E320" s="16"/>
      <c r="F320" s="63"/>
      <c r="G320" s="18"/>
      <c r="H320" s="63"/>
      <c r="I320" s="64"/>
      <c r="J320" s="65"/>
      <c r="K320" s="80">
        <v>24113</v>
      </c>
      <c r="L320" s="17" t="s">
        <v>246</v>
      </c>
      <c r="M320" s="67"/>
      <c r="N320" s="56"/>
    </row>
    <row r="321" spans="1:14" ht="21" hidden="1" x14ac:dyDescent="0.35">
      <c r="A321" s="16"/>
      <c r="C321" s="18"/>
      <c r="D321" s="63"/>
      <c r="E321" s="16"/>
      <c r="F321" s="63"/>
      <c r="G321" s="18"/>
      <c r="H321" s="63"/>
      <c r="I321" s="64"/>
      <c r="J321" s="65"/>
      <c r="K321" s="80">
        <v>24125</v>
      </c>
      <c r="L321" s="17" t="s">
        <v>247</v>
      </c>
      <c r="M321" s="67"/>
      <c r="N321" s="56"/>
    </row>
    <row r="322" spans="1:14" ht="21" hidden="1" x14ac:dyDescent="0.35">
      <c r="A322" s="16"/>
      <c r="C322" s="18"/>
      <c r="D322" s="63"/>
      <c r="E322" s="16"/>
      <c r="F322" s="63"/>
      <c r="G322" s="18"/>
      <c r="H322" s="63"/>
      <c r="I322" s="64"/>
      <c r="J322" s="65"/>
      <c r="K322" s="80">
        <v>24133</v>
      </c>
      <c r="L322" s="17" t="s">
        <v>248</v>
      </c>
      <c r="M322" s="67"/>
      <c r="N322" s="56"/>
    </row>
    <row r="323" spans="1:14" ht="21" hidden="1" x14ac:dyDescent="0.35">
      <c r="A323" s="16"/>
      <c r="C323" s="18"/>
      <c r="D323" s="63"/>
      <c r="E323" s="16"/>
      <c r="F323" s="63"/>
      <c r="G323" s="18"/>
      <c r="H323" s="63"/>
      <c r="I323" s="64"/>
      <c r="J323" s="65"/>
      <c r="K323" s="80">
        <v>24151</v>
      </c>
      <c r="L323" s="17" t="s">
        <v>249</v>
      </c>
      <c r="M323" s="67"/>
      <c r="N323" s="56"/>
    </row>
    <row r="324" spans="1:14" ht="21" hidden="1" x14ac:dyDescent="0.35">
      <c r="A324" s="16"/>
      <c r="C324" s="18"/>
      <c r="D324" s="63"/>
      <c r="E324" s="16"/>
      <c r="F324" s="63"/>
      <c r="G324" s="18"/>
      <c r="H324" s="63"/>
      <c r="I324" s="64"/>
      <c r="J324" s="65"/>
      <c r="K324" s="80">
        <v>24158</v>
      </c>
      <c r="L324" s="17" t="s">
        <v>250</v>
      </c>
      <c r="M324" s="148"/>
      <c r="N324" s="56"/>
    </row>
    <row r="325" spans="1:14" ht="21" hidden="1" x14ac:dyDescent="0.35">
      <c r="A325" s="16"/>
      <c r="C325" s="18"/>
      <c r="D325" s="63"/>
      <c r="E325" s="16"/>
      <c r="F325" s="63"/>
      <c r="G325" s="18"/>
      <c r="H325" s="63"/>
      <c r="I325" s="64"/>
      <c r="J325" s="65"/>
      <c r="K325" s="155">
        <v>24168</v>
      </c>
      <c r="L325" s="156" t="s">
        <v>251</v>
      </c>
      <c r="M325" s="67"/>
      <c r="N325" s="56"/>
    </row>
    <row r="326" spans="1:14" ht="21" hidden="1" x14ac:dyDescent="0.35">
      <c r="A326" s="16"/>
      <c r="C326" s="18"/>
      <c r="D326" s="63"/>
      <c r="E326" s="16"/>
      <c r="F326" s="63"/>
      <c r="G326" s="18"/>
      <c r="H326" s="63"/>
      <c r="I326" s="64"/>
      <c r="J326" s="65"/>
      <c r="K326" s="155">
        <v>24182</v>
      </c>
      <c r="L326" s="156" t="s">
        <v>120</v>
      </c>
      <c r="M326" s="67"/>
      <c r="N326" s="56"/>
    </row>
    <row r="327" spans="1:14" ht="21" hidden="1" x14ac:dyDescent="0.35">
      <c r="A327" s="16"/>
      <c r="C327" s="18"/>
      <c r="D327" s="63"/>
      <c r="E327" s="16"/>
      <c r="F327" s="63"/>
      <c r="G327" s="18"/>
      <c r="H327" s="63"/>
      <c r="I327" s="64"/>
      <c r="J327" s="65"/>
      <c r="K327" s="80"/>
      <c r="L327" s="17"/>
      <c r="M327" s="67"/>
      <c r="N327" s="56"/>
    </row>
    <row r="328" spans="1:14" ht="21" hidden="1" x14ac:dyDescent="0.35">
      <c r="A328" s="24"/>
      <c r="B328" s="41"/>
      <c r="C328" s="26"/>
      <c r="D328" s="86"/>
      <c r="E328" s="24"/>
      <c r="F328" s="86"/>
      <c r="G328" s="26"/>
      <c r="H328" s="86"/>
      <c r="I328" s="87"/>
      <c r="J328" s="88"/>
      <c r="K328" s="89"/>
      <c r="L328" s="25"/>
      <c r="M328" s="67"/>
      <c r="N328" s="56"/>
    </row>
    <row r="329" spans="1:14" ht="21" hidden="1" x14ac:dyDescent="0.35">
      <c r="A329" s="24"/>
      <c r="B329" s="120" t="s">
        <v>252</v>
      </c>
      <c r="C329" s="26"/>
      <c r="D329" s="86"/>
      <c r="E329" s="24"/>
      <c r="F329" s="86"/>
      <c r="G329" s="26"/>
      <c r="H329" s="86"/>
      <c r="I329" s="87"/>
      <c r="J329" s="88"/>
      <c r="K329" s="121"/>
      <c r="L329" s="41"/>
      <c r="M329" s="67"/>
      <c r="N329" s="56"/>
    </row>
    <row r="330" spans="1:14" ht="21" hidden="1" x14ac:dyDescent="0.35">
      <c r="A330" s="16">
        <v>2</v>
      </c>
      <c r="B330" s="17" t="s">
        <v>253</v>
      </c>
      <c r="C330" s="18">
        <v>4071000</v>
      </c>
      <c r="D330" s="36">
        <v>3198888</v>
      </c>
      <c r="E330" s="135">
        <v>24104</v>
      </c>
      <c r="F330" s="36">
        <v>0</v>
      </c>
      <c r="G330" s="127">
        <v>0</v>
      </c>
      <c r="H330" s="63">
        <v>4071000</v>
      </c>
      <c r="I330" s="96">
        <f>F330+G330+H330</f>
        <v>4071000</v>
      </c>
      <c r="J330" s="106">
        <f>C330-I330</f>
        <v>0</v>
      </c>
      <c r="K330" s="80">
        <v>24021</v>
      </c>
      <c r="L330" s="17" t="s">
        <v>242</v>
      </c>
      <c r="M330" s="67"/>
      <c r="N330" s="56"/>
    </row>
    <row r="331" spans="1:14" ht="21" hidden="1" x14ac:dyDescent="0.35">
      <c r="A331" s="16"/>
      <c r="B331" s="3" t="s">
        <v>254</v>
      </c>
      <c r="C331" s="18"/>
      <c r="D331" s="63"/>
      <c r="E331" s="16"/>
      <c r="F331" s="63"/>
      <c r="G331" s="18"/>
      <c r="H331" s="63"/>
      <c r="I331" s="64"/>
      <c r="J331" s="65"/>
      <c r="K331" s="80">
        <v>24032</v>
      </c>
      <c r="L331" s="17" t="s">
        <v>255</v>
      </c>
      <c r="M331" s="67"/>
      <c r="N331" s="56"/>
    </row>
    <row r="332" spans="1:14" ht="21" hidden="1" x14ac:dyDescent="0.35">
      <c r="A332" s="16"/>
      <c r="B332" s="3" t="s">
        <v>256</v>
      </c>
      <c r="C332" s="18"/>
      <c r="D332" s="63"/>
      <c r="E332" s="16"/>
      <c r="F332" s="63"/>
      <c r="G332" s="18"/>
      <c r="H332" s="63"/>
      <c r="I332" s="64"/>
      <c r="J332" s="65"/>
      <c r="K332" s="80">
        <v>24032</v>
      </c>
      <c r="L332" s="17" t="s">
        <v>257</v>
      </c>
      <c r="M332" s="67"/>
      <c r="N332" s="56"/>
    </row>
    <row r="333" spans="1:14" ht="21" hidden="1" x14ac:dyDescent="0.35">
      <c r="A333" s="16"/>
      <c r="B333" s="3" t="s">
        <v>258</v>
      </c>
      <c r="C333" s="18"/>
      <c r="D333" s="63"/>
      <c r="E333" s="16"/>
      <c r="F333" s="63"/>
      <c r="G333" s="18"/>
      <c r="H333" s="63"/>
      <c r="I333" s="64"/>
      <c r="J333" s="65"/>
      <c r="K333" s="80">
        <v>24054</v>
      </c>
      <c r="L333" s="17" t="s">
        <v>205</v>
      </c>
      <c r="M333" s="67"/>
      <c r="N333" s="56"/>
    </row>
    <row r="334" spans="1:14" ht="21" hidden="1" x14ac:dyDescent="0.35">
      <c r="A334" s="16"/>
      <c r="B334" s="3" t="s">
        <v>259</v>
      </c>
      <c r="C334" s="18"/>
      <c r="D334" s="63"/>
      <c r="E334" s="16"/>
      <c r="F334" s="63"/>
      <c r="G334" s="18"/>
      <c r="H334" s="63"/>
      <c r="I334" s="64"/>
      <c r="J334" s="65"/>
      <c r="K334" s="80">
        <v>24057</v>
      </c>
      <c r="L334" s="17" t="s">
        <v>260</v>
      </c>
      <c r="M334" s="67"/>
      <c r="N334" s="56"/>
    </row>
    <row r="335" spans="1:14" ht="21" hidden="1" x14ac:dyDescent="0.35">
      <c r="A335" s="16"/>
      <c r="B335" s="3" t="s">
        <v>261</v>
      </c>
      <c r="C335" s="18"/>
      <c r="D335" s="63"/>
      <c r="E335" s="16"/>
      <c r="F335" s="63"/>
      <c r="G335" s="18"/>
      <c r="H335" s="63"/>
      <c r="I335" s="64"/>
      <c r="J335" s="65"/>
      <c r="K335" s="80">
        <v>24061</v>
      </c>
      <c r="L335" s="17" t="s">
        <v>262</v>
      </c>
      <c r="M335" s="67"/>
      <c r="N335" s="56"/>
    </row>
    <row r="336" spans="1:14" ht="21" hidden="1" x14ac:dyDescent="0.35">
      <c r="A336" s="16"/>
      <c r="B336" s="3" t="s">
        <v>263</v>
      </c>
      <c r="C336" s="18"/>
      <c r="D336" s="63"/>
      <c r="E336" s="16"/>
      <c r="F336" s="63"/>
      <c r="G336" s="18"/>
      <c r="H336" s="63"/>
      <c r="I336" s="64"/>
      <c r="J336" s="65"/>
      <c r="K336" s="80">
        <v>24074</v>
      </c>
      <c r="L336" s="17" t="s">
        <v>264</v>
      </c>
      <c r="M336" s="67"/>
      <c r="N336" s="56"/>
    </row>
    <row r="337" spans="1:14" ht="21" hidden="1" x14ac:dyDescent="0.35">
      <c r="A337" s="16"/>
      <c r="B337" s="3" t="s">
        <v>265</v>
      </c>
      <c r="C337" s="18"/>
      <c r="D337" s="63"/>
      <c r="E337" s="16"/>
      <c r="F337" s="63"/>
      <c r="G337" s="18"/>
      <c r="H337" s="63"/>
      <c r="I337" s="64"/>
      <c r="J337" s="65"/>
      <c r="K337" s="80">
        <v>24089</v>
      </c>
      <c r="L337" s="17" t="s">
        <v>266</v>
      </c>
      <c r="M337" s="67"/>
      <c r="N337" s="56"/>
    </row>
    <row r="338" spans="1:14" ht="21" hidden="1" x14ac:dyDescent="0.35">
      <c r="A338" s="16"/>
      <c r="C338" s="18"/>
      <c r="D338" s="63"/>
      <c r="E338" s="16"/>
      <c r="F338" s="63"/>
      <c r="G338" s="18"/>
      <c r="H338" s="63"/>
      <c r="I338" s="64"/>
      <c r="J338" s="65"/>
      <c r="K338" s="80">
        <v>24097</v>
      </c>
      <c r="L338" s="17" t="s">
        <v>267</v>
      </c>
      <c r="M338" s="67"/>
      <c r="N338" s="56"/>
    </row>
    <row r="339" spans="1:14" ht="21" hidden="1" x14ac:dyDescent="0.35">
      <c r="A339" s="16"/>
      <c r="C339" s="18"/>
      <c r="D339" s="63"/>
      <c r="E339" s="16"/>
      <c r="F339" s="63"/>
      <c r="G339" s="18"/>
      <c r="H339" s="63"/>
      <c r="I339" s="64"/>
      <c r="J339" s="65"/>
      <c r="K339" s="80">
        <v>24102</v>
      </c>
      <c r="L339" s="17" t="s">
        <v>268</v>
      </c>
      <c r="M339" s="67"/>
      <c r="N339" s="56"/>
    </row>
    <row r="340" spans="1:14" ht="21" hidden="1" x14ac:dyDescent="0.35">
      <c r="A340" s="16"/>
      <c r="C340" s="18"/>
      <c r="D340" s="63"/>
      <c r="E340" s="16"/>
      <c r="F340" s="63"/>
      <c r="G340" s="18"/>
      <c r="H340" s="63"/>
      <c r="I340" s="64"/>
      <c r="J340" s="65"/>
      <c r="K340" s="80">
        <v>24104</v>
      </c>
      <c r="L340" s="17" t="s">
        <v>269</v>
      </c>
      <c r="M340" s="67"/>
      <c r="N340" s="56"/>
    </row>
    <row r="341" spans="1:14" ht="21" hidden="1" x14ac:dyDescent="0.35">
      <c r="A341" s="16"/>
      <c r="C341" s="18"/>
      <c r="D341" s="63"/>
      <c r="E341" s="16"/>
      <c r="F341" s="63"/>
      <c r="G341" s="18"/>
      <c r="H341" s="63"/>
      <c r="I341" s="64"/>
      <c r="J341" s="65"/>
      <c r="K341" s="157">
        <v>24118</v>
      </c>
      <c r="L341" s="158" t="s">
        <v>270</v>
      </c>
      <c r="M341" s="67"/>
      <c r="N341" s="56"/>
    </row>
    <row r="342" spans="1:14" ht="21" hidden="1" x14ac:dyDescent="0.35">
      <c r="A342" s="16"/>
      <c r="C342" s="18"/>
      <c r="D342" s="63"/>
      <c r="E342" s="16"/>
      <c r="F342" s="63"/>
      <c r="G342" s="18"/>
      <c r="H342" s="63"/>
      <c r="I342" s="64"/>
      <c r="J342" s="65"/>
      <c r="K342" s="157">
        <v>24130</v>
      </c>
      <c r="L342" s="158" t="s">
        <v>120</v>
      </c>
      <c r="M342" s="67"/>
      <c r="N342" s="56"/>
    </row>
    <row r="343" spans="1:14" ht="21" hidden="1" x14ac:dyDescent="0.35">
      <c r="A343" s="16"/>
      <c r="C343" s="18"/>
      <c r="D343" s="63"/>
      <c r="E343" s="16"/>
      <c r="F343" s="63"/>
      <c r="G343" s="18"/>
      <c r="H343" s="63"/>
      <c r="I343" s="64"/>
      <c r="J343" s="65"/>
      <c r="K343" s="80">
        <v>24133</v>
      </c>
      <c r="L343" s="17" t="s">
        <v>271</v>
      </c>
      <c r="M343" s="67"/>
      <c r="N343" s="56"/>
    </row>
    <row r="344" spans="1:14" ht="21" hidden="1" x14ac:dyDescent="0.35">
      <c r="A344" s="16"/>
      <c r="C344" s="18"/>
      <c r="D344" s="63"/>
      <c r="E344" s="16"/>
      <c r="F344" s="63"/>
      <c r="G344" s="18"/>
      <c r="H344" s="63"/>
      <c r="I344" s="64"/>
      <c r="J344" s="65"/>
      <c r="K344" s="80">
        <v>24146</v>
      </c>
      <c r="L344" s="17" t="s">
        <v>272</v>
      </c>
      <c r="M344" s="67"/>
      <c r="N344" s="56"/>
    </row>
    <row r="345" spans="1:14" ht="21" hidden="1" x14ac:dyDescent="0.35">
      <c r="A345" s="16"/>
      <c r="C345" s="18"/>
      <c r="D345" s="63"/>
      <c r="E345" s="16"/>
      <c r="F345" s="63"/>
      <c r="G345" s="18"/>
      <c r="H345" s="63"/>
      <c r="I345" s="64"/>
      <c r="J345" s="65"/>
      <c r="K345" s="159"/>
      <c r="L345" s="160"/>
      <c r="M345" s="67"/>
      <c r="N345" s="56"/>
    </row>
    <row r="346" spans="1:14" ht="21" hidden="1" x14ac:dyDescent="0.35">
      <c r="A346" s="16"/>
      <c r="C346" s="18"/>
      <c r="D346" s="63"/>
      <c r="E346" s="16"/>
      <c r="F346" s="63"/>
      <c r="G346" s="18"/>
      <c r="H346" s="63"/>
      <c r="I346" s="64"/>
      <c r="J346" s="65"/>
      <c r="K346" s="80"/>
      <c r="L346" s="17"/>
      <c r="M346" s="67"/>
      <c r="N346" s="56"/>
    </row>
    <row r="347" spans="1:14" ht="21" hidden="1" x14ac:dyDescent="0.35">
      <c r="A347" s="24"/>
      <c r="B347" s="41"/>
      <c r="C347" s="26"/>
      <c r="D347" s="86"/>
      <c r="E347" s="24"/>
      <c r="F347" s="86"/>
      <c r="G347" s="26"/>
      <c r="H347" s="86"/>
      <c r="I347" s="87"/>
      <c r="J347" s="88"/>
      <c r="K347" s="89"/>
      <c r="L347" s="25"/>
      <c r="M347" s="67"/>
      <c r="N347" s="56"/>
    </row>
    <row r="348" spans="1:14" ht="21" hidden="1" x14ac:dyDescent="0.35">
      <c r="A348" s="16">
        <v>2</v>
      </c>
      <c r="B348" s="17" t="s">
        <v>273</v>
      </c>
      <c r="C348" s="18">
        <v>893000</v>
      </c>
      <c r="D348" s="36">
        <v>330156</v>
      </c>
      <c r="E348" s="135">
        <v>24101</v>
      </c>
      <c r="F348" s="36">
        <v>0</v>
      </c>
      <c r="G348" s="127">
        <v>0</v>
      </c>
      <c r="H348" s="63">
        <v>893000</v>
      </c>
      <c r="I348" s="96">
        <f>F348+G348+H348</f>
        <v>893000</v>
      </c>
      <c r="J348" s="106">
        <f>C348-I348</f>
        <v>0</v>
      </c>
      <c r="K348" s="80">
        <v>24021</v>
      </c>
      <c r="L348" s="17" t="s">
        <v>242</v>
      </c>
      <c r="M348" s="67"/>
      <c r="N348" s="56"/>
    </row>
    <row r="349" spans="1:14" ht="21" hidden="1" x14ac:dyDescent="0.35">
      <c r="A349" s="16"/>
      <c r="B349" s="3" t="s">
        <v>274</v>
      </c>
      <c r="C349" s="18"/>
      <c r="D349" s="63"/>
      <c r="E349" s="16"/>
      <c r="F349" s="63"/>
      <c r="G349" s="18"/>
      <c r="H349" s="63"/>
      <c r="I349" s="64"/>
      <c r="J349" s="107"/>
      <c r="K349" s="80">
        <v>24032</v>
      </c>
      <c r="L349" s="17" t="s">
        <v>255</v>
      </c>
      <c r="M349" s="67"/>
      <c r="N349" s="56"/>
    </row>
    <row r="350" spans="1:14" ht="21" hidden="1" x14ac:dyDescent="0.35">
      <c r="A350" s="16"/>
      <c r="B350" s="3" t="s">
        <v>275</v>
      </c>
      <c r="C350" s="18"/>
      <c r="D350" s="63"/>
      <c r="E350" s="16"/>
      <c r="F350" s="63"/>
      <c r="G350" s="18"/>
      <c r="H350" s="63"/>
      <c r="I350" s="64"/>
      <c r="J350" s="107"/>
      <c r="K350" s="80">
        <v>24032</v>
      </c>
      <c r="L350" s="17" t="s">
        <v>257</v>
      </c>
      <c r="M350" s="67"/>
      <c r="N350" s="56"/>
    </row>
    <row r="351" spans="1:14" ht="21" hidden="1" x14ac:dyDescent="0.35">
      <c r="A351" s="16"/>
      <c r="C351" s="18"/>
      <c r="D351" s="63"/>
      <c r="E351" s="16"/>
      <c r="F351" s="63"/>
      <c r="G351" s="18"/>
      <c r="H351" s="63"/>
      <c r="I351" s="64"/>
      <c r="J351" s="107"/>
      <c r="K351" s="80">
        <v>24046</v>
      </c>
      <c r="L351" s="17" t="s">
        <v>276</v>
      </c>
      <c r="M351" s="67"/>
      <c r="N351" s="56"/>
    </row>
    <row r="352" spans="1:14" ht="21" hidden="1" x14ac:dyDescent="0.35">
      <c r="A352" s="16"/>
      <c r="C352" s="18"/>
      <c r="D352" s="63"/>
      <c r="E352" s="16"/>
      <c r="F352" s="63"/>
      <c r="G352" s="18"/>
      <c r="H352" s="63"/>
      <c r="I352" s="64"/>
      <c r="J352" s="107"/>
      <c r="K352" s="80">
        <v>24053</v>
      </c>
      <c r="L352" s="17" t="s">
        <v>260</v>
      </c>
      <c r="M352" s="67"/>
      <c r="N352" s="56"/>
    </row>
    <row r="353" spans="1:14" ht="21" hidden="1" x14ac:dyDescent="0.35">
      <c r="A353" s="16"/>
      <c r="C353" s="18"/>
      <c r="D353" s="63"/>
      <c r="E353" s="16"/>
      <c r="F353" s="63"/>
      <c r="G353" s="18"/>
      <c r="H353" s="63"/>
      <c r="I353" s="64"/>
      <c r="J353" s="107"/>
      <c r="K353" s="80">
        <v>24054</v>
      </c>
      <c r="L353" s="17" t="s">
        <v>277</v>
      </c>
      <c r="M353" s="67"/>
      <c r="N353" s="56"/>
    </row>
    <row r="354" spans="1:14" ht="21" hidden="1" x14ac:dyDescent="0.35">
      <c r="A354" s="16"/>
      <c r="C354" s="18"/>
      <c r="D354" s="63"/>
      <c r="E354" s="16"/>
      <c r="F354" s="63"/>
      <c r="G354" s="18"/>
      <c r="H354" s="63"/>
      <c r="I354" s="64"/>
      <c r="J354" s="107"/>
      <c r="K354" s="80">
        <v>24067</v>
      </c>
      <c r="L354" s="17" t="s">
        <v>264</v>
      </c>
      <c r="M354" s="67"/>
      <c r="N354" s="56"/>
    </row>
    <row r="355" spans="1:14" ht="21" hidden="1" x14ac:dyDescent="0.35">
      <c r="A355" s="16"/>
      <c r="C355" s="18"/>
      <c r="D355" s="63"/>
      <c r="E355" s="16"/>
      <c r="F355" s="63"/>
      <c r="G355" s="18"/>
      <c r="H355" s="63"/>
      <c r="I355" s="64"/>
      <c r="J355" s="107"/>
      <c r="K355" s="80">
        <v>24071</v>
      </c>
      <c r="L355" s="17" t="s">
        <v>278</v>
      </c>
      <c r="M355" s="67"/>
      <c r="N355" s="56"/>
    </row>
    <row r="356" spans="1:14" ht="21" hidden="1" x14ac:dyDescent="0.35">
      <c r="A356" s="16"/>
      <c r="C356" s="18"/>
      <c r="D356" s="63"/>
      <c r="E356" s="16"/>
      <c r="F356" s="63"/>
      <c r="G356" s="18"/>
      <c r="H356" s="63"/>
      <c r="I356" s="64"/>
      <c r="J356" s="107"/>
      <c r="K356" s="80">
        <v>24076</v>
      </c>
      <c r="L356" s="17" t="s">
        <v>279</v>
      </c>
      <c r="M356" s="67"/>
      <c r="N356" s="56"/>
    </row>
    <row r="357" spans="1:14" ht="21" hidden="1" x14ac:dyDescent="0.35">
      <c r="A357" s="16"/>
      <c r="C357" s="18"/>
      <c r="D357" s="63"/>
      <c r="E357" s="16"/>
      <c r="F357" s="63"/>
      <c r="G357" s="18"/>
      <c r="H357" s="63"/>
      <c r="I357" s="64"/>
      <c r="J357" s="107"/>
      <c r="K357" s="80">
        <v>24095</v>
      </c>
      <c r="L357" s="17" t="s">
        <v>269</v>
      </c>
      <c r="M357" s="67"/>
      <c r="N357" s="56"/>
    </row>
    <row r="358" spans="1:14" ht="21" hidden="1" x14ac:dyDescent="0.35">
      <c r="A358" s="16"/>
      <c r="C358" s="18"/>
      <c r="D358" s="63"/>
      <c r="E358" s="16"/>
      <c r="F358" s="63"/>
      <c r="G358" s="18"/>
      <c r="H358" s="63"/>
      <c r="I358" s="64"/>
      <c r="J358" s="107"/>
      <c r="K358" s="157">
        <v>24118</v>
      </c>
      <c r="L358" s="158" t="s">
        <v>270</v>
      </c>
      <c r="M358" s="67"/>
      <c r="N358" s="56"/>
    </row>
    <row r="359" spans="1:14" ht="21" hidden="1" x14ac:dyDescent="0.35">
      <c r="A359" s="16"/>
      <c r="C359" s="18"/>
      <c r="D359" s="63"/>
      <c r="E359" s="16"/>
      <c r="F359" s="63"/>
      <c r="G359" s="18"/>
      <c r="H359" s="63"/>
      <c r="I359" s="64"/>
      <c r="J359" s="107"/>
      <c r="K359" s="157">
        <v>24130</v>
      </c>
      <c r="L359" s="158" t="s">
        <v>120</v>
      </c>
      <c r="M359" s="67"/>
      <c r="N359" s="56"/>
    </row>
    <row r="360" spans="1:14" ht="21" hidden="1" x14ac:dyDescent="0.35">
      <c r="A360" s="16"/>
      <c r="C360" s="18"/>
      <c r="D360" s="63"/>
      <c r="E360" s="16"/>
      <c r="F360" s="63"/>
      <c r="G360" s="18"/>
      <c r="H360" s="63"/>
      <c r="I360" s="64"/>
      <c r="J360" s="107"/>
      <c r="K360" s="80">
        <v>24133</v>
      </c>
      <c r="L360" s="17" t="s">
        <v>271</v>
      </c>
      <c r="M360" s="67"/>
      <c r="N360" s="56"/>
    </row>
    <row r="361" spans="1:14" ht="21" hidden="1" x14ac:dyDescent="0.35">
      <c r="A361" s="16"/>
      <c r="C361" s="18"/>
      <c r="D361" s="63"/>
      <c r="E361" s="16"/>
      <c r="F361" s="63"/>
      <c r="G361" s="18"/>
      <c r="H361" s="63"/>
      <c r="I361" s="64"/>
      <c r="J361" s="107"/>
      <c r="K361" s="80">
        <v>24138</v>
      </c>
      <c r="L361" s="17" t="s">
        <v>280</v>
      </c>
      <c r="M361" s="67"/>
      <c r="N361" s="56"/>
    </row>
    <row r="362" spans="1:14" ht="21" hidden="1" x14ac:dyDescent="0.35">
      <c r="A362" s="16"/>
      <c r="C362" s="18"/>
      <c r="D362" s="63"/>
      <c r="E362" s="16"/>
      <c r="F362" s="63"/>
      <c r="G362" s="18"/>
      <c r="H362" s="63"/>
      <c r="I362" s="64"/>
      <c r="J362" s="107"/>
      <c r="K362" s="80">
        <v>24158</v>
      </c>
      <c r="L362" s="17" t="s">
        <v>281</v>
      </c>
      <c r="M362" s="148"/>
      <c r="N362" s="56"/>
    </row>
    <row r="363" spans="1:14" ht="21" hidden="1" x14ac:dyDescent="0.35">
      <c r="A363" s="16"/>
      <c r="C363" s="18"/>
      <c r="D363" s="63"/>
      <c r="E363" s="16"/>
      <c r="F363" s="63"/>
      <c r="G363" s="18"/>
      <c r="H363" s="63"/>
      <c r="I363" s="64"/>
      <c r="J363" s="107"/>
      <c r="K363" s="80">
        <v>24166</v>
      </c>
      <c r="L363" s="17" t="s">
        <v>282</v>
      </c>
      <c r="M363" s="67"/>
      <c r="N363" s="56"/>
    </row>
    <row r="364" spans="1:14" ht="21" hidden="1" x14ac:dyDescent="0.35">
      <c r="A364" s="16"/>
      <c r="C364" s="18"/>
      <c r="D364" s="63"/>
      <c r="E364" s="16"/>
      <c r="F364" s="63"/>
      <c r="G364" s="18"/>
      <c r="H364" s="63"/>
      <c r="I364" s="64"/>
      <c r="J364" s="107"/>
      <c r="K364" s="80"/>
      <c r="L364" s="17"/>
      <c r="M364" s="67"/>
      <c r="N364" s="56"/>
    </row>
    <row r="365" spans="1:14" ht="21" hidden="1" x14ac:dyDescent="0.35">
      <c r="A365" s="24"/>
      <c r="B365" s="41"/>
      <c r="C365" s="26"/>
      <c r="D365" s="86"/>
      <c r="E365" s="24"/>
      <c r="F365" s="86"/>
      <c r="G365" s="26"/>
      <c r="H365" s="86"/>
      <c r="I365" s="87"/>
      <c r="J365" s="101"/>
      <c r="K365" s="89"/>
      <c r="L365" s="25"/>
      <c r="M365" s="67"/>
      <c r="N365" s="56"/>
    </row>
    <row r="366" spans="1:14" ht="21" hidden="1" x14ac:dyDescent="0.35">
      <c r="A366" s="24"/>
      <c r="B366" s="120" t="s">
        <v>198</v>
      </c>
      <c r="C366" s="26"/>
      <c r="D366" s="86"/>
      <c r="E366" s="24"/>
      <c r="F366" s="86"/>
      <c r="G366" s="26"/>
      <c r="H366" s="86"/>
      <c r="I366" s="87"/>
      <c r="J366" s="88"/>
      <c r="K366" s="121"/>
      <c r="L366" s="41"/>
      <c r="M366" s="67"/>
      <c r="N366" s="56"/>
    </row>
    <row r="367" spans="1:14" ht="21" hidden="1" x14ac:dyDescent="0.35">
      <c r="A367" s="91">
        <v>4</v>
      </c>
      <c r="B367" s="161" t="s">
        <v>283</v>
      </c>
      <c r="C367" s="93">
        <v>1978000</v>
      </c>
      <c r="D367" s="93">
        <v>867900</v>
      </c>
      <c r="E367" s="136">
        <v>24103</v>
      </c>
      <c r="F367" s="95"/>
      <c r="G367" s="93"/>
      <c r="H367" s="95">
        <f>D367</f>
        <v>867900</v>
      </c>
      <c r="I367" s="96">
        <f>F367+G367+H367</f>
        <v>867900</v>
      </c>
      <c r="J367" s="106">
        <v>0</v>
      </c>
      <c r="K367" s="98">
        <v>24021</v>
      </c>
      <c r="L367" s="92" t="s">
        <v>242</v>
      </c>
      <c r="M367" s="67"/>
      <c r="N367" s="56"/>
    </row>
    <row r="368" spans="1:14" ht="21" hidden="1" x14ac:dyDescent="0.35">
      <c r="A368" s="16"/>
      <c r="B368" s="162"/>
      <c r="C368" s="18"/>
      <c r="D368" s="63"/>
      <c r="E368" s="16"/>
      <c r="F368" s="63"/>
      <c r="G368" s="18"/>
      <c r="H368" s="63"/>
      <c r="I368" s="64"/>
      <c r="J368" s="107"/>
      <c r="K368" s="80">
        <v>24032</v>
      </c>
      <c r="L368" s="17" t="s">
        <v>255</v>
      </c>
      <c r="M368" s="67"/>
      <c r="N368" s="56"/>
    </row>
    <row r="369" spans="1:14" ht="21" hidden="1" x14ac:dyDescent="0.35">
      <c r="A369" s="16"/>
      <c r="B369" s="162"/>
      <c r="C369" s="18"/>
      <c r="D369" s="63"/>
      <c r="E369" s="16"/>
      <c r="F369" s="63"/>
      <c r="G369" s="18"/>
      <c r="H369" s="63"/>
      <c r="I369" s="64"/>
      <c r="J369" s="107"/>
      <c r="K369" s="80">
        <v>24032</v>
      </c>
      <c r="L369" s="17" t="s">
        <v>257</v>
      </c>
      <c r="M369" s="67"/>
      <c r="N369" s="56"/>
    </row>
    <row r="370" spans="1:14" ht="21" hidden="1" x14ac:dyDescent="0.35">
      <c r="A370" s="16"/>
      <c r="B370" s="162"/>
      <c r="C370" s="18"/>
      <c r="D370" s="63"/>
      <c r="E370" s="16"/>
      <c r="F370" s="63"/>
      <c r="G370" s="18"/>
      <c r="H370" s="63"/>
      <c r="I370" s="64"/>
      <c r="J370" s="107"/>
      <c r="K370" s="123">
        <v>24036</v>
      </c>
      <c r="L370" s="17" t="s">
        <v>205</v>
      </c>
      <c r="M370" s="67"/>
      <c r="N370" s="56"/>
    </row>
    <row r="371" spans="1:14" ht="21" hidden="1" x14ac:dyDescent="0.35">
      <c r="A371" s="16"/>
      <c r="B371" s="162"/>
      <c r="C371" s="18"/>
      <c r="D371" s="63"/>
      <c r="E371" s="16"/>
      <c r="F371" s="63"/>
      <c r="G371" s="18"/>
      <c r="H371" s="63"/>
      <c r="I371" s="64"/>
      <c r="J371" s="107"/>
      <c r="K371" s="123">
        <v>24041</v>
      </c>
      <c r="L371" s="17" t="s">
        <v>260</v>
      </c>
      <c r="M371" s="67"/>
      <c r="N371" s="56"/>
    </row>
    <row r="372" spans="1:14" ht="21" hidden="1" x14ac:dyDescent="0.35">
      <c r="A372" s="16"/>
      <c r="B372" s="162"/>
      <c r="C372" s="18"/>
      <c r="D372" s="63"/>
      <c r="E372" s="16"/>
      <c r="F372" s="63"/>
      <c r="G372" s="18"/>
      <c r="H372" s="63"/>
      <c r="I372" s="64"/>
      <c r="J372" s="107"/>
      <c r="K372" s="123">
        <v>24043</v>
      </c>
      <c r="L372" s="17" t="s">
        <v>284</v>
      </c>
      <c r="M372" s="67"/>
      <c r="N372" s="56"/>
    </row>
    <row r="373" spans="1:14" ht="21" hidden="1" x14ac:dyDescent="0.35">
      <c r="A373" s="16"/>
      <c r="B373" s="162"/>
      <c r="C373" s="18"/>
      <c r="D373" s="63"/>
      <c r="E373" s="16"/>
      <c r="F373" s="63"/>
      <c r="G373" s="18"/>
      <c r="H373" s="63"/>
      <c r="I373" s="64"/>
      <c r="J373" s="107"/>
      <c r="K373" s="123">
        <v>24053</v>
      </c>
      <c r="L373" s="17" t="s">
        <v>285</v>
      </c>
      <c r="M373" s="67"/>
      <c r="N373" s="56"/>
    </row>
    <row r="374" spans="1:14" ht="21" hidden="1" x14ac:dyDescent="0.35">
      <c r="A374" s="16"/>
      <c r="B374" s="162"/>
      <c r="C374" s="18"/>
      <c r="D374" s="63"/>
      <c r="E374" s="16"/>
      <c r="F374" s="63"/>
      <c r="G374" s="18"/>
      <c r="H374" s="63"/>
      <c r="I374" s="64"/>
      <c r="J374" s="107"/>
      <c r="K374" s="123">
        <v>24057</v>
      </c>
      <c r="L374" s="17" t="s">
        <v>286</v>
      </c>
      <c r="M374" s="67"/>
      <c r="N374" s="56"/>
    </row>
    <row r="375" spans="1:14" ht="21" hidden="1" x14ac:dyDescent="0.35">
      <c r="A375" s="16"/>
      <c r="B375" s="162"/>
      <c r="C375" s="18"/>
      <c r="D375" s="63"/>
      <c r="E375" s="16"/>
      <c r="F375" s="63"/>
      <c r="G375" s="18"/>
      <c r="H375" s="63"/>
      <c r="I375" s="64"/>
      <c r="J375" s="107"/>
      <c r="K375" s="163">
        <v>24078</v>
      </c>
      <c r="L375" s="164" t="s">
        <v>287</v>
      </c>
      <c r="M375" s="67"/>
      <c r="N375" s="56"/>
    </row>
    <row r="376" spans="1:14" ht="21" hidden="1" x14ac:dyDescent="0.35">
      <c r="A376" s="16"/>
      <c r="B376" s="162"/>
      <c r="C376" s="18"/>
      <c r="D376" s="63"/>
      <c r="E376" s="16"/>
      <c r="F376" s="63"/>
      <c r="G376" s="18"/>
      <c r="H376" s="63"/>
      <c r="I376" s="64"/>
      <c r="J376" s="107"/>
      <c r="K376" s="123">
        <v>24091</v>
      </c>
      <c r="L376" s="17" t="s">
        <v>271</v>
      </c>
      <c r="M376" s="67"/>
      <c r="N376" s="56"/>
    </row>
    <row r="377" spans="1:14" ht="21" hidden="1" x14ac:dyDescent="0.35">
      <c r="A377" s="24"/>
      <c r="B377" s="165"/>
      <c r="C377" s="26"/>
      <c r="D377" s="86"/>
      <c r="E377" s="24"/>
      <c r="F377" s="86"/>
      <c r="G377" s="26"/>
      <c r="H377" s="86"/>
      <c r="I377" s="87"/>
      <c r="J377" s="101"/>
      <c r="K377" s="125">
        <v>24097</v>
      </c>
      <c r="L377" s="25" t="s">
        <v>288</v>
      </c>
      <c r="M377" s="67"/>
      <c r="N377" s="56"/>
    </row>
    <row r="378" spans="1:14" ht="21" hidden="1" x14ac:dyDescent="0.35">
      <c r="A378" s="91">
        <v>5</v>
      </c>
      <c r="B378" s="92" t="s">
        <v>289</v>
      </c>
      <c r="C378" s="93">
        <v>1780000</v>
      </c>
      <c r="D378" s="93">
        <v>782595</v>
      </c>
      <c r="E378" s="136">
        <v>24103</v>
      </c>
      <c r="F378" s="95"/>
      <c r="G378" s="93"/>
      <c r="H378" s="95">
        <f>D378</f>
        <v>782595</v>
      </c>
      <c r="I378" s="96">
        <f>F378+G378+H378</f>
        <v>782595</v>
      </c>
      <c r="J378" s="106">
        <v>0</v>
      </c>
      <c r="K378" s="98">
        <v>24021</v>
      </c>
      <c r="L378" s="92" t="s">
        <v>242</v>
      </c>
      <c r="M378" s="81"/>
      <c r="N378" s="56"/>
    </row>
    <row r="379" spans="1:14" ht="21" hidden="1" x14ac:dyDescent="0.35">
      <c r="A379" s="16"/>
      <c r="C379" s="18"/>
      <c r="D379" s="63"/>
      <c r="E379" s="16"/>
      <c r="F379" s="63"/>
      <c r="G379" s="18"/>
      <c r="H379" s="63"/>
      <c r="I379" s="64"/>
      <c r="J379" s="107"/>
      <c r="K379" s="80">
        <v>24032</v>
      </c>
      <c r="L379" s="17" t="s">
        <v>255</v>
      </c>
      <c r="M379" s="81"/>
      <c r="N379" s="56"/>
    </row>
    <row r="380" spans="1:14" ht="21" hidden="1" x14ac:dyDescent="0.35">
      <c r="A380" s="16"/>
      <c r="C380" s="18"/>
      <c r="D380" s="63"/>
      <c r="E380" s="16"/>
      <c r="F380" s="63"/>
      <c r="G380" s="18"/>
      <c r="H380" s="63"/>
      <c r="I380" s="64"/>
      <c r="J380" s="107"/>
      <c r="K380" s="80">
        <v>24032</v>
      </c>
      <c r="L380" s="17" t="s">
        <v>257</v>
      </c>
      <c r="M380" s="81"/>
      <c r="N380" s="56"/>
    </row>
    <row r="381" spans="1:14" ht="21" hidden="1" x14ac:dyDescent="0.35">
      <c r="A381" s="16"/>
      <c r="C381" s="18"/>
      <c r="D381" s="63"/>
      <c r="E381" s="16"/>
      <c r="F381" s="63"/>
      <c r="G381" s="18"/>
      <c r="H381" s="63"/>
      <c r="I381" s="64"/>
      <c r="J381" s="107"/>
      <c r="K381" s="123">
        <v>24036</v>
      </c>
      <c r="L381" s="17" t="s">
        <v>205</v>
      </c>
      <c r="M381" s="81"/>
      <c r="N381" s="56"/>
    </row>
    <row r="382" spans="1:14" ht="21" hidden="1" x14ac:dyDescent="0.35">
      <c r="A382" s="16"/>
      <c r="C382" s="18"/>
      <c r="D382" s="63"/>
      <c r="E382" s="16"/>
      <c r="F382" s="63"/>
      <c r="G382" s="18"/>
      <c r="H382" s="63"/>
      <c r="I382" s="64"/>
      <c r="J382" s="107"/>
      <c r="K382" s="123">
        <v>24041</v>
      </c>
      <c r="L382" s="17" t="s">
        <v>260</v>
      </c>
      <c r="M382" s="81"/>
      <c r="N382" s="56"/>
    </row>
    <row r="383" spans="1:14" ht="21" hidden="1" x14ac:dyDescent="0.35">
      <c r="A383" s="16"/>
      <c r="C383" s="18"/>
      <c r="D383" s="63"/>
      <c r="E383" s="16"/>
      <c r="F383" s="63"/>
      <c r="G383" s="18"/>
      <c r="H383" s="63"/>
      <c r="I383" s="64"/>
      <c r="J383" s="107"/>
      <c r="K383" s="123">
        <v>24043</v>
      </c>
      <c r="L383" s="17" t="s">
        <v>284</v>
      </c>
      <c r="M383" s="81"/>
      <c r="N383" s="56"/>
    </row>
    <row r="384" spans="1:14" ht="21" hidden="1" x14ac:dyDescent="0.35">
      <c r="A384" s="16"/>
      <c r="C384" s="18"/>
      <c r="D384" s="63"/>
      <c r="E384" s="16"/>
      <c r="F384" s="63"/>
      <c r="G384" s="18"/>
      <c r="H384" s="63"/>
      <c r="I384" s="64"/>
      <c r="J384" s="107"/>
      <c r="K384" s="123">
        <v>24053</v>
      </c>
      <c r="L384" s="17" t="s">
        <v>285</v>
      </c>
      <c r="M384" s="81"/>
      <c r="N384" s="56"/>
    </row>
    <row r="385" spans="1:14" ht="21" hidden="1" x14ac:dyDescent="0.35">
      <c r="A385" s="16"/>
      <c r="B385" s="17"/>
      <c r="C385" s="18"/>
      <c r="D385" s="63"/>
      <c r="E385" s="135"/>
      <c r="F385" s="63"/>
      <c r="G385" s="18"/>
      <c r="H385" s="63"/>
      <c r="I385" s="64"/>
      <c r="J385" s="107"/>
      <c r="K385" s="80">
        <v>24057</v>
      </c>
      <c r="L385" s="17" t="s">
        <v>290</v>
      </c>
      <c r="M385" s="81"/>
      <c r="N385" s="56"/>
    </row>
    <row r="386" spans="1:14" ht="21" hidden="1" x14ac:dyDescent="0.35">
      <c r="A386" s="16"/>
      <c r="B386" s="17"/>
      <c r="C386" s="18"/>
      <c r="D386" s="63"/>
      <c r="E386" s="135"/>
      <c r="F386" s="63"/>
      <c r="G386" s="18"/>
      <c r="H386" s="63"/>
      <c r="I386" s="64"/>
      <c r="J386" s="107"/>
      <c r="K386" s="163">
        <v>24078</v>
      </c>
      <c r="L386" s="164" t="s">
        <v>287</v>
      </c>
      <c r="M386" s="81"/>
      <c r="N386" s="56"/>
    </row>
    <row r="387" spans="1:14" ht="21" hidden="1" x14ac:dyDescent="0.35">
      <c r="A387" s="16"/>
      <c r="B387" s="17"/>
      <c r="C387" s="18"/>
      <c r="D387" s="63"/>
      <c r="E387" s="135"/>
      <c r="F387" s="63"/>
      <c r="G387" s="18"/>
      <c r="H387" s="63"/>
      <c r="I387" s="64"/>
      <c r="J387" s="107"/>
      <c r="K387" s="80">
        <v>24091</v>
      </c>
      <c r="L387" s="17" t="s">
        <v>291</v>
      </c>
      <c r="M387" s="81"/>
      <c r="N387" s="56"/>
    </row>
    <row r="388" spans="1:14" ht="21" hidden="1" x14ac:dyDescent="0.35">
      <c r="A388" s="24"/>
      <c r="B388" s="25"/>
      <c r="C388" s="26"/>
      <c r="D388" s="86"/>
      <c r="E388" s="137"/>
      <c r="F388" s="86"/>
      <c r="G388" s="26"/>
      <c r="H388" s="86"/>
      <c r="I388" s="87"/>
      <c r="J388" s="101"/>
      <c r="K388" s="89">
        <v>24097</v>
      </c>
      <c r="L388" s="25" t="s">
        <v>288</v>
      </c>
      <c r="M388" s="81"/>
      <c r="N388" s="56"/>
    </row>
    <row r="389" spans="1:14" ht="21" hidden="1" x14ac:dyDescent="0.35">
      <c r="A389" s="91">
        <v>2</v>
      </c>
      <c r="B389" s="17" t="s">
        <v>292</v>
      </c>
      <c r="C389" s="93">
        <v>2488000</v>
      </c>
      <c r="D389" s="93">
        <v>979400</v>
      </c>
      <c r="E389" s="136">
        <v>24176</v>
      </c>
      <c r="F389" s="36">
        <v>0</v>
      </c>
      <c r="G389" s="127">
        <v>0</v>
      </c>
      <c r="H389" s="63">
        <v>2488000</v>
      </c>
      <c r="I389" s="96">
        <f>F389+G389+H389</f>
        <v>2488000</v>
      </c>
      <c r="J389" s="106">
        <f>C389-I389</f>
        <v>0</v>
      </c>
      <c r="K389" s="80">
        <v>24032</v>
      </c>
      <c r="L389" s="17" t="s">
        <v>242</v>
      </c>
      <c r="M389" s="81"/>
      <c r="N389" s="56"/>
    </row>
    <row r="390" spans="1:14" ht="21" hidden="1" x14ac:dyDescent="0.35">
      <c r="A390" s="16"/>
      <c r="B390" s="3" t="s">
        <v>293</v>
      </c>
      <c r="C390" s="18"/>
      <c r="D390" s="63"/>
      <c r="E390" s="16"/>
      <c r="F390" s="63"/>
      <c r="G390" s="18"/>
      <c r="H390" s="63"/>
      <c r="I390" s="64"/>
      <c r="J390" s="107"/>
      <c r="K390" s="80">
        <v>24046</v>
      </c>
      <c r="L390" s="17" t="s">
        <v>294</v>
      </c>
      <c r="M390" s="81"/>
      <c r="N390" s="56"/>
    </row>
    <row r="391" spans="1:14" ht="21" hidden="1" x14ac:dyDescent="0.35">
      <c r="A391" s="16"/>
      <c r="B391" s="3" t="s">
        <v>295</v>
      </c>
      <c r="C391" s="18"/>
      <c r="D391" s="63"/>
      <c r="E391" s="16"/>
      <c r="F391" s="63"/>
      <c r="G391" s="18"/>
      <c r="H391" s="63"/>
      <c r="I391" s="64"/>
      <c r="J391" s="107"/>
      <c r="K391" s="80">
        <v>24053</v>
      </c>
      <c r="L391" s="17" t="s">
        <v>296</v>
      </c>
      <c r="M391" s="81"/>
      <c r="N391" s="56"/>
    </row>
    <row r="392" spans="1:14" ht="21" hidden="1" x14ac:dyDescent="0.35">
      <c r="A392" s="16"/>
      <c r="B392" s="17" t="s">
        <v>297</v>
      </c>
      <c r="C392" s="18"/>
      <c r="D392" s="63"/>
      <c r="E392" s="135"/>
      <c r="F392" s="63"/>
      <c r="G392" s="18"/>
      <c r="H392" s="63"/>
      <c r="I392" s="64"/>
      <c r="J392" s="107"/>
      <c r="K392" s="80">
        <v>24056</v>
      </c>
      <c r="L392" s="17" t="s">
        <v>205</v>
      </c>
      <c r="M392" s="81"/>
      <c r="N392" s="56"/>
    </row>
    <row r="393" spans="1:14" ht="21" hidden="1" x14ac:dyDescent="0.35">
      <c r="A393" s="16"/>
      <c r="B393" s="17" t="s">
        <v>298</v>
      </c>
      <c r="C393" s="18"/>
      <c r="D393" s="63"/>
      <c r="E393" s="135"/>
      <c r="F393" s="63"/>
      <c r="G393" s="18"/>
      <c r="H393" s="63"/>
      <c r="I393" s="64"/>
      <c r="J393" s="107"/>
      <c r="K393" s="80">
        <v>24057</v>
      </c>
      <c r="L393" s="17" t="s">
        <v>260</v>
      </c>
      <c r="M393" s="81"/>
      <c r="N393" s="56"/>
    </row>
    <row r="394" spans="1:14" ht="21" hidden="1" x14ac:dyDescent="0.35">
      <c r="A394" s="16"/>
      <c r="B394" s="17"/>
      <c r="C394" s="18"/>
      <c r="D394" s="63"/>
      <c r="E394" s="135"/>
      <c r="F394" s="63"/>
      <c r="G394" s="18"/>
      <c r="H394" s="63"/>
      <c r="I394" s="64"/>
      <c r="J394" s="107"/>
      <c r="K394" s="80">
        <v>24061</v>
      </c>
      <c r="L394" s="17" t="s">
        <v>262</v>
      </c>
      <c r="M394" s="81"/>
      <c r="N394" s="56"/>
    </row>
    <row r="395" spans="1:14" ht="21" hidden="1" x14ac:dyDescent="0.35">
      <c r="A395" s="16"/>
      <c r="B395" s="17"/>
      <c r="C395" s="18"/>
      <c r="D395" s="63"/>
      <c r="E395" s="135"/>
      <c r="F395" s="63"/>
      <c r="G395" s="18"/>
      <c r="H395" s="63"/>
      <c r="I395" s="64"/>
      <c r="J395" s="107"/>
      <c r="K395" s="80">
        <v>24074</v>
      </c>
      <c r="L395" s="17" t="s">
        <v>264</v>
      </c>
      <c r="M395" s="81"/>
      <c r="N395" s="56"/>
    </row>
    <row r="396" spans="1:14" ht="21" hidden="1" x14ac:dyDescent="0.35">
      <c r="A396" s="16"/>
      <c r="B396" s="17"/>
      <c r="C396" s="18"/>
      <c r="D396" s="63"/>
      <c r="E396" s="135"/>
      <c r="F396" s="63"/>
      <c r="G396" s="18"/>
      <c r="H396" s="63"/>
      <c r="I396" s="64"/>
      <c r="J396" s="107"/>
      <c r="K396" s="80">
        <v>24084</v>
      </c>
      <c r="L396" s="17" t="s">
        <v>299</v>
      </c>
      <c r="M396" s="81"/>
      <c r="N396" s="56"/>
    </row>
    <row r="397" spans="1:14" ht="21" hidden="1" x14ac:dyDescent="0.35">
      <c r="A397" s="16"/>
      <c r="B397" s="17"/>
      <c r="C397" s="18"/>
      <c r="D397" s="63"/>
      <c r="E397" s="135"/>
      <c r="F397" s="63"/>
      <c r="G397" s="18"/>
      <c r="H397" s="63"/>
      <c r="I397" s="64"/>
      <c r="J397" s="107"/>
      <c r="K397" s="80">
        <v>24096</v>
      </c>
      <c r="L397" s="17" t="s">
        <v>300</v>
      </c>
      <c r="M397" s="81"/>
      <c r="N397" s="56"/>
    </row>
    <row r="398" spans="1:14" ht="21" hidden="1" x14ac:dyDescent="0.35">
      <c r="A398" s="16"/>
      <c r="B398" s="17"/>
      <c r="C398" s="18"/>
      <c r="D398" s="63"/>
      <c r="E398" s="135"/>
      <c r="F398" s="63"/>
      <c r="G398" s="18"/>
      <c r="H398" s="63"/>
      <c r="I398" s="64"/>
      <c r="J398" s="107"/>
      <c r="K398" s="80">
        <v>24119</v>
      </c>
      <c r="L398" s="17" t="s">
        <v>301</v>
      </c>
      <c r="M398" s="81"/>
      <c r="N398" s="56"/>
    </row>
    <row r="399" spans="1:14" ht="21" hidden="1" x14ac:dyDescent="0.35">
      <c r="A399" s="16"/>
      <c r="B399" s="17"/>
      <c r="C399" s="18"/>
      <c r="D399" s="63"/>
      <c r="E399" s="135"/>
      <c r="F399" s="63"/>
      <c r="G399" s="18"/>
      <c r="H399" s="63"/>
      <c r="I399" s="64"/>
      <c r="J399" s="107"/>
      <c r="K399" s="80">
        <v>24120</v>
      </c>
      <c r="L399" s="17" t="s">
        <v>302</v>
      </c>
      <c r="M399" s="81"/>
      <c r="N399" s="56"/>
    </row>
    <row r="400" spans="1:14" ht="21" hidden="1" x14ac:dyDescent="0.35">
      <c r="A400" s="16"/>
      <c r="B400" s="17"/>
      <c r="C400" s="18"/>
      <c r="D400" s="63"/>
      <c r="E400" s="135"/>
      <c r="F400" s="63"/>
      <c r="G400" s="18"/>
      <c r="H400" s="63"/>
      <c r="I400" s="64"/>
      <c r="J400" s="107"/>
      <c r="K400" s="80">
        <v>24137</v>
      </c>
      <c r="L400" s="17" t="s">
        <v>303</v>
      </c>
      <c r="M400" s="81"/>
      <c r="N400" s="56"/>
    </row>
    <row r="401" spans="1:14" ht="21" hidden="1" x14ac:dyDescent="0.35">
      <c r="A401" s="16"/>
      <c r="B401" s="17"/>
      <c r="C401" s="18"/>
      <c r="D401" s="63"/>
      <c r="E401" s="135"/>
      <c r="F401" s="63"/>
      <c r="G401" s="18"/>
      <c r="H401" s="63"/>
      <c r="I401" s="64"/>
      <c r="J401" s="108"/>
      <c r="K401" s="166">
        <v>24146</v>
      </c>
      <c r="L401" s="56" t="s">
        <v>304</v>
      </c>
      <c r="M401" s="81"/>
      <c r="N401" s="56"/>
    </row>
    <row r="402" spans="1:14" ht="21" hidden="1" x14ac:dyDescent="0.35">
      <c r="A402" s="16"/>
      <c r="B402" s="17"/>
      <c r="C402" s="18"/>
      <c r="D402" s="63"/>
      <c r="E402" s="135"/>
      <c r="F402" s="63"/>
      <c r="G402" s="18"/>
      <c r="H402" s="63"/>
      <c r="I402" s="64"/>
      <c r="J402" s="107"/>
      <c r="K402" s="80">
        <v>24151</v>
      </c>
      <c r="L402" s="17" t="s">
        <v>305</v>
      </c>
      <c r="M402" s="81"/>
      <c r="N402" s="56"/>
    </row>
    <row r="403" spans="1:14" ht="21" hidden="1" x14ac:dyDescent="0.35">
      <c r="A403" s="16"/>
      <c r="B403" s="17"/>
      <c r="C403" s="18"/>
      <c r="D403" s="63"/>
      <c r="E403" s="135"/>
      <c r="F403" s="63"/>
      <c r="G403" s="18"/>
      <c r="H403" s="63"/>
      <c r="I403" s="64"/>
      <c r="J403" s="107"/>
      <c r="K403" s="80">
        <v>24160</v>
      </c>
      <c r="L403" s="17" t="s">
        <v>306</v>
      </c>
      <c r="M403" s="148"/>
      <c r="N403" s="56"/>
    </row>
    <row r="404" spans="1:14" ht="21" hidden="1" x14ac:dyDescent="0.35">
      <c r="A404" s="16"/>
      <c r="B404" s="17"/>
      <c r="C404" s="18"/>
      <c r="D404" s="63"/>
      <c r="E404" s="135"/>
      <c r="F404" s="63"/>
      <c r="G404" s="18"/>
      <c r="H404" s="63"/>
      <c r="I404" s="64"/>
      <c r="J404" s="107"/>
      <c r="K404" s="109">
        <v>24182</v>
      </c>
      <c r="L404" s="110" t="s">
        <v>307</v>
      </c>
      <c r="M404" s="81"/>
      <c r="N404" s="56"/>
    </row>
    <row r="405" spans="1:14" ht="21" hidden="1" x14ac:dyDescent="0.35">
      <c r="A405" s="16"/>
      <c r="B405" s="17"/>
      <c r="C405" s="18"/>
      <c r="D405" s="63"/>
      <c r="E405" s="135"/>
      <c r="F405" s="63"/>
      <c r="G405" s="18"/>
      <c r="H405" s="63"/>
      <c r="I405" s="64"/>
      <c r="J405" s="107"/>
      <c r="K405" s="109">
        <v>24193</v>
      </c>
      <c r="L405" s="167" t="s">
        <v>120</v>
      </c>
      <c r="M405" s="81"/>
      <c r="N405" s="56"/>
    </row>
    <row r="406" spans="1:14" ht="21" hidden="1" x14ac:dyDescent="0.35">
      <c r="A406" s="24"/>
      <c r="B406" s="25"/>
      <c r="C406" s="26"/>
      <c r="D406" s="86"/>
      <c r="E406" s="137"/>
      <c r="F406" s="86"/>
      <c r="G406" s="26"/>
      <c r="H406" s="86"/>
      <c r="I406" s="87"/>
      <c r="J406" s="101"/>
      <c r="K406" s="89"/>
      <c r="L406" s="25"/>
      <c r="M406" s="81"/>
      <c r="N406" s="56"/>
    </row>
    <row r="407" spans="1:14" ht="21" hidden="1" x14ac:dyDescent="0.35">
      <c r="A407" s="91">
        <v>7</v>
      </c>
      <c r="B407" s="17" t="s">
        <v>308</v>
      </c>
      <c r="C407" s="18">
        <v>1292000</v>
      </c>
      <c r="D407" s="18">
        <v>599368</v>
      </c>
      <c r="E407" s="136">
        <v>24103</v>
      </c>
      <c r="F407" s="63"/>
      <c r="G407" s="93"/>
      <c r="H407" s="63">
        <f>D407</f>
        <v>599368</v>
      </c>
      <c r="I407" s="96">
        <f>F407+G407+H407</f>
        <v>599368</v>
      </c>
      <c r="J407" s="106">
        <v>0</v>
      </c>
      <c r="K407" s="80">
        <v>24021</v>
      </c>
      <c r="L407" s="17" t="s">
        <v>242</v>
      </c>
      <c r="M407" s="81"/>
      <c r="N407" s="56"/>
    </row>
    <row r="408" spans="1:14" ht="21" hidden="1" x14ac:dyDescent="0.35">
      <c r="A408" s="16"/>
      <c r="C408" s="18"/>
      <c r="D408" s="63"/>
      <c r="E408" s="16"/>
      <c r="F408" s="63"/>
      <c r="G408" s="18"/>
      <c r="H408" s="63"/>
      <c r="I408" s="64"/>
      <c r="J408" s="107"/>
      <c r="K408" s="80">
        <v>24032</v>
      </c>
      <c r="L408" s="17" t="s">
        <v>255</v>
      </c>
      <c r="M408" s="81"/>
      <c r="N408" s="56"/>
    </row>
    <row r="409" spans="1:14" ht="21" hidden="1" x14ac:dyDescent="0.35">
      <c r="A409" s="16"/>
      <c r="C409" s="18"/>
      <c r="D409" s="63"/>
      <c r="E409" s="16"/>
      <c r="F409" s="63"/>
      <c r="G409" s="18"/>
      <c r="H409" s="63"/>
      <c r="I409" s="64"/>
      <c r="J409" s="107"/>
      <c r="K409" s="80">
        <v>24032</v>
      </c>
      <c r="L409" s="17" t="s">
        <v>257</v>
      </c>
      <c r="M409" s="81"/>
      <c r="N409" s="56"/>
    </row>
    <row r="410" spans="1:14" ht="21" hidden="1" x14ac:dyDescent="0.35">
      <c r="A410" s="16"/>
      <c r="C410" s="18"/>
      <c r="D410" s="63"/>
      <c r="E410" s="16"/>
      <c r="F410" s="63"/>
      <c r="G410" s="18"/>
      <c r="H410" s="63"/>
      <c r="I410" s="64"/>
      <c r="J410" s="107"/>
      <c r="K410" s="123">
        <v>24041</v>
      </c>
      <c r="L410" s="17" t="s">
        <v>205</v>
      </c>
      <c r="M410" s="81"/>
      <c r="N410" s="56"/>
    </row>
    <row r="411" spans="1:14" ht="21" hidden="1" x14ac:dyDescent="0.35">
      <c r="A411" s="16"/>
      <c r="C411" s="18"/>
      <c r="D411" s="63"/>
      <c r="E411" s="16"/>
      <c r="F411" s="63"/>
      <c r="G411" s="18"/>
      <c r="H411" s="63"/>
      <c r="I411" s="64"/>
      <c r="J411" s="107"/>
      <c r="K411" s="123">
        <v>24046</v>
      </c>
      <c r="L411" s="17" t="s">
        <v>309</v>
      </c>
      <c r="M411" s="81"/>
      <c r="N411" s="56"/>
    </row>
    <row r="412" spans="1:14" ht="21" hidden="1" x14ac:dyDescent="0.35">
      <c r="A412" s="16"/>
      <c r="C412" s="18"/>
      <c r="D412" s="63"/>
      <c r="E412" s="16"/>
      <c r="F412" s="63"/>
      <c r="G412" s="18"/>
      <c r="H412" s="63"/>
      <c r="I412" s="64"/>
      <c r="J412" s="107"/>
      <c r="K412" s="123">
        <v>24054</v>
      </c>
      <c r="L412" s="17" t="s">
        <v>264</v>
      </c>
      <c r="M412" s="81"/>
      <c r="N412" s="56"/>
    </row>
    <row r="413" spans="1:14" ht="21" hidden="1" x14ac:dyDescent="0.35">
      <c r="A413" s="16"/>
      <c r="C413" s="18"/>
      <c r="D413" s="63"/>
      <c r="E413" s="16"/>
      <c r="F413" s="63"/>
      <c r="G413" s="18"/>
      <c r="H413" s="63"/>
      <c r="I413" s="64"/>
      <c r="J413" s="107"/>
      <c r="K413" s="123">
        <v>24067</v>
      </c>
      <c r="L413" s="17" t="s">
        <v>310</v>
      </c>
      <c r="M413" s="81"/>
      <c r="N413" s="56"/>
    </row>
    <row r="414" spans="1:14" ht="21" hidden="1" x14ac:dyDescent="0.35">
      <c r="A414" s="16"/>
      <c r="C414" s="18"/>
      <c r="D414" s="63"/>
      <c r="E414" s="16"/>
      <c r="F414" s="63"/>
      <c r="G414" s="18"/>
      <c r="H414" s="63"/>
      <c r="I414" s="64"/>
      <c r="J414" s="107"/>
      <c r="K414" s="163">
        <v>24078</v>
      </c>
      <c r="L414" s="164" t="s">
        <v>287</v>
      </c>
      <c r="M414" s="81"/>
      <c r="N414" s="56"/>
    </row>
    <row r="415" spans="1:14" ht="21" hidden="1" x14ac:dyDescent="0.35">
      <c r="A415" s="16"/>
      <c r="C415" s="18"/>
      <c r="D415" s="63"/>
      <c r="E415" s="16"/>
      <c r="F415" s="63"/>
      <c r="G415" s="18"/>
      <c r="H415" s="63"/>
      <c r="I415" s="64"/>
      <c r="J415" s="107"/>
      <c r="K415" s="123">
        <v>24091</v>
      </c>
      <c r="L415" s="17" t="s">
        <v>271</v>
      </c>
      <c r="M415" s="81"/>
      <c r="N415" s="56"/>
    </row>
    <row r="416" spans="1:14" ht="21" hidden="1" x14ac:dyDescent="0.35">
      <c r="A416" s="16"/>
      <c r="C416" s="18"/>
      <c r="D416" s="63"/>
      <c r="E416" s="16"/>
      <c r="F416" s="63"/>
      <c r="G416" s="18"/>
      <c r="H416" s="63"/>
      <c r="I416" s="64"/>
      <c r="J416" s="107"/>
      <c r="K416" s="123">
        <v>24096</v>
      </c>
      <c r="L416" s="17" t="s">
        <v>311</v>
      </c>
      <c r="M416" s="81"/>
      <c r="N416" s="56"/>
    </row>
    <row r="417" spans="1:14" ht="21" hidden="1" x14ac:dyDescent="0.35">
      <c r="A417" s="16"/>
      <c r="C417" s="18"/>
      <c r="D417" s="63"/>
      <c r="E417" s="16"/>
      <c r="F417" s="63"/>
      <c r="G417" s="18"/>
      <c r="H417" s="63"/>
      <c r="I417" s="64"/>
      <c r="J417" s="107"/>
      <c r="K417" s="123">
        <v>24097</v>
      </c>
      <c r="L417" s="17" t="s">
        <v>312</v>
      </c>
      <c r="M417" s="81"/>
      <c r="N417" s="56"/>
    </row>
    <row r="418" spans="1:14" ht="21" hidden="1" x14ac:dyDescent="0.35">
      <c r="A418" s="24"/>
      <c r="B418" s="41"/>
      <c r="C418" s="26"/>
      <c r="D418" s="86"/>
      <c r="E418" s="24"/>
      <c r="F418" s="86"/>
      <c r="G418" s="26"/>
      <c r="H418" s="86"/>
      <c r="I418" s="87"/>
      <c r="J418" s="101"/>
      <c r="K418" s="125">
        <v>24098</v>
      </c>
      <c r="L418" s="25" t="s">
        <v>313</v>
      </c>
      <c r="M418" s="81"/>
      <c r="N418" s="56"/>
    </row>
    <row r="419" spans="1:14" ht="21" hidden="1" x14ac:dyDescent="0.35">
      <c r="A419" s="91">
        <v>8</v>
      </c>
      <c r="B419" s="92" t="s">
        <v>314</v>
      </c>
      <c r="C419" s="93">
        <v>222000</v>
      </c>
      <c r="D419" s="95">
        <v>219632</v>
      </c>
      <c r="E419" s="136">
        <v>24076</v>
      </c>
      <c r="F419" s="95"/>
      <c r="G419" s="93">
        <f>D419</f>
        <v>219632</v>
      </c>
      <c r="H419" s="95"/>
      <c r="I419" s="96">
        <f>F419+G419+H419</f>
        <v>219632</v>
      </c>
      <c r="J419" s="106">
        <f>C419-I419</f>
        <v>2368</v>
      </c>
      <c r="K419" s="98">
        <v>24021</v>
      </c>
      <c r="L419" s="92" t="s">
        <v>242</v>
      </c>
      <c r="M419" s="81"/>
      <c r="N419" s="56"/>
    </row>
    <row r="420" spans="1:14" ht="21" hidden="1" x14ac:dyDescent="0.35">
      <c r="A420" s="16"/>
      <c r="C420" s="18"/>
      <c r="D420" s="63"/>
      <c r="E420" s="16"/>
      <c r="F420" s="63"/>
      <c r="G420" s="18"/>
      <c r="H420" s="63"/>
      <c r="I420" s="64"/>
      <c r="J420" s="107"/>
      <c r="K420" s="80">
        <v>24032</v>
      </c>
      <c r="L420" s="17" t="s">
        <v>255</v>
      </c>
      <c r="M420" s="81"/>
      <c r="N420" s="56"/>
    </row>
    <row r="421" spans="1:14" ht="21" hidden="1" x14ac:dyDescent="0.35">
      <c r="A421" s="16"/>
      <c r="C421" s="18"/>
      <c r="D421" s="63"/>
      <c r="E421" s="16"/>
      <c r="F421" s="63"/>
      <c r="G421" s="18"/>
      <c r="H421" s="63"/>
      <c r="I421" s="64"/>
      <c r="J421" s="107"/>
      <c r="K421" s="80">
        <v>24032</v>
      </c>
      <c r="L421" s="17" t="s">
        <v>257</v>
      </c>
      <c r="M421" s="81"/>
      <c r="N421" s="56"/>
    </row>
    <row r="422" spans="1:14" ht="21" hidden="1" x14ac:dyDescent="0.35">
      <c r="A422" s="16"/>
      <c r="C422" s="18"/>
      <c r="D422" s="63"/>
      <c r="E422" s="16"/>
      <c r="F422" s="63"/>
      <c r="G422" s="18"/>
      <c r="H422" s="63"/>
      <c r="I422" s="64"/>
      <c r="J422" s="107"/>
      <c r="K422" s="123">
        <v>24041</v>
      </c>
      <c r="L422" s="17" t="s">
        <v>205</v>
      </c>
      <c r="M422" s="81"/>
      <c r="N422" s="56"/>
    </row>
    <row r="423" spans="1:14" ht="21" hidden="1" x14ac:dyDescent="0.35">
      <c r="A423" s="16"/>
      <c r="C423" s="18"/>
      <c r="D423" s="63"/>
      <c r="E423" s="16"/>
      <c r="F423" s="63"/>
      <c r="G423" s="18"/>
      <c r="H423" s="63"/>
      <c r="I423" s="64"/>
      <c r="J423" s="107"/>
      <c r="K423" s="123">
        <v>24043</v>
      </c>
      <c r="L423" s="17" t="s">
        <v>315</v>
      </c>
      <c r="M423" s="81"/>
      <c r="N423" s="56"/>
    </row>
    <row r="424" spans="1:14" ht="21" hidden="1" x14ac:dyDescent="0.35">
      <c r="A424" s="16"/>
      <c r="C424" s="18"/>
      <c r="D424" s="63"/>
      <c r="E424" s="16"/>
      <c r="F424" s="63"/>
      <c r="G424" s="18"/>
      <c r="H424" s="63"/>
      <c r="I424" s="64"/>
      <c r="J424" s="107"/>
      <c r="K424" s="118">
        <v>24055</v>
      </c>
      <c r="L424" s="119" t="s">
        <v>316</v>
      </c>
      <c r="M424" s="81"/>
      <c r="N424" s="56"/>
    </row>
    <row r="425" spans="1:14" ht="21" hidden="1" x14ac:dyDescent="0.35">
      <c r="A425" s="16"/>
      <c r="C425" s="18"/>
      <c r="D425" s="63"/>
      <c r="E425" s="16"/>
      <c r="F425" s="63"/>
      <c r="G425" s="18"/>
      <c r="H425" s="63"/>
      <c r="I425" s="64"/>
      <c r="J425" s="107"/>
      <c r="K425" s="118">
        <v>24075</v>
      </c>
      <c r="L425" s="119" t="s">
        <v>120</v>
      </c>
      <c r="M425" s="81"/>
      <c r="N425" s="56"/>
    </row>
    <row r="426" spans="1:14" ht="21" hidden="1" x14ac:dyDescent="0.35">
      <c r="A426" s="16"/>
      <c r="C426" s="18"/>
      <c r="D426" s="63"/>
      <c r="E426" s="16"/>
      <c r="F426" s="63"/>
      <c r="G426" s="18"/>
      <c r="H426" s="63"/>
      <c r="I426" s="64"/>
      <c r="J426" s="107"/>
      <c r="K426" s="168">
        <v>24076</v>
      </c>
      <c r="L426" s="119" t="s">
        <v>317</v>
      </c>
      <c r="M426" s="81"/>
      <c r="N426" s="56"/>
    </row>
    <row r="427" spans="1:14" ht="21" hidden="1" x14ac:dyDescent="0.35">
      <c r="A427" s="24"/>
      <c r="B427" s="41"/>
      <c r="C427" s="26"/>
      <c r="D427" s="86"/>
      <c r="E427" s="24"/>
      <c r="F427" s="86"/>
      <c r="G427" s="26"/>
      <c r="H427" s="86"/>
      <c r="I427" s="87"/>
      <c r="J427" s="101"/>
      <c r="K427" s="125"/>
      <c r="L427" s="25"/>
      <c r="M427" s="81"/>
      <c r="N427" s="56"/>
    </row>
    <row r="428" spans="1:14" ht="21" hidden="1" x14ac:dyDescent="0.35">
      <c r="A428" s="16"/>
      <c r="B428" s="34" t="s">
        <v>235</v>
      </c>
      <c r="C428" s="18"/>
      <c r="D428" s="63"/>
      <c r="E428" s="116"/>
      <c r="F428" s="63"/>
      <c r="G428" s="18"/>
      <c r="H428" s="63"/>
      <c r="I428" s="64"/>
      <c r="J428" s="107"/>
      <c r="K428" s="80"/>
      <c r="L428" s="17"/>
      <c r="M428" s="81"/>
      <c r="N428" s="56"/>
    </row>
    <row r="429" spans="1:14" ht="21" hidden="1" x14ac:dyDescent="0.35">
      <c r="A429" s="16">
        <v>4</v>
      </c>
      <c r="B429" s="17" t="s">
        <v>318</v>
      </c>
      <c r="C429" s="18">
        <v>356000</v>
      </c>
      <c r="D429" s="36">
        <v>354824.54</v>
      </c>
      <c r="E429" s="116">
        <v>24076</v>
      </c>
      <c r="F429" s="36">
        <v>0</v>
      </c>
      <c r="G429" s="18">
        <v>356000</v>
      </c>
      <c r="H429" s="36">
        <v>0</v>
      </c>
      <c r="I429" s="64">
        <f>F429+G429+H429</f>
        <v>356000</v>
      </c>
      <c r="J429" s="107">
        <f>C429-I429</f>
        <v>0</v>
      </c>
      <c r="K429" s="80">
        <v>24032</v>
      </c>
      <c r="L429" s="17" t="s">
        <v>242</v>
      </c>
      <c r="M429" s="81"/>
      <c r="N429" s="56"/>
    </row>
    <row r="430" spans="1:14" ht="21" hidden="1" x14ac:dyDescent="0.35">
      <c r="A430" s="16"/>
      <c r="B430" s="3" t="s">
        <v>319</v>
      </c>
      <c r="C430" s="18"/>
      <c r="D430" s="63"/>
      <c r="E430" s="16"/>
      <c r="F430" s="63"/>
      <c r="G430" s="18"/>
      <c r="H430" s="63"/>
      <c r="I430" s="64"/>
      <c r="J430" s="107"/>
      <c r="K430" s="80">
        <v>24067</v>
      </c>
      <c r="L430" s="17" t="s">
        <v>244</v>
      </c>
      <c r="M430" s="81"/>
      <c r="N430" s="56"/>
    </row>
    <row r="431" spans="1:14" ht="21" hidden="1" x14ac:dyDescent="0.35">
      <c r="A431" s="169"/>
      <c r="B431" s="56" t="s">
        <v>320</v>
      </c>
      <c r="C431" s="170"/>
      <c r="D431" s="171"/>
      <c r="E431" s="169"/>
      <c r="F431" s="171"/>
      <c r="G431" s="170"/>
      <c r="H431" s="171"/>
      <c r="I431" s="64"/>
      <c r="J431" s="107"/>
      <c r="K431" s="80">
        <v>24074</v>
      </c>
      <c r="L431" s="17" t="s">
        <v>205</v>
      </c>
      <c r="M431" s="81"/>
      <c r="N431" s="56"/>
    </row>
    <row r="432" spans="1:14" ht="21" hidden="1" x14ac:dyDescent="0.35">
      <c r="A432" s="16"/>
      <c r="B432" s="3" t="s">
        <v>321</v>
      </c>
      <c r="C432" s="18"/>
      <c r="D432" s="63"/>
      <c r="E432" s="16"/>
      <c r="F432" s="63"/>
      <c r="G432" s="18"/>
      <c r="H432" s="63"/>
      <c r="I432" s="64"/>
      <c r="J432" s="107"/>
      <c r="K432" s="123">
        <v>24090</v>
      </c>
      <c r="L432" s="17" t="s">
        <v>322</v>
      </c>
      <c r="M432" s="81"/>
    </row>
    <row r="433" spans="1:13" ht="21" hidden="1" x14ac:dyDescent="0.35">
      <c r="A433" s="16"/>
      <c r="B433" s="3" t="s">
        <v>323</v>
      </c>
      <c r="C433" s="18"/>
      <c r="D433" s="63"/>
      <c r="E433" s="16"/>
      <c r="F433" s="63"/>
      <c r="G433" s="18"/>
      <c r="H433" s="63"/>
      <c r="I433" s="64"/>
      <c r="J433" s="107"/>
      <c r="K433" s="123">
        <v>24097</v>
      </c>
      <c r="L433" s="17" t="s">
        <v>324</v>
      </c>
      <c r="M433" s="81"/>
    </row>
    <row r="434" spans="1:13" ht="21" hidden="1" x14ac:dyDescent="0.35">
      <c r="A434" s="16"/>
      <c r="B434" s="172"/>
      <c r="C434" s="18"/>
      <c r="D434" s="63"/>
      <c r="E434" s="16"/>
      <c r="F434" s="63"/>
      <c r="G434" s="18"/>
      <c r="H434" s="63"/>
      <c r="I434" s="64"/>
      <c r="J434" s="107"/>
      <c r="K434" s="123">
        <v>24099</v>
      </c>
      <c r="L434" s="17" t="s">
        <v>325</v>
      </c>
      <c r="M434" s="81"/>
    </row>
    <row r="435" spans="1:13" ht="21" hidden="1" x14ac:dyDescent="0.35">
      <c r="A435" s="16"/>
      <c r="B435" s="172"/>
      <c r="C435" s="18"/>
      <c r="D435" s="63"/>
      <c r="E435" s="16"/>
      <c r="F435" s="63"/>
      <c r="G435" s="18"/>
      <c r="H435" s="63"/>
      <c r="I435" s="64"/>
      <c r="J435" s="107"/>
      <c r="K435" s="123">
        <v>24123</v>
      </c>
      <c r="L435" s="17" t="s">
        <v>326</v>
      </c>
      <c r="M435" s="81"/>
    </row>
    <row r="436" spans="1:13" ht="21" hidden="1" x14ac:dyDescent="0.35">
      <c r="A436" s="16"/>
      <c r="B436" s="172"/>
      <c r="C436" s="18"/>
      <c r="D436" s="63"/>
      <c r="E436" s="16"/>
      <c r="F436" s="63"/>
      <c r="G436" s="18"/>
      <c r="H436" s="63"/>
      <c r="I436" s="64"/>
      <c r="J436" s="107"/>
      <c r="K436" s="173">
        <v>24125</v>
      </c>
      <c r="L436" s="103" t="s">
        <v>270</v>
      </c>
      <c r="M436" s="81"/>
    </row>
    <row r="437" spans="1:13" ht="21" hidden="1" x14ac:dyDescent="0.35">
      <c r="A437" s="16"/>
      <c r="B437" s="172"/>
      <c r="C437" s="18"/>
      <c r="D437" s="63"/>
      <c r="E437" s="16"/>
      <c r="F437" s="63"/>
      <c r="G437" s="18"/>
      <c r="H437" s="63"/>
      <c r="I437" s="64"/>
      <c r="J437" s="107"/>
      <c r="K437" s="102">
        <v>24140</v>
      </c>
      <c r="L437" s="103" t="s">
        <v>120</v>
      </c>
      <c r="M437" s="81"/>
    </row>
    <row r="438" spans="1:13" ht="21" hidden="1" x14ac:dyDescent="0.35">
      <c r="A438" s="16"/>
      <c r="B438" s="172"/>
      <c r="C438" s="18"/>
      <c r="D438" s="63"/>
      <c r="E438" s="16"/>
      <c r="F438" s="63"/>
      <c r="G438" s="18"/>
      <c r="H438" s="63"/>
      <c r="I438" s="64"/>
      <c r="J438" s="107"/>
      <c r="K438" s="114" t="s">
        <v>327</v>
      </c>
      <c r="L438" s="17" t="s">
        <v>328</v>
      </c>
      <c r="M438" s="81"/>
    </row>
    <row r="439" spans="1:13" ht="21" hidden="1" x14ac:dyDescent="0.35">
      <c r="A439" s="16"/>
      <c r="B439" s="172"/>
      <c r="C439" s="18"/>
      <c r="D439" s="63"/>
      <c r="E439" s="16"/>
      <c r="F439" s="63"/>
      <c r="G439" s="18"/>
      <c r="H439" s="63"/>
      <c r="I439" s="64"/>
      <c r="J439" s="107"/>
      <c r="K439" s="80">
        <v>24166</v>
      </c>
      <c r="L439" s="17" t="s">
        <v>329</v>
      </c>
      <c r="M439" s="148"/>
    </row>
    <row r="440" spans="1:13" ht="21" hidden="1" x14ac:dyDescent="0.35">
      <c r="A440" s="16"/>
      <c r="B440" s="172"/>
      <c r="C440" s="18"/>
      <c r="D440" s="63"/>
      <c r="E440" s="16"/>
      <c r="F440" s="63"/>
      <c r="G440" s="18"/>
      <c r="H440" s="63"/>
      <c r="I440" s="64"/>
      <c r="J440" s="107"/>
      <c r="K440" s="114"/>
      <c r="L440" s="17"/>
      <c r="M440" s="81"/>
    </row>
    <row r="441" spans="1:13" ht="21" hidden="1" x14ac:dyDescent="0.35">
      <c r="A441" s="24"/>
      <c r="B441" s="174"/>
      <c r="C441" s="26"/>
      <c r="D441" s="86"/>
      <c r="E441" s="24"/>
      <c r="F441" s="86"/>
      <c r="G441" s="26"/>
      <c r="H441" s="86"/>
      <c r="I441" s="87"/>
      <c r="J441" s="101"/>
      <c r="K441" s="121"/>
      <c r="L441" s="25"/>
      <c r="M441" s="81"/>
    </row>
    <row r="442" spans="1:13" ht="21" x14ac:dyDescent="0.35">
      <c r="A442" s="9"/>
      <c r="B442" s="54" t="s">
        <v>330</v>
      </c>
      <c r="C442" s="18"/>
      <c r="D442" s="63"/>
      <c r="E442" s="11"/>
      <c r="F442" s="63"/>
      <c r="G442" s="18"/>
      <c r="H442" s="63"/>
      <c r="I442" s="64"/>
      <c r="J442" s="175"/>
      <c r="K442" s="66"/>
      <c r="L442" s="46"/>
      <c r="M442" s="67"/>
    </row>
    <row r="443" spans="1:13" ht="21" x14ac:dyDescent="0.35">
      <c r="A443" s="9"/>
      <c r="B443" s="2"/>
      <c r="C443" s="18"/>
      <c r="D443" s="63"/>
      <c r="E443" s="11"/>
      <c r="F443" s="63"/>
      <c r="G443" s="18"/>
      <c r="H443" s="63"/>
      <c r="I443" s="64"/>
      <c r="J443" s="175"/>
      <c r="K443" s="66"/>
      <c r="L443" s="46"/>
      <c r="M443" s="67"/>
    </row>
    <row r="444" spans="1:13" ht="21" x14ac:dyDescent="0.35">
      <c r="A444" s="68"/>
      <c r="B444" s="48" t="s">
        <v>22</v>
      </c>
      <c r="C444" s="73">
        <v>0</v>
      </c>
      <c r="D444" s="73">
        <v>0</v>
      </c>
      <c r="E444" s="70"/>
      <c r="F444" s="73">
        <f t="shared" ref="F444:J444" si="6">F389+F314</f>
        <v>0</v>
      </c>
      <c r="G444" s="73">
        <f t="shared" si="6"/>
        <v>0</v>
      </c>
      <c r="H444" s="73">
        <v>0</v>
      </c>
      <c r="I444" s="74">
        <v>0</v>
      </c>
      <c r="J444" s="74">
        <f t="shared" si="6"/>
        <v>0</v>
      </c>
      <c r="K444" s="76"/>
      <c r="L444" s="77"/>
      <c r="M444" s="176"/>
    </row>
    <row r="445" spans="1:13" ht="21" x14ac:dyDescent="0.35">
      <c r="J445" s="177"/>
    </row>
    <row r="446" spans="1:13" ht="21" x14ac:dyDescent="0.35">
      <c r="J446" s="177"/>
    </row>
    <row r="447" spans="1:13" ht="21" x14ac:dyDescent="0.35">
      <c r="J447" s="177"/>
    </row>
    <row r="448" spans="1:13" ht="21" x14ac:dyDescent="0.35">
      <c r="J448" s="177"/>
    </row>
    <row r="449" spans="10:10" ht="21" x14ac:dyDescent="0.35">
      <c r="J449" s="177"/>
    </row>
    <row r="450" spans="10:10" ht="21" x14ac:dyDescent="0.35">
      <c r="J450" s="177"/>
    </row>
    <row r="451" spans="10:10" ht="21" x14ac:dyDescent="0.35">
      <c r="J451" s="177"/>
    </row>
    <row r="452" spans="10:10" ht="21" x14ac:dyDescent="0.35">
      <c r="J452" s="177"/>
    </row>
    <row r="453" spans="10:10" ht="21" x14ac:dyDescent="0.35">
      <c r="J453" s="177"/>
    </row>
    <row r="454" spans="10:10" ht="21" x14ac:dyDescent="0.35">
      <c r="J454" s="177"/>
    </row>
    <row r="455" spans="10:10" ht="21" x14ac:dyDescent="0.35">
      <c r="J455" s="177"/>
    </row>
    <row r="456" spans="10:10" ht="21" x14ac:dyDescent="0.35">
      <c r="J456" s="177"/>
    </row>
    <row r="457" spans="10:10" ht="21" x14ac:dyDescent="0.35">
      <c r="J457" s="177"/>
    </row>
    <row r="458" spans="10:10" ht="21" x14ac:dyDescent="0.35">
      <c r="J458" s="177"/>
    </row>
    <row r="459" spans="10:10" ht="21" x14ac:dyDescent="0.35">
      <c r="J459" s="177"/>
    </row>
    <row r="460" spans="10:10" ht="21" x14ac:dyDescent="0.35">
      <c r="J460" s="177"/>
    </row>
    <row r="461" spans="10:10" ht="21" x14ac:dyDescent="0.35">
      <c r="J461" s="177"/>
    </row>
    <row r="462" spans="10:10" ht="21" x14ac:dyDescent="0.35">
      <c r="J462" s="177"/>
    </row>
    <row r="463" spans="10:10" ht="21" x14ac:dyDescent="0.35">
      <c r="J463" s="177"/>
    </row>
    <row r="464" spans="10:10" ht="21" x14ac:dyDescent="0.35">
      <c r="J464" s="177"/>
    </row>
    <row r="465" spans="10:10" ht="21" x14ac:dyDescent="0.35">
      <c r="J465" s="177"/>
    </row>
    <row r="466" spans="10:10" ht="21" x14ac:dyDescent="0.35">
      <c r="J466" s="177"/>
    </row>
    <row r="467" spans="10:10" ht="21" x14ac:dyDescent="0.35">
      <c r="J467" s="177"/>
    </row>
    <row r="468" spans="10:10" ht="21" x14ac:dyDescent="0.35">
      <c r="J468" s="177"/>
    </row>
    <row r="469" spans="10:10" ht="21" x14ac:dyDescent="0.35">
      <c r="J469" s="177"/>
    </row>
    <row r="470" spans="10:10" ht="21" x14ac:dyDescent="0.35">
      <c r="J470" s="177"/>
    </row>
    <row r="471" spans="10:10" ht="21" x14ac:dyDescent="0.35">
      <c r="J471" s="177"/>
    </row>
    <row r="472" spans="10:10" ht="21" x14ac:dyDescent="0.35">
      <c r="J472" s="177"/>
    </row>
    <row r="473" spans="10:10" ht="21" x14ac:dyDescent="0.35">
      <c r="J473" s="177"/>
    </row>
    <row r="474" spans="10:10" ht="21" x14ac:dyDescent="0.35">
      <c r="J474" s="177"/>
    </row>
    <row r="475" spans="10:10" ht="21" x14ac:dyDescent="0.35">
      <c r="J475" s="177"/>
    </row>
    <row r="476" spans="10:10" ht="21" x14ac:dyDescent="0.35">
      <c r="J476" s="177"/>
    </row>
    <row r="477" spans="10:10" ht="21" x14ac:dyDescent="0.35">
      <c r="J477" s="177"/>
    </row>
    <row r="478" spans="10:10" ht="21" x14ac:dyDescent="0.35">
      <c r="J478" s="177"/>
    </row>
    <row r="479" spans="10:10" ht="21" x14ac:dyDescent="0.35">
      <c r="J479" s="177"/>
    </row>
    <row r="480" spans="10:10" ht="21" x14ac:dyDescent="0.35">
      <c r="J480" s="177"/>
    </row>
    <row r="481" spans="10:10" ht="21" x14ac:dyDescent="0.35">
      <c r="J481" s="177"/>
    </row>
    <row r="482" spans="10:10" ht="21" x14ac:dyDescent="0.35">
      <c r="J482" s="177"/>
    </row>
    <row r="483" spans="10:10" ht="21" x14ac:dyDescent="0.35">
      <c r="J483" s="177"/>
    </row>
    <row r="484" spans="10:10" ht="21" x14ac:dyDescent="0.35">
      <c r="J484" s="177"/>
    </row>
    <row r="485" spans="10:10" ht="21" x14ac:dyDescent="0.35">
      <c r="J485" s="177"/>
    </row>
    <row r="486" spans="10:10" ht="21" x14ac:dyDescent="0.35">
      <c r="J486" s="177"/>
    </row>
    <row r="487" spans="10:10" ht="21" x14ac:dyDescent="0.35">
      <c r="J487" s="177"/>
    </row>
    <row r="488" spans="10:10" ht="21" x14ac:dyDescent="0.35">
      <c r="J488" s="177"/>
    </row>
    <row r="489" spans="10:10" ht="21" x14ac:dyDescent="0.35">
      <c r="J489" s="177"/>
    </row>
    <row r="490" spans="10:10" ht="21" x14ac:dyDescent="0.35">
      <c r="J490" s="177"/>
    </row>
    <row r="491" spans="10:10" ht="21" x14ac:dyDescent="0.35">
      <c r="J491" s="177"/>
    </row>
    <row r="492" spans="10:10" ht="21" x14ac:dyDescent="0.35">
      <c r="J492" s="177"/>
    </row>
    <row r="493" spans="10:10" ht="21" x14ac:dyDescent="0.35">
      <c r="J493" s="177"/>
    </row>
    <row r="494" spans="10:10" ht="21" x14ac:dyDescent="0.35">
      <c r="J494" s="177"/>
    </row>
    <row r="495" spans="10:10" ht="21" x14ac:dyDescent="0.35">
      <c r="J495" s="177"/>
    </row>
    <row r="496" spans="10:10" ht="21" x14ac:dyDescent="0.35">
      <c r="J496" s="177"/>
    </row>
    <row r="497" spans="10:10" ht="21" x14ac:dyDescent="0.35">
      <c r="J497" s="177"/>
    </row>
    <row r="498" spans="10:10" ht="21" x14ac:dyDescent="0.35">
      <c r="J498" s="177"/>
    </row>
    <row r="499" spans="10:10" ht="21" x14ac:dyDescent="0.35">
      <c r="J499" s="177"/>
    </row>
    <row r="500" spans="10:10" ht="21" x14ac:dyDescent="0.35">
      <c r="J500" s="177"/>
    </row>
    <row r="501" spans="10:10" ht="21" x14ac:dyDescent="0.35">
      <c r="J501" s="177"/>
    </row>
    <row r="502" spans="10:10" ht="21" x14ac:dyDescent="0.35">
      <c r="J502" s="177"/>
    </row>
    <row r="503" spans="10:10" ht="21" x14ac:dyDescent="0.35">
      <c r="J503" s="177"/>
    </row>
    <row r="504" spans="10:10" ht="21" x14ac:dyDescent="0.35">
      <c r="J504" s="177"/>
    </row>
    <row r="505" spans="10:10" ht="21" x14ac:dyDescent="0.35">
      <c r="J505" s="177"/>
    </row>
    <row r="506" spans="10:10" ht="21" x14ac:dyDescent="0.35">
      <c r="J506" s="177"/>
    </row>
    <row r="507" spans="10:10" ht="21" x14ac:dyDescent="0.35">
      <c r="J507" s="177"/>
    </row>
    <row r="508" spans="10:10" ht="21" x14ac:dyDescent="0.35">
      <c r="J508" s="177"/>
    </row>
    <row r="509" spans="10:10" ht="21" x14ac:dyDescent="0.35">
      <c r="J509" s="177"/>
    </row>
    <row r="510" spans="10:10" ht="21" x14ac:dyDescent="0.35">
      <c r="J510" s="177"/>
    </row>
    <row r="511" spans="10:10" ht="21" x14ac:dyDescent="0.35">
      <c r="J511" s="177"/>
    </row>
    <row r="512" spans="10:10" ht="21" x14ac:dyDescent="0.35">
      <c r="J512" s="177"/>
    </row>
    <row r="513" spans="10:10" ht="21" x14ac:dyDescent="0.35">
      <c r="J513" s="177"/>
    </row>
    <row r="514" spans="10:10" ht="21" x14ac:dyDescent="0.35">
      <c r="J514" s="177"/>
    </row>
    <row r="515" spans="10:10" ht="21" x14ac:dyDescent="0.35">
      <c r="J515" s="177"/>
    </row>
    <row r="516" spans="10:10" ht="21" x14ac:dyDescent="0.35">
      <c r="J516" s="177"/>
    </row>
    <row r="517" spans="10:10" ht="21" x14ac:dyDescent="0.35">
      <c r="J517" s="177"/>
    </row>
    <row r="518" spans="10:10" ht="21" x14ac:dyDescent="0.35">
      <c r="J518" s="177"/>
    </row>
    <row r="519" spans="10:10" ht="21" x14ac:dyDescent="0.35">
      <c r="J519" s="177"/>
    </row>
    <row r="520" spans="10:10" ht="21" x14ac:dyDescent="0.35">
      <c r="J520" s="177"/>
    </row>
    <row r="521" spans="10:10" ht="21" x14ac:dyDescent="0.35">
      <c r="J521" s="177"/>
    </row>
    <row r="522" spans="10:10" ht="21" x14ac:dyDescent="0.35">
      <c r="J522" s="177"/>
    </row>
    <row r="523" spans="10:10" ht="21" x14ac:dyDescent="0.35">
      <c r="J523" s="177"/>
    </row>
    <row r="524" spans="10:10" ht="21" x14ac:dyDescent="0.35">
      <c r="J524" s="177"/>
    </row>
    <row r="525" spans="10:10" ht="21" x14ac:dyDescent="0.35">
      <c r="J525" s="177"/>
    </row>
    <row r="526" spans="10:10" ht="21" x14ac:dyDescent="0.35">
      <c r="J526" s="177"/>
    </row>
    <row r="527" spans="10:10" ht="21" x14ac:dyDescent="0.35">
      <c r="J527" s="177"/>
    </row>
    <row r="528" spans="10:10" ht="21" x14ac:dyDescent="0.35">
      <c r="J528" s="177"/>
    </row>
    <row r="529" spans="10:10" ht="21" x14ac:dyDescent="0.35">
      <c r="J529" s="177"/>
    </row>
    <row r="530" spans="10:10" ht="21" x14ac:dyDescent="0.35">
      <c r="J530" s="177"/>
    </row>
    <row r="531" spans="10:10" ht="21" x14ac:dyDescent="0.35">
      <c r="J531" s="177"/>
    </row>
    <row r="532" spans="10:10" ht="21" x14ac:dyDescent="0.35">
      <c r="J532" s="177"/>
    </row>
    <row r="533" spans="10:10" ht="21" x14ac:dyDescent="0.35">
      <c r="J533" s="177"/>
    </row>
    <row r="534" spans="10:10" ht="21" x14ac:dyDescent="0.35">
      <c r="J534" s="177"/>
    </row>
    <row r="535" spans="10:10" ht="21" x14ac:dyDescent="0.35">
      <c r="J535" s="177"/>
    </row>
    <row r="536" spans="10:10" ht="21" x14ac:dyDescent="0.35">
      <c r="J536" s="177"/>
    </row>
    <row r="537" spans="10:10" ht="21" x14ac:dyDescent="0.35">
      <c r="J537" s="177"/>
    </row>
    <row r="538" spans="10:10" ht="21" x14ac:dyDescent="0.35">
      <c r="J538" s="177"/>
    </row>
    <row r="539" spans="10:10" ht="21" x14ac:dyDescent="0.35">
      <c r="J539" s="177"/>
    </row>
    <row r="540" spans="10:10" ht="21" x14ac:dyDescent="0.35">
      <c r="J540" s="177"/>
    </row>
    <row r="541" spans="10:10" ht="21" x14ac:dyDescent="0.35">
      <c r="J541" s="177"/>
    </row>
    <row r="542" spans="10:10" ht="21" x14ac:dyDescent="0.35">
      <c r="J542" s="177"/>
    </row>
    <row r="543" spans="10:10" ht="21" x14ac:dyDescent="0.35">
      <c r="J543" s="177"/>
    </row>
    <row r="544" spans="10:10" ht="21" x14ac:dyDescent="0.35">
      <c r="J544" s="177"/>
    </row>
    <row r="545" spans="10:10" ht="21" x14ac:dyDescent="0.35">
      <c r="J545" s="177"/>
    </row>
    <row r="546" spans="10:10" ht="21" x14ac:dyDescent="0.35">
      <c r="J546" s="177"/>
    </row>
    <row r="547" spans="10:10" ht="21" x14ac:dyDescent="0.35">
      <c r="J547" s="177"/>
    </row>
    <row r="548" spans="10:10" ht="21" x14ac:dyDescent="0.35">
      <c r="J548" s="177"/>
    </row>
    <row r="549" spans="10:10" ht="21" x14ac:dyDescent="0.35">
      <c r="J549" s="177"/>
    </row>
    <row r="550" spans="10:10" ht="21" x14ac:dyDescent="0.35">
      <c r="J550" s="177"/>
    </row>
    <row r="551" spans="10:10" ht="21" x14ac:dyDescent="0.35">
      <c r="J551" s="177"/>
    </row>
    <row r="552" spans="10:10" ht="21" x14ac:dyDescent="0.35">
      <c r="J552" s="177"/>
    </row>
    <row r="553" spans="10:10" ht="21" x14ac:dyDescent="0.35">
      <c r="J553" s="177"/>
    </row>
    <row r="554" spans="10:10" ht="21" x14ac:dyDescent="0.35">
      <c r="J554" s="177"/>
    </row>
    <row r="555" spans="10:10" ht="21" x14ac:dyDescent="0.35">
      <c r="J555" s="177"/>
    </row>
    <row r="556" spans="10:10" ht="21" x14ac:dyDescent="0.35">
      <c r="J556" s="177"/>
    </row>
    <row r="557" spans="10:10" ht="21" x14ac:dyDescent="0.35">
      <c r="J557" s="177"/>
    </row>
    <row r="558" spans="10:10" ht="21" x14ac:dyDescent="0.35">
      <c r="J558" s="177"/>
    </row>
    <row r="559" spans="10:10" ht="21" x14ac:dyDescent="0.35">
      <c r="J559" s="177"/>
    </row>
    <row r="560" spans="10:10" ht="21" x14ac:dyDescent="0.35">
      <c r="J560" s="177"/>
    </row>
    <row r="561" spans="10:10" ht="21" x14ac:dyDescent="0.35">
      <c r="J561" s="177"/>
    </row>
    <row r="562" spans="10:10" ht="21" x14ac:dyDescent="0.35">
      <c r="J562" s="177"/>
    </row>
    <row r="563" spans="10:10" ht="21" x14ac:dyDescent="0.35">
      <c r="J563" s="177"/>
    </row>
    <row r="564" spans="10:10" ht="21" x14ac:dyDescent="0.35">
      <c r="J564" s="177"/>
    </row>
    <row r="565" spans="10:10" ht="21" x14ac:dyDescent="0.35">
      <c r="J565" s="177"/>
    </row>
    <row r="566" spans="10:10" ht="21" x14ac:dyDescent="0.35">
      <c r="J566" s="177"/>
    </row>
    <row r="567" spans="10:10" ht="21" x14ac:dyDescent="0.35">
      <c r="J567" s="177"/>
    </row>
    <row r="568" spans="10:10" ht="21" x14ac:dyDescent="0.35">
      <c r="J568" s="177"/>
    </row>
    <row r="569" spans="10:10" ht="21" x14ac:dyDescent="0.35">
      <c r="J569" s="177"/>
    </row>
    <row r="570" spans="10:10" ht="21" x14ac:dyDescent="0.35">
      <c r="J570" s="177"/>
    </row>
    <row r="571" spans="10:10" ht="21" x14ac:dyDescent="0.35">
      <c r="J571" s="177"/>
    </row>
    <row r="572" spans="10:10" ht="21" x14ac:dyDescent="0.35">
      <c r="J572" s="177"/>
    </row>
    <row r="573" spans="10:10" ht="21" x14ac:dyDescent="0.35">
      <c r="J573" s="177"/>
    </row>
    <row r="574" spans="10:10" ht="21" x14ac:dyDescent="0.35">
      <c r="J574" s="177"/>
    </row>
    <row r="575" spans="10:10" ht="21" x14ac:dyDescent="0.35">
      <c r="J575" s="177"/>
    </row>
    <row r="576" spans="10:10" ht="21" x14ac:dyDescent="0.35">
      <c r="J576" s="177"/>
    </row>
    <row r="577" spans="10:10" ht="21" x14ac:dyDescent="0.35">
      <c r="J577" s="177"/>
    </row>
    <row r="578" spans="10:10" ht="21" x14ac:dyDescent="0.35">
      <c r="J578" s="177"/>
    </row>
    <row r="579" spans="10:10" ht="21" x14ac:dyDescent="0.35">
      <c r="J579" s="177"/>
    </row>
    <row r="580" spans="10:10" ht="21" x14ac:dyDescent="0.35">
      <c r="J580" s="177"/>
    </row>
    <row r="581" spans="10:10" ht="21" x14ac:dyDescent="0.35">
      <c r="J581" s="177"/>
    </row>
    <row r="582" spans="10:10" ht="21" x14ac:dyDescent="0.35">
      <c r="J582" s="177"/>
    </row>
    <row r="583" spans="10:10" ht="21" x14ac:dyDescent="0.35">
      <c r="J583" s="177"/>
    </row>
    <row r="584" spans="10:10" ht="21" x14ac:dyDescent="0.35">
      <c r="J584" s="177"/>
    </row>
    <row r="585" spans="10:10" ht="21" x14ac:dyDescent="0.35">
      <c r="J585" s="177"/>
    </row>
    <row r="586" spans="10:10" ht="21" x14ac:dyDescent="0.35">
      <c r="J586" s="177"/>
    </row>
    <row r="587" spans="10:10" ht="21" x14ac:dyDescent="0.35">
      <c r="J587" s="177"/>
    </row>
    <row r="588" spans="10:10" ht="21" x14ac:dyDescent="0.35">
      <c r="J588" s="177"/>
    </row>
    <row r="589" spans="10:10" ht="21" x14ac:dyDescent="0.35">
      <c r="J589" s="177"/>
    </row>
    <row r="590" spans="10:10" ht="21" x14ac:dyDescent="0.35">
      <c r="J590" s="177"/>
    </row>
    <row r="591" spans="10:10" ht="21" x14ac:dyDescent="0.35">
      <c r="J591" s="177"/>
    </row>
    <row r="592" spans="10:10" ht="21" x14ac:dyDescent="0.35">
      <c r="J592" s="177"/>
    </row>
    <row r="593" spans="10:10" ht="21" x14ac:dyDescent="0.35">
      <c r="J593" s="177"/>
    </row>
    <row r="594" spans="10:10" ht="21" x14ac:dyDescent="0.35">
      <c r="J594" s="177"/>
    </row>
    <row r="595" spans="10:10" ht="21" x14ac:dyDescent="0.35">
      <c r="J595" s="177"/>
    </row>
    <row r="596" spans="10:10" ht="21" x14ac:dyDescent="0.35">
      <c r="J596" s="177"/>
    </row>
    <row r="597" spans="10:10" ht="21" x14ac:dyDescent="0.35">
      <c r="J597" s="177"/>
    </row>
    <row r="598" spans="10:10" ht="21" x14ac:dyDescent="0.35">
      <c r="J598" s="177"/>
    </row>
    <row r="599" spans="10:10" ht="21" x14ac:dyDescent="0.35">
      <c r="J599" s="177"/>
    </row>
    <row r="600" spans="10:10" ht="21" x14ac:dyDescent="0.35">
      <c r="J600" s="177"/>
    </row>
    <row r="601" spans="10:10" ht="21" x14ac:dyDescent="0.35">
      <c r="J601" s="177"/>
    </row>
    <row r="602" spans="10:10" ht="21" x14ac:dyDescent="0.35">
      <c r="J602" s="177"/>
    </row>
    <row r="603" spans="10:10" ht="21" x14ac:dyDescent="0.35">
      <c r="J603" s="177"/>
    </row>
    <row r="604" spans="10:10" ht="21" x14ac:dyDescent="0.35">
      <c r="J604" s="177"/>
    </row>
    <row r="605" spans="10:10" ht="21" x14ac:dyDescent="0.35">
      <c r="J605" s="177"/>
    </row>
    <row r="606" spans="10:10" ht="21" x14ac:dyDescent="0.35">
      <c r="J606" s="177"/>
    </row>
    <row r="607" spans="10:10" ht="21" x14ac:dyDescent="0.35">
      <c r="J607" s="177"/>
    </row>
    <row r="608" spans="10:10" ht="21" x14ac:dyDescent="0.35">
      <c r="J608" s="177"/>
    </row>
    <row r="609" spans="10:10" ht="21" x14ac:dyDescent="0.35">
      <c r="J609" s="177"/>
    </row>
    <row r="610" spans="10:10" ht="21" x14ac:dyDescent="0.35">
      <c r="J610" s="177"/>
    </row>
    <row r="611" spans="10:10" ht="21" x14ac:dyDescent="0.35">
      <c r="J611" s="177"/>
    </row>
    <row r="612" spans="10:10" ht="21" x14ac:dyDescent="0.35">
      <c r="J612" s="177"/>
    </row>
    <row r="613" spans="10:10" ht="21" x14ac:dyDescent="0.35">
      <c r="J613" s="177"/>
    </row>
    <row r="614" spans="10:10" ht="21" x14ac:dyDescent="0.35">
      <c r="J614" s="177"/>
    </row>
    <row r="615" spans="10:10" ht="21" x14ac:dyDescent="0.35">
      <c r="J615" s="177"/>
    </row>
    <row r="616" spans="10:10" ht="21" x14ac:dyDescent="0.35">
      <c r="J616" s="177"/>
    </row>
    <row r="617" spans="10:10" ht="21" x14ac:dyDescent="0.35">
      <c r="J617" s="177"/>
    </row>
    <row r="618" spans="10:10" ht="21" x14ac:dyDescent="0.35">
      <c r="J618" s="177"/>
    </row>
    <row r="619" spans="10:10" ht="21" x14ac:dyDescent="0.35">
      <c r="J619" s="177"/>
    </row>
    <row r="620" spans="10:10" ht="21" x14ac:dyDescent="0.35">
      <c r="J620" s="177"/>
    </row>
    <row r="621" spans="10:10" ht="21" x14ac:dyDescent="0.35">
      <c r="J621" s="177"/>
    </row>
    <row r="622" spans="10:10" ht="21" x14ac:dyDescent="0.35">
      <c r="J622" s="177"/>
    </row>
    <row r="623" spans="10:10" ht="21" x14ac:dyDescent="0.35">
      <c r="J623" s="177"/>
    </row>
    <row r="624" spans="10:10" ht="21" x14ac:dyDescent="0.35">
      <c r="J624" s="177"/>
    </row>
    <row r="625" spans="10:10" ht="21" x14ac:dyDescent="0.35">
      <c r="J625" s="177"/>
    </row>
    <row r="626" spans="10:10" ht="21" x14ac:dyDescent="0.35">
      <c r="J626" s="177"/>
    </row>
    <row r="627" spans="10:10" ht="21" x14ac:dyDescent="0.35">
      <c r="J627" s="177"/>
    </row>
    <row r="628" spans="10:10" ht="21" x14ac:dyDescent="0.35">
      <c r="J628" s="177"/>
    </row>
    <row r="629" spans="10:10" ht="21" x14ac:dyDescent="0.35">
      <c r="J629" s="177"/>
    </row>
    <row r="630" spans="10:10" ht="21" x14ac:dyDescent="0.35">
      <c r="J630" s="177"/>
    </row>
    <row r="631" spans="10:10" ht="21" x14ac:dyDescent="0.35">
      <c r="J631" s="177"/>
    </row>
    <row r="632" spans="10:10" ht="21" x14ac:dyDescent="0.35">
      <c r="J632" s="177"/>
    </row>
    <row r="633" spans="10:10" ht="21" x14ac:dyDescent="0.35">
      <c r="J633" s="177"/>
    </row>
    <row r="634" spans="10:10" ht="21" x14ac:dyDescent="0.35">
      <c r="J634" s="177"/>
    </row>
    <row r="635" spans="10:10" ht="21" x14ac:dyDescent="0.35">
      <c r="J635" s="177"/>
    </row>
    <row r="636" spans="10:10" ht="21" x14ac:dyDescent="0.35">
      <c r="J636" s="177"/>
    </row>
    <row r="637" spans="10:10" ht="21" x14ac:dyDescent="0.35">
      <c r="J637" s="177"/>
    </row>
    <row r="638" spans="10:10" ht="21" x14ac:dyDescent="0.35">
      <c r="J638" s="177"/>
    </row>
    <row r="639" spans="10:10" ht="21" x14ac:dyDescent="0.35">
      <c r="J639" s="177"/>
    </row>
    <row r="640" spans="10:10" ht="21" x14ac:dyDescent="0.35">
      <c r="J640" s="177"/>
    </row>
    <row r="641" spans="10:10" ht="21" x14ac:dyDescent="0.35">
      <c r="J641" s="177"/>
    </row>
    <row r="642" spans="10:10" ht="21" x14ac:dyDescent="0.35">
      <c r="J642" s="177"/>
    </row>
    <row r="643" spans="10:10" ht="21" x14ac:dyDescent="0.35">
      <c r="J643" s="177"/>
    </row>
    <row r="644" spans="10:10" ht="21" x14ac:dyDescent="0.35">
      <c r="J644" s="177"/>
    </row>
    <row r="645" spans="10:10" ht="21" x14ac:dyDescent="0.35">
      <c r="J645" s="177"/>
    </row>
    <row r="646" spans="10:10" ht="21" x14ac:dyDescent="0.35">
      <c r="J646" s="177"/>
    </row>
    <row r="647" spans="10:10" ht="21" x14ac:dyDescent="0.35">
      <c r="J647" s="177"/>
    </row>
    <row r="648" spans="10:10" ht="21" x14ac:dyDescent="0.35">
      <c r="J648" s="177"/>
    </row>
    <row r="649" spans="10:10" ht="21" x14ac:dyDescent="0.35">
      <c r="J649" s="177"/>
    </row>
    <row r="650" spans="10:10" ht="21" x14ac:dyDescent="0.35">
      <c r="J650" s="177"/>
    </row>
    <row r="651" spans="10:10" ht="21" x14ac:dyDescent="0.35">
      <c r="J651" s="177"/>
    </row>
    <row r="652" spans="10:10" ht="21" x14ac:dyDescent="0.35">
      <c r="J652" s="177"/>
    </row>
    <row r="653" spans="10:10" ht="21" x14ac:dyDescent="0.35">
      <c r="J653" s="177"/>
    </row>
    <row r="654" spans="10:10" ht="21" x14ac:dyDescent="0.35">
      <c r="J654" s="177"/>
    </row>
    <row r="655" spans="10:10" ht="21" x14ac:dyDescent="0.35">
      <c r="J655" s="177"/>
    </row>
    <row r="656" spans="10:10" ht="21" x14ac:dyDescent="0.35">
      <c r="J656" s="177"/>
    </row>
    <row r="657" spans="10:10" ht="21" x14ac:dyDescent="0.35">
      <c r="J657" s="177"/>
    </row>
    <row r="658" spans="10:10" ht="21" x14ac:dyDescent="0.35">
      <c r="J658" s="177"/>
    </row>
    <row r="659" spans="10:10" ht="21" x14ac:dyDescent="0.35">
      <c r="J659" s="177"/>
    </row>
    <row r="660" spans="10:10" ht="21" x14ac:dyDescent="0.35">
      <c r="J660" s="177"/>
    </row>
    <row r="661" spans="10:10" ht="21" x14ac:dyDescent="0.35">
      <c r="J661" s="177"/>
    </row>
    <row r="662" spans="10:10" ht="21" x14ac:dyDescent="0.35">
      <c r="J662" s="177"/>
    </row>
    <row r="663" spans="10:10" ht="21" x14ac:dyDescent="0.35">
      <c r="J663" s="177"/>
    </row>
    <row r="664" spans="10:10" ht="21" x14ac:dyDescent="0.35">
      <c r="J664" s="177"/>
    </row>
    <row r="665" spans="10:10" ht="21" x14ac:dyDescent="0.35">
      <c r="J665" s="177"/>
    </row>
    <row r="666" spans="10:10" ht="21" x14ac:dyDescent="0.35">
      <c r="J666" s="177"/>
    </row>
    <row r="667" spans="10:10" ht="21" x14ac:dyDescent="0.35">
      <c r="J667" s="177"/>
    </row>
    <row r="668" spans="10:10" ht="21" x14ac:dyDescent="0.35">
      <c r="J668" s="177"/>
    </row>
    <row r="669" spans="10:10" ht="21" x14ac:dyDescent="0.35">
      <c r="J669" s="177"/>
    </row>
    <row r="670" spans="10:10" ht="21" x14ac:dyDescent="0.35">
      <c r="J670" s="177"/>
    </row>
    <row r="671" spans="10:10" ht="21" x14ac:dyDescent="0.35">
      <c r="J671" s="177"/>
    </row>
    <row r="672" spans="10:10" ht="21" x14ac:dyDescent="0.35">
      <c r="J672" s="177"/>
    </row>
    <row r="673" spans="10:10" ht="21" x14ac:dyDescent="0.35">
      <c r="J673" s="177"/>
    </row>
    <row r="674" spans="10:10" ht="21" x14ac:dyDescent="0.35">
      <c r="J674" s="177"/>
    </row>
    <row r="675" spans="10:10" ht="21" x14ac:dyDescent="0.35">
      <c r="J675" s="177"/>
    </row>
    <row r="676" spans="10:10" ht="21" x14ac:dyDescent="0.35">
      <c r="J676" s="177"/>
    </row>
    <row r="677" spans="10:10" ht="21" x14ac:dyDescent="0.35">
      <c r="J677" s="177"/>
    </row>
    <row r="678" spans="10:10" ht="21" x14ac:dyDescent="0.35">
      <c r="J678" s="177"/>
    </row>
    <row r="679" spans="10:10" ht="21" x14ac:dyDescent="0.35">
      <c r="J679" s="177"/>
    </row>
    <row r="680" spans="10:10" ht="21" x14ac:dyDescent="0.35">
      <c r="J680" s="177"/>
    </row>
    <row r="681" spans="10:10" ht="21" x14ac:dyDescent="0.35">
      <c r="J681" s="177"/>
    </row>
    <row r="682" spans="10:10" ht="21" x14ac:dyDescent="0.35">
      <c r="J682" s="177"/>
    </row>
    <row r="683" spans="10:10" ht="21" x14ac:dyDescent="0.35">
      <c r="J683" s="177"/>
    </row>
    <row r="684" spans="10:10" ht="21" x14ac:dyDescent="0.35">
      <c r="J684" s="177"/>
    </row>
    <row r="685" spans="10:10" ht="21" x14ac:dyDescent="0.35">
      <c r="J685" s="177"/>
    </row>
    <row r="686" spans="10:10" ht="21" x14ac:dyDescent="0.35">
      <c r="J686" s="177"/>
    </row>
    <row r="687" spans="10:10" ht="21" x14ac:dyDescent="0.35">
      <c r="J687" s="177"/>
    </row>
    <row r="688" spans="10:10" ht="21" x14ac:dyDescent="0.35">
      <c r="J688" s="177"/>
    </row>
    <row r="689" spans="10:10" ht="21" x14ac:dyDescent="0.35">
      <c r="J689" s="177"/>
    </row>
    <row r="690" spans="10:10" ht="21" x14ac:dyDescent="0.35">
      <c r="J690" s="177"/>
    </row>
    <row r="691" spans="10:10" ht="21" x14ac:dyDescent="0.35">
      <c r="J691" s="177"/>
    </row>
    <row r="692" spans="10:10" ht="21" x14ac:dyDescent="0.35">
      <c r="J692" s="177"/>
    </row>
    <row r="693" spans="10:10" ht="21" x14ac:dyDescent="0.35">
      <c r="J693" s="177"/>
    </row>
    <row r="694" spans="10:10" ht="21" x14ac:dyDescent="0.35">
      <c r="J694" s="177"/>
    </row>
    <row r="695" spans="10:10" ht="21" x14ac:dyDescent="0.35">
      <c r="J695" s="177"/>
    </row>
    <row r="696" spans="10:10" ht="21" x14ac:dyDescent="0.35">
      <c r="J696" s="177"/>
    </row>
    <row r="697" spans="10:10" ht="21" x14ac:dyDescent="0.35">
      <c r="J697" s="177"/>
    </row>
    <row r="698" spans="10:10" ht="21" x14ac:dyDescent="0.35">
      <c r="J698" s="177"/>
    </row>
    <row r="699" spans="10:10" ht="21" x14ac:dyDescent="0.35">
      <c r="J699" s="177"/>
    </row>
    <row r="700" spans="10:10" ht="21" x14ac:dyDescent="0.35">
      <c r="J700" s="177"/>
    </row>
    <row r="701" spans="10:10" ht="21" x14ac:dyDescent="0.35">
      <c r="J701" s="177"/>
    </row>
    <row r="702" spans="10:10" ht="21" x14ac:dyDescent="0.35">
      <c r="J702" s="177"/>
    </row>
    <row r="703" spans="10:10" ht="21" x14ac:dyDescent="0.35">
      <c r="J703" s="177"/>
    </row>
    <row r="704" spans="10:10" ht="21" x14ac:dyDescent="0.35">
      <c r="J704" s="177"/>
    </row>
    <row r="705" spans="10:10" ht="21" x14ac:dyDescent="0.35">
      <c r="J705" s="177"/>
    </row>
    <row r="706" spans="10:10" ht="21" x14ac:dyDescent="0.35">
      <c r="J706" s="177"/>
    </row>
    <row r="707" spans="10:10" ht="21" x14ac:dyDescent="0.35">
      <c r="J707" s="177"/>
    </row>
    <row r="708" spans="10:10" ht="21" x14ac:dyDescent="0.35">
      <c r="J708" s="177"/>
    </row>
    <row r="709" spans="10:10" ht="21" x14ac:dyDescent="0.35">
      <c r="J709" s="177"/>
    </row>
    <row r="710" spans="10:10" ht="21" x14ac:dyDescent="0.35">
      <c r="J710" s="177"/>
    </row>
    <row r="711" spans="10:10" ht="21" x14ac:dyDescent="0.35">
      <c r="J711" s="177"/>
    </row>
    <row r="712" spans="10:10" ht="21" x14ac:dyDescent="0.35">
      <c r="J712" s="177"/>
    </row>
    <row r="713" spans="10:10" ht="21" x14ac:dyDescent="0.35">
      <c r="J713" s="177"/>
    </row>
    <row r="714" spans="10:10" ht="21" x14ac:dyDescent="0.35">
      <c r="J714" s="177"/>
    </row>
    <row r="715" spans="10:10" ht="21" x14ac:dyDescent="0.35">
      <c r="J715" s="177"/>
    </row>
    <row r="716" spans="10:10" ht="21" x14ac:dyDescent="0.35">
      <c r="J716" s="177"/>
    </row>
    <row r="717" spans="10:10" ht="21" x14ac:dyDescent="0.35">
      <c r="J717" s="177"/>
    </row>
    <row r="718" spans="10:10" ht="21" x14ac:dyDescent="0.35">
      <c r="J718" s="177"/>
    </row>
    <row r="719" spans="10:10" ht="21" x14ac:dyDescent="0.35">
      <c r="J719" s="177"/>
    </row>
    <row r="720" spans="10:10" ht="21" x14ac:dyDescent="0.35">
      <c r="J720" s="177"/>
    </row>
    <row r="721" spans="10:10" ht="21" x14ac:dyDescent="0.35">
      <c r="J721" s="177"/>
    </row>
    <row r="722" spans="10:10" ht="21" x14ac:dyDescent="0.35">
      <c r="J722" s="177"/>
    </row>
    <row r="723" spans="10:10" ht="21" x14ac:dyDescent="0.35">
      <c r="J723" s="177"/>
    </row>
    <row r="724" spans="10:10" ht="21" x14ac:dyDescent="0.35">
      <c r="J724" s="177"/>
    </row>
    <row r="725" spans="10:10" ht="21" x14ac:dyDescent="0.35">
      <c r="J725" s="177"/>
    </row>
    <row r="726" spans="10:10" ht="21" x14ac:dyDescent="0.35">
      <c r="J726" s="177"/>
    </row>
    <row r="727" spans="10:10" ht="21" x14ac:dyDescent="0.35">
      <c r="J727" s="177"/>
    </row>
    <row r="728" spans="10:10" ht="21" x14ac:dyDescent="0.35">
      <c r="J728" s="177"/>
    </row>
    <row r="729" spans="10:10" ht="21" x14ac:dyDescent="0.35">
      <c r="J729" s="177"/>
    </row>
    <row r="730" spans="10:10" ht="21" x14ac:dyDescent="0.35">
      <c r="J730" s="177"/>
    </row>
    <row r="731" spans="10:10" ht="21" x14ac:dyDescent="0.35">
      <c r="J731" s="177"/>
    </row>
    <row r="732" spans="10:10" ht="21" x14ac:dyDescent="0.35">
      <c r="J732" s="177"/>
    </row>
    <row r="733" spans="10:10" ht="21" x14ac:dyDescent="0.35">
      <c r="J733" s="177"/>
    </row>
    <row r="734" spans="10:10" ht="21" x14ac:dyDescent="0.35">
      <c r="J734" s="177"/>
    </row>
    <row r="735" spans="10:10" ht="21" x14ac:dyDescent="0.35">
      <c r="J735" s="177"/>
    </row>
    <row r="736" spans="10:10" ht="21" x14ac:dyDescent="0.35">
      <c r="J736" s="177"/>
    </row>
    <row r="737" spans="10:10" ht="21" x14ac:dyDescent="0.35">
      <c r="J737" s="177"/>
    </row>
    <row r="738" spans="10:10" ht="21" x14ac:dyDescent="0.35">
      <c r="J738" s="177"/>
    </row>
    <row r="739" spans="10:10" ht="21" x14ac:dyDescent="0.35">
      <c r="J739" s="177"/>
    </row>
    <row r="740" spans="10:10" ht="21" x14ac:dyDescent="0.35">
      <c r="J740" s="177"/>
    </row>
    <row r="741" spans="10:10" ht="21" x14ac:dyDescent="0.35">
      <c r="J741" s="177"/>
    </row>
    <row r="742" spans="10:10" ht="21" x14ac:dyDescent="0.35">
      <c r="J742" s="177"/>
    </row>
    <row r="743" spans="10:10" ht="21" x14ac:dyDescent="0.35">
      <c r="J743" s="177"/>
    </row>
    <row r="744" spans="10:10" ht="21" x14ac:dyDescent="0.35">
      <c r="J744" s="177"/>
    </row>
    <row r="745" spans="10:10" ht="21" x14ac:dyDescent="0.35">
      <c r="J745" s="177"/>
    </row>
    <row r="746" spans="10:10" ht="21" x14ac:dyDescent="0.35">
      <c r="J746" s="177"/>
    </row>
    <row r="747" spans="10:10" ht="21" x14ac:dyDescent="0.35">
      <c r="J747" s="177"/>
    </row>
    <row r="748" spans="10:10" ht="21" x14ac:dyDescent="0.35">
      <c r="J748" s="177"/>
    </row>
    <row r="749" spans="10:10" ht="21" x14ac:dyDescent="0.35">
      <c r="J749" s="177"/>
    </row>
    <row r="750" spans="10:10" ht="21" x14ac:dyDescent="0.35">
      <c r="J750" s="177"/>
    </row>
    <row r="751" spans="10:10" ht="21" x14ac:dyDescent="0.35">
      <c r="J751" s="177"/>
    </row>
    <row r="752" spans="10:10" ht="21" x14ac:dyDescent="0.35">
      <c r="J752" s="177"/>
    </row>
    <row r="753" spans="10:10" ht="21" x14ac:dyDescent="0.35">
      <c r="J753" s="177"/>
    </row>
    <row r="754" spans="10:10" ht="21" x14ac:dyDescent="0.35">
      <c r="J754" s="177"/>
    </row>
    <row r="755" spans="10:10" ht="21" x14ac:dyDescent="0.35">
      <c r="J755" s="177"/>
    </row>
    <row r="756" spans="10:10" ht="21" x14ac:dyDescent="0.35">
      <c r="J756" s="177"/>
    </row>
    <row r="757" spans="10:10" ht="21" x14ac:dyDescent="0.35">
      <c r="J757" s="177"/>
    </row>
    <row r="758" spans="10:10" ht="21" x14ac:dyDescent="0.35">
      <c r="J758" s="177"/>
    </row>
    <row r="759" spans="10:10" ht="21" x14ac:dyDescent="0.35">
      <c r="J759" s="177"/>
    </row>
    <row r="760" spans="10:10" ht="21" x14ac:dyDescent="0.35">
      <c r="J760" s="177"/>
    </row>
    <row r="761" spans="10:10" ht="21" x14ac:dyDescent="0.35">
      <c r="J761" s="177"/>
    </row>
    <row r="762" spans="10:10" ht="21" x14ac:dyDescent="0.35">
      <c r="J762" s="177"/>
    </row>
    <row r="763" spans="10:10" ht="21" x14ac:dyDescent="0.35">
      <c r="J763" s="177"/>
    </row>
    <row r="764" spans="10:10" ht="21" x14ac:dyDescent="0.35">
      <c r="J764" s="177"/>
    </row>
    <row r="765" spans="10:10" ht="21" x14ac:dyDescent="0.35">
      <c r="J765" s="177"/>
    </row>
    <row r="766" spans="10:10" ht="21" x14ac:dyDescent="0.35">
      <c r="J766" s="177"/>
    </row>
    <row r="767" spans="10:10" ht="21" x14ac:dyDescent="0.35">
      <c r="J767" s="177"/>
    </row>
    <row r="768" spans="10:10" ht="21" x14ac:dyDescent="0.35">
      <c r="J768" s="177"/>
    </row>
    <row r="769" spans="10:10" ht="21" x14ac:dyDescent="0.35">
      <c r="J769" s="177"/>
    </row>
    <row r="770" spans="10:10" ht="21" x14ac:dyDescent="0.35">
      <c r="J770" s="177"/>
    </row>
    <row r="771" spans="10:10" ht="21" x14ac:dyDescent="0.35">
      <c r="J771" s="177"/>
    </row>
    <row r="772" spans="10:10" ht="21" x14ac:dyDescent="0.35">
      <c r="J772" s="177"/>
    </row>
    <row r="773" spans="10:10" ht="21" x14ac:dyDescent="0.35">
      <c r="J773" s="177"/>
    </row>
    <row r="774" spans="10:10" ht="21" x14ac:dyDescent="0.35">
      <c r="J774" s="177"/>
    </row>
    <row r="775" spans="10:10" ht="21" x14ac:dyDescent="0.35">
      <c r="J775" s="177"/>
    </row>
    <row r="776" spans="10:10" ht="21" x14ac:dyDescent="0.35">
      <c r="J776" s="177"/>
    </row>
    <row r="777" spans="10:10" ht="21" x14ac:dyDescent="0.35">
      <c r="J777" s="177"/>
    </row>
    <row r="778" spans="10:10" ht="21" x14ac:dyDescent="0.35">
      <c r="J778" s="177"/>
    </row>
    <row r="779" spans="10:10" ht="21" x14ac:dyDescent="0.35">
      <c r="J779" s="177"/>
    </row>
    <row r="780" spans="10:10" ht="21" x14ac:dyDescent="0.35">
      <c r="J780" s="177"/>
    </row>
    <row r="781" spans="10:10" ht="21" x14ac:dyDescent="0.35">
      <c r="J781" s="177"/>
    </row>
    <row r="782" spans="10:10" ht="21" x14ac:dyDescent="0.35">
      <c r="J782" s="177"/>
    </row>
    <row r="783" spans="10:10" ht="21" x14ac:dyDescent="0.35">
      <c r="J783" s="177"/>
    </row>
    <row r="784" spans="10:10" ht="21" x14ac:dyDescent="0.35">
      <c r="J784" s="177"/>
    </row>
    <row r="785" spans="10:10" ht="21" x14ac:dyDescent="0.35">
      <c r="J785" s="177"/>
    </row>
    <row r="786" spans="10:10" ht="21" x14ac:dyDescent="0.35">
      <c r="J786" s="177"/>
    </row>
    <row r="787" spans="10:10" ht="21" x14ac:dyDescent="0.35">
      <c r="J787" s="177"/>
    </row>
    <row r="788" spans="10:10" ht="21" x14ac:dyDescent="0.35">
      <c r="J788" s="177"/>
    </row>
    <row r="789" spans="10:10" ht="21" x14ac:dyDescent="0.35">
      <c r="J789" s="177"/>
    </row>
    <row r="790" spans="10:10" ht="21" x14ac:dyDescent="0.35">
      <c r="J790" s="177"/>
    </row>
    <row r="791" spans="10:10" ht="21" x14ac:dyDescent="0.35">
      <c r="J791" s="177"/>
    </row>
    <row r="792" spans="10:10" ht="21" x14ac:dyDescent="0.35">
      <c r="J792" s="177"/>
    </row>
    <row r="793" spans="10:10" ht="21" x14ac:dyDescent="0.35">
      <c r="J793" s="177"/>
    </row>
    <row r="794" spans="10:10" ht="21" x14ac:dyDescent="0.35">
      <c r="J794" s="177"/>
    </row>
    <row r="795" spans="10:10" ht="21" x14ac:dyDescent="0.35">
      <c r="J795" s="177"/>
    </row>
    <row r="796" spans="10:10" ht="21" x14ac:dyDescent="0.35">
      <c r="J796" s="177"/>
    </row>
    <row r="797" spans="10:10" ht="21" x14ac:dyDescent="0.35">
      <c r="J797" s="177"/>
    </row>
    <row r="798" spans="10:10" ht="21" x14ac:dyDescent="0.35">
      <c r="J798" s="177"/>
    </row>
    <row r="799" spans="10:10" ht="21" x14ac:dyDescent="0.35">
      <c r="J799" s="177"/>
    </row>
    <row r="800" spans="10:10" ht="21" x14ac:dyDescent="0.35">
      <c r="J800" s="177"/>
    </row>
    <row r="801" spans="10:10" ht="21" x14ac:dyDescent="0.35">
      <c r="J801" s="177"/>
    </row>
    <row r="802" spans="10:10" ht="21" x14ac:dyDescent="0.35">
      <c r="J802" s="177"/>
    </row>
    <row r="803" spans="10:10" ht="21" x14ac:dyDescent="0.35">
      <c r="J803" s="177"/>
    </row>
    <row r="804" spans="10:10" ht="21" x14ac:dyDescent="0.35">
      <c r="J804" s="177"/>
    </row>
    <row r="805" spans="10:10" ht="21" x14ac:dyDescent="0.35">
      <c r="J805" s="177"/>
    </row>
    <row r="806" spans="10:10" ht="21" x14ac:dyDescent="0.35">
      <c r="J806" s="177"/>
    </row>
    <row r="807" spans="10:10" ht="21" x14ac:dyDescent="0.35">
      <c r="J807" s="177"/>
    </row>
    <row r="808" spans="10:10" ht="21" x14ac:dyDescent="0.35">
      <c r="J808" s="177"/>
    </row>
    <row r="809" spans="10:10" ht="21" x14ac:dyDescent="0.35">
      <c r="J809" s="177"/>
    </row>
    <row r="810" spans="10:10" ht="21" x14ac:dyDescent="0.35">
      <c r="J810" s="177"/>
    </row>
    <row r="811" spans="10:10" ht="21" x14ac:dyDescent="0.35">
      <c r="J811" s="177"/>
    </row>
    <row r="812" spans="10:10" ht="21" x14ac:dyDescent="0.35">
      <c r="J812" s="177"/>
    </row>
    <row r="813" spans="10:10" ht="21" x14ac:dyDescent="0.35">
      <c r="J813" s="177"/>
    </row>
    <row r="814" spans="10:10" ht="21" x14ac:dyDescent="0.35">
      <c r="J814" s="177"/>
    </row>
    <row r="815" spans="10:10" ht="21" x14ac:dyDescent="0.35">
      <c r="J815" s="177"/>
    </row>
    <row r="816" spans="10:10" ht="21" x14ac:dyDescent="0.35">
      <c r="J816" s="177"/>
    </row>
    <row r="817" spans="10:10" ht="21" x14ac:dyDescent="0.35">
      <c r="J817" s="177"/>
    </row>
    <row r="818" spans="10:10" ht="21" x14ac:dyDescent="0.35">
      <c r="J818" s="177"/>
    </row>
    <row r="819" spans="10:10" ht="21" x14ac:dyDescent="0.35">
      <c r="J819" s="177"/>
    </row>
    <row r="820" spans="10:10" ht="21" x14ac:dyDescent="0.35">
      <c r="J820" s="177"/>
    </row>
    <row r="821" spans="10:10" ht="21" x14ac:dyDescent="0.35">
      <c r="J821" s="177"/>
    </row>
    <row r="822" spans="10:10" ht="21" x14ac:dyDescent="0.35">
      <c r="J822" s="177"/>
    </row>
    <row r="823" spans="10:10" ht="21" x14ac:dyDescent="0.35">
      <c r="J823" s="177"/>
    </row>
    <row r="824" spans="10:10" ht="21" x14ac:dyDescent="0.35">
      <c r="J824" s="177"/>
    </row>
    <row r="825" spans="10:10" ht="21" x14ac:dyDescent="0.35">
      <c r="J825" s="177"/>
    </row>
    <row r="826" spans="10:10" ht="21" x14ac:dyDescent="0.35">
      <c r="J826" s="177"/>
    </row>
    <row r="827" spans="10:10" ht="21" x14ac:dyDescent="0.35">
      <c r="J827" s="177"/>
    </row>
    <row r="828" spans="10:10" ht="21" x14ac:dyDescent="0.35">
      <c r="J828" s="177"/>
    </row>
    <row r="829" spans="10:10" ht="21" x14ac:dyDescent="0.35">
      <c r="J829" s="177"/>
    </row>
    <row r="830" spans="10:10" ht="21" x14ac:dyDescent="0.35">
      <c r="J830" s="177"/>
    </row>
    <row r="831" spans="10:10" ht="21" x14ac:dyDescent="0.35">
      <c r="J831" s="177"/>
    </row>
    <row r="832" spans="10:10" ht="21" x14ac:dyDescent="0.35">
      <c r="J832" s="177"/>
    </row>
    <row r="833" spans="10:10" ht="21" x14ac:dyDescent="0.35">
      <c r="J833" s="177"/>
    </row>
    <row r="834" spans="10:10" ht="21" x14ac:dyDescent="0.35">
      <c r="J834" s="177"/>
    </row>
    <row r="835" spans="10:10" ht="21" x14ac:dyDescent="0.35">
      <c r="J835" s="177"/>
    </row>
    <row r="836" spans="10:10" ht="21" x14ac:dyDescent="0.35">
      <c r="J836" s="177"/>
    </row>
    <row r="837" spans="10:10" ht="21" x14ac:dyDescent="0.35">
      <c r="J837" s="177"/>
    </row>
    <row r="838" spans="10:10" ht="21" x14ac:dyDescent="0.35">
      <c r="J838" s="177"/>
    </row>
    <row r="839" spans="10:10" ht="21" x14ac:dyDescent="0.35">
      <c r="J839" s="177"/>
    </row>
    <row r="840" spans="10:10" ht="21" x14ac:dyDescent="0.35">
      <c r="J840" s="177"/>
    </row>
    <row r="841" spans="10:10" ht="21" x14ac:dyDescent="0.35">
      <c r="J841" s="177"/>
    </row>
    <row r="842" spans="10:10" ht="21" x14ac:dyDescent="0.35">
      <c r="J842" s="177"/>
    </row>
    <row r="843" spans="10:10" ht="21" x14ac:dyDescent="0.35">
      <c r="J843" s="177"/>
    </row>
    <row r="844" spans="10:10" ht="21" x14ac:dyDescent="0.35">
      <c r="J844" s="177"/>
    </row>
    <row r="845" spans="10:10" ht="21" x14ac:dyDescent="0.35">
      <c r="J845" s="177"/>
    </row>
    <row r="846" spans="10:10" ht="21" x14ac:dyDescent="0.35">
      <c r="J846" s="177"/>
    </row>
    <row r="847" spans="10:10" ht="21" x14ac:dyDescent="0.35">
      <c r="J847" s="177"/>
    </row>
    <row r="848" spans="10:10" ht="21" x14ac:dyDescent="0.35">
      <c r="J848" s="177"/>
    </row>
    <row r="849" spans="10:10" ht="21" x14ac:dyDescent="0.35">
      <c r="J849" s="177"/>
    </row>
    <row r="850" spans="10:10" ht="21" x14ac:dyDescent="0.35">
      <c r="J850" s="177"/>
    </row>
    <row r="851" spans="10:10" ht="21" x14ac:dyDescent="0.35">
      <c r="J851" s="177"/>
    </row>
    <row r="852" spans="10:10" ht="21" x14ac:dyDescent="0.35">
      <c r="J852" s="177"/>
    </row>
    <row r="853" spans="10:10" ht="21" x14ac:dyDescent="0.35">
      <c r="J853" s="177"/>
    </row>
    <row r="854" spans="10:10" ht="21" x14ac:dyDescent="0.35">
      <c r="J854" s="177"/>
    </row>
    <row r="855" spans="10:10" ht="21" x14ac:dyDescent="0.35">
      <c r="J855" s="177"/>
    </row>
    <row r="856" spans="10:10" ht="21" x14ac:dyDescent="0.35">
      <c r="J856" s="177"/>
    </row>
    <row r="857" spans="10:10" ht="21" x14ac:dyDescent="0.35">
      <c r="J857" s="177"/>
    </row>
    <row r="858" spans="10:10" ht="21" x14ac:dyDescent="0.35">
      <c r="J858" s="177"/>
    </row>
    <row r="859" spans="10:10" ht="21" x14ac:dyDescent="0.35">
      <c r="J859" s="177"/>
    </row>
    <row r="860" spans="10:10" ht="21" x14ac:dyDescent="0.35">
      <c r="J860" s="177"/>
    </row>
    <row r="861" spans="10:10" ht="21" x14ac:dyDescent="0.35">
      <c r="J861" s="177"/>
    </row>
    <row r="862" spans="10:10" ht="21" x14ac:dyDescent="0.35">
      <c r="J862" s="177"/>
    </row>
    <row r="863" spans="10:10" ht="21" x14ac:dyDescent="0.35">
      <c r="J863" s="177"/>
    </row>
    <row r="864" spans="10:10" ht="21" x14ac:dyDescent="0.35">
      <c r="J864" s="177"/>
    </row>
    <row r="865" spans="10:10" ht="21" x14ac:dyDescent="0.35">
      <c r="J865" s="177"/>
    </row>
    <row r="866" spans="10:10" ht="21" x14ac:dyDescent="0.35">
      <c r="J866" s="177"/>
    </row>
    <row r="867" spans="10:10" ht="21" x14ac:dyDescent="0.35">
      <c r="J867" s="177"/>
    </row>
    <row r="868" spans="10:10" ht="21" x14ac:dyDescent="0.35">
      <c r="J868" s="177"/>
    </row>
    <row r="869" spans="10:10" ht="21" x14ac:dyDescent="0.35">
      <c r="J869" s="177"/>
    </row>
    <row r="870" spans="10:10" ht="21" x14ac:dyDescent="0.35">
      <c r="J870" s="177"/>
    </row>
    <row r="871" spans="10:10" ht="21" x14ac:dyDescent="0.35">
      <c r="J871" s="177"/>
    </row>
    <row r="872" spans="10:10" ht="21" x14ac:dyDescent="0.35">
      <c r="J872" s="177"/>
    </row>
    <row r="873" spans="10:10" ht="21" x14ac:dyDescent="0.35">
      <c r="J873" s="177"/>
    </row>
    <row r="874" spans="10:10" ht="21" x14ac:dyDescent="0.35">
      <c r="J874" s="177"/>
    </row>
    <row r="875" spans="10:10" ht="21" x14ac:dyDescent="0.35">
      <c r="J875" s="177"/>
    </row>
    <row r="876" spans="10:10" ht="21" x14ac:dyDescent="0.35">
      <c r="J876" s="177"/>
    </row>
    <row r="877" spans="10:10" ht="21" x14ac:dyDescent="0.35">
      <c r="J877" s="177"/>
    </row>
    <row r="878" spans="10:10" ht="21" x14ac:dyDescent="0.35">
      <c r="J878" s="177"/>
    </row>
    <row r="879" spans="10:10" ht="21" x14ac:dyDescent="0.35">
      <c r="J879" s="177"/>
    </row>
    <row r="880" spans="10:10" ht="21" x14ac:dyDescent="0.35">
      <c r="J880" s="177"/>
    </row>
    <row r="881" spans="10:10" ht="21" x14ac:dyDescent="0.35">
      <c r="J881" s="177"/>
    </row>
    <row r="882" spans="10:10" ht="21" x14ac:dyDescent="0.35">
      <c r="J882" s="177"/>
    </row>
    <row r="883" spans="10:10" ht="21" x14ac:dyDescent="0.35">
      <c r="J883" s="177"/>
    </row>
    <row r="884" spans="10:10" ht="21" x14ac:dyDescent="0.35">
      <c r="J884" s="177"/>
    </row>
    <row r="885" spans="10:10" ht="21" x14ac:dyDescent="0.35">
      <c r="J885" s="177"/>
    </row>
    <row r="886" spans="10:10" ht="21" x14ac:dyDescent="0.35">
      <c r="J886" s="177"/>
    </row>
    <row r="887" spans="10:10" ht="21" x14ac:dyDescent="0.35">
      <c r="J887" s="177"/>
    </row>
    <row r="888" spans="10:10" ht="21" x14ac:dyDescent="0.35">
      <c r="J888" s="177"/>
    </row>
    <row r="889" spans="10:10" ht="21" x14ac:dyDescent="0.35">
      <c r="J889" s="177"/>
    </row>
    <row r="890" spans="10:10" ht="21" x14ac:dyDescent="0.35">
      <c r="J890" s="177"/>
    </row>
    <row r="891" spans="10:10" ht="21" x14ac:dyDescent="0.35">
      <c r="J891" s="177"/>
    </row>
    <row r="892" spans="10:10" ht="21" x14ac:dyDescent="0.35">
      <c r="J892" s="177"/>
    </row>
    <row r="893" spans="10:10" ht="21" x14ac:dyDescent="0.35">
      <c r="J893" s="177"/>
    </row>
    <row r="894" spans="10:10" ht="21" x14ac:dyDescent="0.35">
      <c r="J894" s="177"/>
    </row>
    <row r="895" spans="10:10" ht="21" x14ac:dyDescent="0.35">
      <c r="J895" s="177"/>
    </row>
    <row r="896" spans="10:10" ht="21" x14ac:dyDescent="0.35">
      <c r="J896" s="177"/>
    </row>
    <row r="897" spans="10:10" ht="21" x14ac:dyDescent="0.35">
      <c r="J897" s="177"/>
    </row>
    <row r="898" spans="10:10" ht="21" x14ac:dyDescent="0.35">
      <c r="J898" s="177"/>
    </row>
    <row r="899" spans="10:10" ht="21" x14ac:dyDescent="0.35">
      <c r="J899" s="177"/>
    </row>
    <row r="900" spans="10:10" ht="21" x14ac:dyDescent="0.35">
      <c r="J900" s="177"/>
    </row>
    <row r="901" spans="10:10" ht="21" x14ac:dyDescent="0.35">
      <c r="J901" s="177"/>
    </row>
    <row r="902" spans="10:10" ht="21" x14ac:dyDescent="0.35">
      <c r="J902" s="177"/>
    </row>
    <row r="903" spans="10:10" ht="21" x14ac:dyDescent="0.35">
      <c r="J903" s="177"/>
    </row>
    <row r="904" spans="10:10" ht="21" x14ac:dyDescent="0.35">
      <c r="J904" s="177"/>
    </row>
    <row r="905" spans="10:10" ht="21" x14ac:dyDescent="0.35">
      <c r="J905" s="177"/>
    </row>
    <row r="906" spans="10:10" ht="21" x14ac:dyDescent="0.35">
      <c r="J906" s="177"/>
    </row>
    <row r="907" spans="10:10" ht="21" x14ac:dyDescent="0.35">
      <c r="J907" s="177"/>
    </row>
    <row r="908" spans="10:10" ht="21" x14ac:dyDescent="0.35">
      <c r="J908" s="177"/>
    </row>
    <row r="909" spans="10:10" ht="21" x14ac:dyDescent="0.35">
      <c r="J909" s="177"/>
    </row>
    <row r="910" spans="10:10" ht="21" x14ac:dyDescent="0.35">
      <c r="J910" s="177"/>
    </row>
    <row r="911" spans="10:10" ht="21" x14ac:dyDescent="0.35">
      <c r="J911" s="177"/>
    </row>
    <row r="912" spans="10:10" ht="21" x14ac:dyDescent="0.35">
      <c r="J912" s="177"/>
    </row>
    <row r="913" spans="10:10" ht="21" x14ac:dyDescent="0.35">
      <c r="J913" s="177"/>
    </row>
    <row r="914" spans="10:10" ht="21" x14ac:dyDescent="0.35">
      <c r="J914" s="177"/>
    </row>
    <row r="915" spans="10:10" ht="21" x14ac:dyDescent="0.35">
      <c r="J915" s="177"/>
    </row>
    <row r="916" spans="10:10" ht="21" x14ac:dyDescent="0.35">
      <c r="J916" s="177"/>
    </row>
    <row r="917" spans="10:10" ht="21" x14ac:dyDescent="0.35">
      <c r="J917" s="177"/>
    </row>
    <row r="918" spans="10:10" ht="21" x14ac:dyDescent="0.35">
      <c r="J918" s="177"/>
    </row>
    <row r="919" spans="10:10" ht="21" x14ac:dyDescent="0.35">
      <c r="J919" s="177"/>
    </row>
    <row r="920" spans="10:10" ht="21" x14ac:dyDescent="0.35">
      <c r="J920" s="177"/>
    </row>
    <row r="921" spans="10:10" ht="21" x14ac:dyDescent="0.35">
      <c r="J921" s="177"/>
    </row>
    <row r="922" spans="10:10" ht="21" x14ac:dyDescent="0.35">
      <c r="J922" s="177"/>
    </row>
    <row r="923" spans="10:10" ht="21" x14ac:dyDescent="0.35">
      <c r="J923" s="177"/>
    </row>
    <row r="924" spans="10:10" ht="21" x14ac:dyDescent="0.35">
      <c r="J924" s="177"/>
    </row>
    <row r="925" spans="10:10" ht="21" x14ac:dyDescent="0.35">
      <c r="J925" s="177"/>
    </row>
    <row r="926" spans="10:10" ht="21" x14ac:dyDescent="0.35">
      <c r="J926" s="177"/>
    </row>
    <row r="927" spans="10:10" ht="21" x14ac:dyDescent="0.35">
      <c r="J927" s="177"/>
    </row>
    <row r="928" spans="10:10" ht="21" x14ac:dyDescent="0.35">
      <c r="J928" s="177"/>
    </row>
    <row r="929" spans="10:10" ht="21" x14ac:dyDescent="0.35">
      <c r="J929" s="177"/>
    </row>
    <row r="930" spans="10:10" ht="21" x14ac:dyDescent="0.35">
      <c r="J930" s="177"/>
    </row>
    <row r="931" spans="10:10" ht="21" x14ac:dyDescent="0.35">
      <c r="J931" s="177"/>
    </row>
    <row r="932" spans="10:10" ht="21" x14ac:dyDescent="0.35">
      <c r="J932" s="177"/>
    </row>
    <row r="933" spans="10:10" ht="21" x14ac:dyDescent="0.35">
      <c r="J933" s="177"/>
    </row>
    <row r="934" spans="10:10" ht="21" x14ac:dyDescent="0.35">
      <c r="J934" s="177"/>
    </row>
    <row r="935" spans="10:10" ht="21" x14ac:dyDescent="0.35">
      <c r="J935" s="177"/>
    </row>
    <row r="936" spans="10:10" ht="21" x14ac:dyDescent="0.35">
      <c r="J936" s="177"/>
    </row>
    <row r="937" spans="10:10" ht="21" x14ac:dyDescent="0.35">
      <c r="J937" s="177"/>
    </row>
    <row r="938" spans="10:10" ht="21" x14ac:dyDescent="0.35">
      <c r="J938" s="177"/>
    </row>
    <row r="939" spans="10:10" ht="21" x14ac:dyDescent="0.35">
      <c r="J939" s="177"/>
    </row>
    <row r="940" spans="10:10" ht="21" x14ac:dyDescent="0.35">
      <c r="J940" s="177"/>
    </row>
    <row r="941" spans="10:10" ht="21" x14ac:dyDescent="0.35">
      <c r="J941" s="177"/>
    </row>
    <row r="942" spans="10:10" ht="21" x14ac:dyDescent="0.35">
      <c r="J942" s="177"/>
    </row>
    <row r="943" spans="10:10" ht="21" x14ac:dyDescent="0.35">
      <c r="J943" s="177"/>
    </row>
    <row r="944" spans="10:10" ht="21" x14ac:dyDescent="0.35">
      <c r="J944" s="177"/>
    </row>
    <row r="945" spans="10:10" ht="21" x14ac:dyDescent="0.35">
      <c r="J945" s="177"/>
    </row>
    <row r="946" spans="10:10" ht="21" x14ac:dyDescent="0.35">
      <c r="J946" s="177"/>
    </row>
    <row r="947" spans="10:10" ht="21" x14ac:dyDescent="0.35">
      <c r="J947" s="177"/>
    </row>
    <row r="948" spans="10:10" ht="21" x14ac:dyDescent="0.35">
      <c r="J948" s="177"/>
    </row>
    <row r="949" spans="10:10" ht="21" x14ac:dyDescent="0.35">
      <c r="J949" s="177"/>
    </row>
    <row r="950" spans="10:10" ht="21" x14ac:dyDescent="0.35">
      <c r="J950" s="177"/>
    </row>
    <row r="951" spans="10:10" ht="21" x14ac:dyDescent="0.35">
      <c r="J951" s="177"/>
    </row>
    <row r="952" spans="10:10" ht="21" x14ac:dyDescent="0.35">
      <c r="J952" s="177"/>
    </row>
    <row r="953" spans="10:10" ht="21" x14ac:dyDescent="0.35">
      <c r="J953" s="177"/>
    </row>
    <row r="954" spans="10:10" ht="21" x14ac:dyDescent="0.35">
      <c r="J954" s="177"/>
    </row>
    <row r="955" spans="10:10" ht="21" x14ac:dyDescent="0.35">
      <c r="J955" s="177"/>
    </row>
    <row r="956" spans="10:10" ht="21" x14ac:dyDescent="0.35">
      <c r="J956" s="177"/>
    </row>
    <row r="957" spans="10:10" ht="21" x14ac:dyDescent="0.35">
      <c r="J957" s="177"/>
    </row>
    <row r="958" spans="10:10" ht="21" x14ac:dyDescent="0.35">
      <c r="J958" s="177"/>
    </row>
    <row r="959" spans="10:10" ht="21" x14ac:dyDescent="0.35">
      <c r="J959" s="177"/>
    </row>
    <row r="960" spans="10:10" ht="21" x14ac:dyDescent="0.35">
      <c r="J960" s="177"/>
    </row>
    <row r="961" spans="10:10" ht="21" x14ac:dyDescent="0.35">
      <c r="J961" s="177"/>
    </row>
    <row r="962" spans="10:10" ht="21" x14ac:dyDescent="0.35">
      <c r="J962" s="177"/>
    </row>
    <row r="963" spans="10:10" ht="21" x14ac:dyDescent="0.35">
      <c r="J963" s="177"/>
    </row>
    <row r="964" spans="10:10" ht="21" x14ac:dyDescent="0.35">
      <c r="J964" s="177"/>
    </row>
    <row r="965" spans="10:10" ht="21" x14ac:dyDescent="0.35">
      <c r="J965" s="177"/>
    </row>
    <row r="966" spans="10:10" ht="21" x14ac:dyDescent="0.35">
      <c r="J966" s="177"/>
    </row>
    <row r="967" spans="10:10" ht="21" x14ac:dyDescent="0.35">
      <c r="J967" s="177"/>
    </row>
    <row r="968" spans="10:10" ht="21" x14ac:dyDescent="0.35">
      <c r="J968" s="177"/>
    </row>
    <row r="969" spans="10:10" ht="21" x14ac:dyDescent="0.35">
      <c r="J969" s="177"/>
    </row>
    <row r="970" spans="10:10" ht="21" x14ac:dyDescent="0.35">
      <c r="J970" s="177"/>
    </row>
    <row r="971" spans="10:10" ht="21" x14ac:dyDescent="0.35">
      <c r="J971" s="177"/>
    </row>
    <row r="972" spans="10:10" ht="21" x14ac:dyDescent="0.35">
      <c r="J972" s="177"/>
    </row>
    <row r="973" spans="10:10" ht="21" x14ac:dyDescent="0.35">
      <c r="J973" s="177"/>
    </row>
    <row r="974" spans="10:10" ht="21" x14ac:dyDescent="0.35">
      <c r="J974" s="177"/>
    </row>
    <row r="975" spans="10:10" ht="21" x14ac:dyDescent="0.35">
      <c r="J975" s="177"/>
    </row>
    <row r="976" spans="10:10" ht="21" x14ac:dyDescent="0.35">
      <c r="J976" s="177"/>
    </row>
    <row r="977" spans="10:10" ht="21" x14ac:dyDescent="0.35">
      <c r="J977" s="177"/>
    </row>
    <row r="978" spans="10:10" ht="21" x14ac:dyDescent="0.35">
      <c r="J978" s="177"/>
    </row>
    <row r="979" spans="10:10" ht="21" x14ac:dyDescent="0.35">
      <c r="J979" s="177"/>
    </row>
    <row r="980" spans="10:10" ht="21" x14ac:dyDescent="0.35">
      <c r="J980" s="177"/>
    </row>
    <row r="981" spans="10:10" ht="21" x14ac:dyDescent="0.35">
      <c r="J981" s="177"/>
    </row>
    <row r="982" spans="10:10" ht="21" x14ac:dyDescent="0.35">
      <c r="J982" s="177"/>
    </row>
    <row r="983" spans="10:10" ht="21" x14ac:dyDescent="0.35">
      <c r="J983" s="177"/>
    </row>
    <row r="984" spans="10:10" ht="21" x14ac:dyDescent="0.35">
      <c r="J984" s="177"/>
    </row>
    <row r="985" spans="10:10" ht="21" x14ac:dyDescent="0.35">
      <c r="J985" s="177"/>
    </row>
    <row r="986" spans="10:10" ht="21" x14ac:dyDescent="0.35">
      <c r="J986" s="177"/>
    </row>
    <row r="987" spans="10:10" ht="21" x14ac:dyDescent="0.35">
      <c r="J987" s="177"/>
    </row>
    <row r="988" spans="10:10" ht="21" x14ac:dyDescent="0.35">
      <c r="J988" s="177"/>
    </row>
    <row r="989" spans="10:10" ht="21" x14ac:dyDescent="0.35">
      <c r="J989" s="177"/>
    </row>
    <row r="990" spans="10:10" ht="21" x14ac:dyDescent="0.35">
      <c r="J990" s="177"/>
    </row>
    <row r="991" spans="10:10" ht="21" x14ac:dyDescent="0.35">
      <c r="J991" s="177"/>
    </row>
    <row r="992" spans="10:10" ht="21" x14ac:dyDescent="0.35">
      <c r="J992" s="177"/>
    </row>
    <row r="993" spans="10:10" ht="21" x14ac:dyDescent="0.35">
      <c r="J993" s="177"/>
    </row>
    <row r="994" spans="10:10" ht="21" x14ac:dyDescent="0.35">
      <c r="J994" s="177"/>
    </row>
    <row r="995" spans="10:10" ht="21" x14ac:dyDescent="0.35">
      <c r="J995" s="177"/>
    </row>
    <row r="996" spans="10:10" ht="21" x14ac:dyDescent="0.35">
      <c r="J996" s="177"/>
    </row>
    <row r="997" spans="10:10" ht="21" x14ac:dyDescent="0.35">
      <c r="J997" s="177"/>
    </row>
    <row r="998" spans="10:10" ht="21" x14ac:dyDescent="0.35">
      <c r="J998" s="177"/>
    </row>
    <row r="999" spans="10:10" ht="21" x14ac:dyDescent="0.35">
      <c r="J999" s="177"/>
    </row>
    <row r="1000" spans="10:10" ht="21" x14ac:dyDescent="0.35">
      <c r="J1000" s="177"/>
    </row>
    <row r="1001" spans="10:10" ht="21" x14ac:dyDescent="0.35">
      <c r="J1001" s="177"/>
    </row>
    <row r="1002" spans="10:10" ht="21" x14ac:dyDescent="0.35">
      <c r="J1002" s="177"/>
    </row>
    <row r="1003" spans="10:10" ht="21" x14ac:dyDescent="0.35">
      <c r="J1003" s="177"/>
    </row>
    <row r="1004" spans="10:10" ht="21" x14ac:dyDescent="0.35">
      <c r="J1004" s="177"/>
    </row>
    <row r="1005" spans="10:10" ht="21" x14ac:dyDescent="0.35">
      <c r="J1005" s="177"/>
    </row>
    <row r="1006" spans="10:10" ht="21" x14ac:dyDescent="0.35">
      <c r="J1006" s="177"/>
    </row>
    <row r="1007" spans="10:10" ht="21" x14ac:dyDescent="0.35">
      <c r="J1007" s="177"/>
    </row>
    <row r="1008" spans="10:10" ht="21" x14ac:dyDescent="0.35">
      <c r="J1008" s="177"/>
    </row>
    <row r="1009" spans="10:10" ht="21" x14ac:dyDescent="0.35">
      <c r="J1009" s="177"/>
    </row>
    <row r="1010" spans="10:10" ht="21" x14ac:dyDescent="0.35">
      <c r="J1010" s="177"/>
    </row>
    <row r="1011" spans="10:10" ht="21" x14ac:dyDescent="0.35">
      <c r="J1011" s="177"/>
    </row>
    <row r="1012" spans="10:10" ht="21" x14ac:dyDescent="0.35">
      <c r="J1012" s="177"/>
    </row>
    <row r="1013" spans="10:10" ht="21" x14ac:dyDescent="0.35">
      <c r="J1013" s="177"/>
    </row>
    <row r="1014" spans="10:10" ht="21" x14ac:dyDescent="0.35">
      <c r="J1014" s="177"/>
    </row>
    <row r="1015" spans="10:10" ht="21" x14ac:dyDescent="0.35">
      <c r="J1015" s="177"/>
    </row>
    <row r="1016" spans="10:10" ht="21" x14ac:dyDescent="0.35">
      <c r="J1016" s="177"/>
    </row>
    <row r="1017" spans="10:10" ht="21" x14ac:dyDescent="0.35">
      <c r="J1017" s="177"/>
    </row>
    <row r="1018" spans="10:10" ht="21" x14ac:dyDescent="0.35">
      <c r="J1018" s="177"/>
    </row>
    <row r="1019" spans="10:10" ht="21" x14ac:dyDescent="0.35">
      <c r="J1019" s="177"/>
    </row>
    <row r="1020" spans="10:10" ht="21" x14ac:dyDescent="0.35">
      <c r="J1020" s="177"/>
    </row>
    <row r="1021" spans="10:10" ht="21" x14ac:dyDescent="0.35">
      <c r="J1021" s="177"/>
    </row>
    <row r="1022" spans="10:10" ht="21" x14ac:dyDescent="0.35">
      <c r="J1022" s="177"/>
    </row>
    <row r="1023" spans="10:10" ht="21" x14ac:dyDescent="0.35">
      <c r="J1023" s="177"/>
    </row>
    <row r="1024" spans="10:10" ht="21" x14ac:dyDescent="0.35">
      <c r="J1024" s="177"/>
    </row>
    <row r="1025" spans="10:10" ht="21" x14ac:dyDescent="0.35">
      <c r="J1025" s="177"/>
    </row>
    <row r="1026" spans="10:10" ht="21" x14ac:dyDescent="0.35">
      <c r="J1026" s="177"/>
    </row>
    <row r="1027" spans="10:10" ht="21" x14ac:dyDescent="0.35">
      <c r="J1027" s="177"/>
    </row>
    <row r="1028" spans="10:10" ht="21" x14ac:dyDescent="0.35">
      <c r="J1028" s="177"/>
    </row>
    <row r="1029" spans="10:10" ht="21" x14ac:dyDescent="0.35">
      <c r="J1029" s="177"/>
    </row>
    <row r="1030" spans="10:10" ht="21" x14ac:dyDescent="0.35">
      <c r="J1030" s="177"/>
    </row>
    <row r="1031" spans="10:10" ht="21" x14ac:dyDescent="0.35">
      <c r="J1031" s="177"/>
    </row>
    <row r="1032" spans="10:10" ht="21" x14ac:dyDescent="0.35">
      <c r="J1032" s="177"/>
    </row>
    <row r="1033" spans="10:10" ht="21" x14ac:dyDescent="0.35">
      <c r="J1033" s="177"/>
    </row>
    <row r="1034" spans="10:10" ht="21" x14ac:dyDescent="0.35">
      <c r="J1034" s="177"/>
    </row>
    <row r="1035" spans="10:10" ht="21" x14ac:dyDescent="0.35">
      <c r="J1035" s="177"/>
    </row>
    <row r="1036" spans="10:10" ht="21" x14ac:dyDescent="0.35">
      <c r="J1036" s="177"/>
    </row>
    <row r="1037" spans="10:10" ht="21" x14ac:dyDescent="0.35">
      <c r="J1037" s="177"/>
    </row>
    <row r="1038" spans="10:10" ht="21" x14ac:dyDescent="0.35">
      <c r="J1038" s="177"/>
    </row>
    <row r="1039" spans="10:10" ht="21" x14ac:dyDescent="0.35">
      <c r="J1039" s="177"/>
    </row>
    <row r="1040" spans="10:10" ht="21" x14ac:dyDescent="0.35">
      <c r="J1040" s="177"/>
    </row>
    <row r="1041" spans="10:10" ht="21" x14ac:dyDescent="0.35">
      <c r="J1041" s="177"/>
    </row>
    <row r="1042" spans="10:10" ht="21" x14ac:dyDescent="0.35">
      <c r="J1042" s="177"/>
    </row>
    <row r="1043" spans="10:10" ht="21" x14ac:dyDescent="0.35">
      <c r="J1043" s="177"/>
    </row>
    <row r="1044" spans="10:10" ht="21" x14ac:dyDescent="0.35">
      <c r="J1044" s="177"/>
    </row>
    <row r="1045" spans="10:10" ht="21" x14ac:dyDescent="0.35">
      <c r="J1045" s="177"/>
    </row>
    <row r="1046" spans="10:10" ht="21" x14ac:dyDescent="0.35">
      <c r="J1046" s="177"/>
    </row>
    <row r="1047" spans="10:10" ht="21" x14ac:dyDescent="0.35">
      <c r="J1047" s="177"/>
    </row>
    <row r="1048" spans="10:10" ht="21" x14ac:dyDescent="0.35">
      <c r="J1048" s="177"/>
    </row>
    <row r="1049" spans="10:10" ht="21" x14ac:dyDescent="0.35">
      <c r="J1049" s="177"/>
    </row>
    <row r="1050" spans="10:10" ht="21" x14ac:dyDescent="0.35">
      <c r="J1050" s="177"/>
    </row>
    <row r="1051" spans="10:10" ht="21" x14ac:dyDescent="0.35">
      <c r="J1051" s="177"/>
    </row>
    <row r="1052" spans="10:10" ht="21" x14ac:dyDescent="0.35">
      <c r="J1052" s="177"/>
    </row>
    <row r="1053" spans="10:10" ht="21" x14ac:dyDescent="0.35">
      <c r="J1053" s="177"/>
    </row>
    <row r="1054" spans="10:10" ht="21" x14ac:dyDescent="0.35">
      <c r="J1054" s="177"/>
    </row>
    <row r="1055" spans="10:10" ht="21" x14ac:dyDescent="0.35">
      <c r="J1055" s="177"/>
    </row>
    <row r="1056" spans="10:10" ht="21" x14ac:dyDescent="0.35">
      <c r="J1056" s="177"/>
    </row>
    <row r="1057" spans="10:10" ht="21" x14ac:dyDescent="0.35">
      <c r="J1057" s="177"/>
    </row>
    <row r="1058" spans="10:10" ht="21" x14ac:dyDescent="0.35">
      <c r="J1058" s="177"/>
    </row>
    <row r="1059" spans="10:10" ht="21" x14ac:dyDescent="0.35">
      <c r="J1059" s="177"/>
    </row>
    <row r="1060" spans="10:10" ht="21" x14ac:dyDescent="0.35">
      <c r="J1060" s="177"/>
    </row>
    <row r="1061" spans="10:10" ht="21" x14ac:dyDescent="0.35">
      <c r="J1061" s="177"/>
    </row>
    <row r="1062" spans="10:10" ht="21" x14ac:dyDescent="0.35">
      <c r="J1062" s="177"/>
    </row>
    <row r="1063" spans="10:10" ht="21" x14ac:dyDescent="0.35">
      <c r="J1063" s="177"/>
    </row>
    <row r="1064" spans="10:10" ht="21" x14ac:dyDescent="0.35">
      <c r="J1064" s="177"/>
    </row>
    <row r="1065" spans="10:10" ht="21" x14ac:dyDescent="0.35">
      <c r="J1065" s="177"/>
    </row>
    <row r="1066" spans="10:10" ht="21" x14ac:dyDescent="0.35">
      <c r="J1066" s="177"/>
    </row>
    <row r="1067" spans="10:10" ht="21" x14ac:dyDescent="0.35">
      <c r="J1067" s="177"/>
    </row>
    <row r="1068" spans="10:10" ht="21" x14ac:dyDescent="0.35">
      <c r="J1068" s="177"/>
    </row>
    <row r="1069" spans="10:10" ht="21" x14ac:dyDescent="0.35">
      <c r="J1069" s="177"/>
    </row>
    <row r="1070" spans="10:10" ht="21" x14ac:dyDescent="0.35">
      <c r="J1070" s="177"/>
    </row>
    <row r="1071" spans="10:10" ht="21" x14ac:dyDescent="0.35">
      <c r="J1071" s="177"/>
    </row>
    <row r="1072" spans="10:10" ht="21" x14ac:dyDescent="0.35">
      <c r="J1072" s="177"/>
    </row>
    <row r="1073" spans="10:10" ht="21" x14ac:dyDescent="0.35">
      <c r="J1073" s="177"/>
    </row>
    <row r="1074" spans="10:10" ht="21" x14ac:dyDescent="0.35">
      <c r="J1074" s="177"/>
    </row>
    <row r="1075" spans="10:10" ht="21" x14ac:dyDescent="0.35">
      <c r="J1075" s="177"/>
    </row>
    <row r="1076" spans="10:10" ht="21" x14ac:dyDescent="0.35">
      <c r="J1076" s="177"/>
    </row>
    <row r="1077" spans="10:10" ht="21" x14ac:dyDescent="0.35">
      <c r="J1077" s="177"/>
    </row>
    <row r="1078" spans="10:10" ht="21" x14ac:dyDescent="0.35">
      <c r="J1078" s="177"/>
    </row>
    <row r="1079" spans="10:10" ht="21" x14ac:dyDescent="0.35">
      <c r="J1079" s="177"/>
    </row>
    <row r="1080" spans="10:10" ht="21" x14ac:dyDescent="0.35">
      <c r="J1080" s="177"/>
    </row>
    <row r="1081" spans="10:10" ht="21" x14ac:dyDescent="0.35">
      <c r="J1081" s="177"/>
    </row>
    <row r="1082" spans="10:10" ht="21" x14ac:dyDescent="0.35">
      <c r="J1082" s="177"/>
    </row>
    <row r="1083" spans="10:10" ht="21" x14ac:dyDescent="0.35">
      <c r="J1083" s="177"/>
    </row>
    <row r="1084" spans="10:10" ht="21" x14ac:dyDescent="0.35">
      <c r="J1084" s="177"/>
    </row>
    <row r="1085" spans="10:10" ht="21" x14ac:dyDescent="0.35">
      <c r="J1085" s="177"/>
    </row>
    <row r="1086" spans="10:10" ht="21" x14ac:dyDescent="0.35">
      <c r="J1086" s="177"/>
    </row>
    <row r="1087" spans="10:10" ht="21" x14ac:dyDescent="0.35">
      <c r="J1087" s="177"/>
    </row>
    <row r="1088" spans="10:10" ht="21" x14ac:dyDescent="0.35">
      <c r="J1088" s="177"/>
    </row>
    <row r="1089" spans="10:10" ht="21" x14ac:dyDescent="0.35">
      <c r="J1089" s="177"/>
    </row>
    <row r="1090" spans="10:10" ht="21" x14ac:dyDescent="0.35">
      <c r="J1090" s="177"/>
    </row>
    <row r="1091" spans="10:10" ht="21" x14ac:dyDescent="0.35">
      <c r="J1091" s="177"/>
    </row>
    <row r="1092" spans="10:10" ht="21" x14ac:dyDescent="0.35">
      <c r="J1092" s="177"/>
    </row>
    <row r="1093" spans="10:10" ht="21" x14ac:dyDescent="0.35">
      <c r="J1093" s="177"/>
    </row>
    <row r="1094" spans="10:10" ht="21" x14ac:dyDescent="0.35">
      <c r="J1094" s="177"/>
    </row>
    <row r="1095" spans="10:10" ht="21" x14ac:dyDescent="0.35">
      <c r="J1095" s="177"/>
    </row>
    <row r="1096" spans="10:10" ht="21" x14ac:dyDescent="0.35">
      <c r="J1096" s="177"/>
    </row>
    <row r="1097" spans="10:10" ht="21" x14ac:dyDescent="0.35">
      <c r="J1097" s="177"/>
    </row>
    <row r="1098" spans="10:10" ht="21" x14ac:dyDescent="0.35">
      <c r="J1098" s="177"/>
    </row>
    <row r="1099" spans="10:10" ht="21" x14ac:dyDescent="0.35">
      <c r="J1099" s="177"/>
    </row>
    <row r="1100" spans="10:10" ht="21" x14ac:dyDescent="0.35">
      <c r="J1100" s="177"/>
    </row>
    <row r="1101" spans="10:10" ht="21" x14ac:dyDescent="0.35">
      <c r="J1101" s="177"/>
    </row>
    <row r="1102" spans="10:10" ht="21" x14ac:dyDescent="0.35">
      <c r="J1102" s="177"/>
    </row>
    <row r="1103" spans="10:10" ht="21" x14ac:dyDescent="0.35">
      <c r="J1103" s="177"/>
    </row>
    <row r="1104" spans="10:10" ht="21" x14ac:dyDescent="0.35">
      <c r="J1104" s="177"/>
    </row>
    <row r="1105" spans="10:10" ht="21" x14ac:dyDescent="0.35">
      <c r="J1105" s="177"/>
    </row>
    <row r="1106" spans="10:10" ht="21" x14ac:dyDescent="0.35">
      <c r="J1106" s="177"/>
    </row>
    <row r="1107" spans="10:10" ht="21" x14ac:dyDescent="0.35">
      <c r="J1107" s="177"/>
    </row>
    <row r="1108" spans="10:10" ht="21" x14ac:dyDescent="0.35">
      <c r="J1108" s="177"/>
    </row>
    <row r="1109" spans="10:10" ht="21" x14ac:dyDescent="0.35">
      <c r="J1109" s="177"/>
    </row>
    <row r="1110" spans="10:10" ht="21" x14ac:dyDescent="0.35">
      <c r="J1110" s="177"/>
    </row>
    <row r="1111" spans="10:10" ht="21" x14ac:dyDescent="0.35">
      <c r="J1111" s="177"/>
    </row>
    <row r="1112" spans="10:10" ht="21" x14ac:dyDescent="0.35">
      <c r="J1112" s="177"/>
    </row>
    <row r="1113" spans="10:10" ht="21" x14ac:dyDescent="0.35">
      <c r="J1113" s="177"/>
    </row>
    <row r="1114" spans="10:10" ht="21" x14ac:dyDescent="0.35">
      <c r="J1114" s="177"/>
    </row>
    <row r="1115" spans="10:10" ht="21" x14ac:dyDescent="0.35">
      <c r="J1115" s="177"/>
    </row>
    <row r="1116" spans="10:10" ht="21" x14ac:dyDescent="0.35">
      <c r="J1116" s="177"/>
    </row>
    <row r="1117" spans="10:10" ht="21" x14ac:dyDescent="0.35">
      <c r="J1117" s="177"/>
    </row>
    <row r="1118" spans="10:10" ht="21" x14ac:dyDescent="0.35">
      <c r="J1118" s="177"/>
    </row>
    <row r="1119" spans="10:10" ht="21" x14ac:dyDescent="0.35">
      <c r="J1119" s="177"/>
    </row>
    <row r="1120" spans="10:10" ht="21" x14ac:dyDescent="0.35">
      <c r="J1120" s="177"/>
    </row>
    <row r="1121" spans="10:10" ht="21" x14ac:dyDescent="0.35">
      <c r="J1121" s="177"/>
    </row>
    <row r="1122" spans="10:10" ht="21" x14ac:dyDescent="0.35">
      <c r="J1122" s="177"/>
    </row>
    <row r="1123" spans="10:10" ht="21" x14ac:dyDescent="0.35">
      <c r="J1123" s="177"/>
    </row>
    <row r="1124" spans="10:10" ht="21" x14ac:dyDescent="0.35">
      <c r="J1124" s="177"/>
    </row>
    <row r="1125" spans="10:10" ht="21" x14ac:dyDescent="0.35">
      <c r="J1125" s="177"/>
    </row>
    <row r="1126" spans="10:10" ht="21" x14ac:dyDescent="0.35">
      <c r="J1126" s="177"/>
    </row>
    <row r="1127" spans="10:10" ht="21" x14ac:dyDescent="0.35">
      <c r="J1127" s="177"/>
    </row>
    <row r="1128" spans="10:10" ht="21" x14ac:dyDescent="0.35">
      <c r="J1128" s="177"/>
    </row>
    <row r="1129" spans="10:10" ht="21" x14ac:dyDescent="0.35">
      <c r="J1129" s="177"/>
    </row>
    <row r="1130" spans="10:10" ht="21" x14ac:dyDescent="0.35">
      <c r="J1130" s="177"/>
    </row>
    <row r="1131" spans="10:10" ht="21" x14ac:dyDescent="0.35">
      <c r="J1131" s="177"/>
    </row>
    <row r="1132" spans="10:10" ht="21" x14ac:dyDescent="0.35">
      <c r="J1132" s="177"/>
    </row>
    <row r="1133" spans="10:10" ht="21" x14ac:dyDescent="0.35">
      <c r="J1133" s="177"/>
    </row>
    <row r="1134" spans="10:10" ht="21" x14ac:dyDescent="0.35">
      <c r="J1134" s="177"/>
    </row>
    <row r="1135" spans="10:10" ht="21" x14ac:dyDescent="0.35">
      <c r="J1135" s="177"/>
    </row>
    <row r="1136" spans="10:10" ht="21" x14ac:dyDescent="0.35">
      <c r="J1136" s="177"/>
    </row>
    <row r="1137" spans="10:10" ht="21" x14ac:dyDescent="0.35">
      <c r="J1137" s="177"/>
    </row>
    <row r="1138" spans="10:10" ht="21" x14ac:dyDescent="0.35">
      <c r="J1138" s="177"/>
    </row>
    <row r="1139" spans="10:10" ht="21" x14ac:dyDescent="0.35">
      <c r="J1139" s="177"/>
    </row>
    <row r="1140" spans="10:10" ht="21" x14ac:dyDescent="0.35">
      <c r="J1140" s="177"/>
    </row>
    <row r="1141" spans="10:10" ht="21" x14ac:dyDescent="0.35">
      <c r="J1141" s="177"/>
    </row>
    <row r="1142" spans="10:10" ht="21" x14ac:dyDescent="0.35">
      <c r="J1142" s="177"/>
    </row>
    <row r="1143" spans="10:10" ht="21" x14ac:dyDescent="0.35">
      <c r="J1143" s="177"/>
    </row>
    <row r="1144" spans="10:10" ht="21" x14ac:dyDescent="0.35">
      <c r="J1144" s="177"/>
    </row>
    <row r="1145" spans="10:10" ht="21" x14ac:dyDescent="0.35">
      <c r="J1145" s="177"/>
    </row>
    <row r="1146" spans="10:10" ht="21" x14ac:dyDescent="0.35">
      <c r="J1146" s="177"/>
    </row>
    <row r="1147" spans="10:10" ht="21" x14ac:dyDescent="0.35">
      <c r="J1147" s="177"/>
    </row>
    <row r="1148" spans="10:10" ht="21" x14ac:dyDescent="0.35">
      <c r="J1148" s="177"/>
    </row>
    <row r="1149" spans="10:10" ht="21" x14ac:dyDescent="0.35">
      <c r="J1149" s="177"/>
    </row>
    <row r="1150" spans="10:10" ht="21" x14ac:dyDescent="0.35">
      <c r="J1150" s="177"/>
    </row>
    <row r="1151" spans="10:10" ht="21" x14ac:dyDescent="0.35">
      <c r="J1151" s="177"/>
    </row>
    <row r="1152" spans="10:10" ht="21" x14ac:dyDescent="0.35">
      <c r="J1152" s="177"/>
    </row>
    <row r="1153" spans="10:10" ht="21" x14ac:dyDescent="0.35">
      <c r="J1153" s="177"/>
    </row>
    <row r="1154" spans="10:10" ht="21" x14ac:dyDescent="0.35">
      <c r="J1154" s="177"/>
    </row>
    <row r="1155" spans="10:10" ht="21" x14ac:dyDescent="0.35">
      <c r="J1155" s="177"/>
    </row>
    <row r="1156" spans="10:10" ht="21" x14ac:dyDescent="0.35">
      <c r="J1156" s="177"/>
    </row>
    <row r="1157" spans="10:10" ht="21" x14ac:dyDescent="0.35">
      <c r="J1157" s="177"/>
    </row>
    <row r="1158" spans="10:10" ht="21" x14ac:dyDescent="0.35">
      <c r="J1158" s="177"/>
    </row>
    <row r="1159" spans="10:10" ht="21" x14ac:dyDescent="0.35">
      <c r="J1159" s="177"/>
    </row>
    <row r="1160" spans="10:10" ht="21" x14ac:dyDescent="0.35">
      <c r="J1160" s="177"/>
    </row>
    <row r="1161" spans="10:10" ht="21" x14ac:dyDescent="0.35">
      <c r="J1161" s="177"/>
    </row>
    <row r="1162" spans="10:10" ht="21" x14ac:dyDescent="0.35">
      <c r="J1162" s="177"/>
    </row>
    <row r="1163" spans="10:10" ht="21" x14ac:dyDescent="0.35">
      <c r="J1163" s="177"/>
    </row>
    <row r="1164" spans="10:10" ht="21" x14ac:dyDescent="0.35">
      <c r="J1164" s="177"/>
    </row>
    <row r="1165" spans="10:10" ht="21" x14ac:dyDescent="0.35">
      <c r="J1165" s="177"/>
    </row>
    <row r="1166" spans="10:10" ht="21" x14ac:dyDescent="0.35">
      <c r="J1166" s="177"/>
    </row>
    <row r="1167" spans="10:10" ht="21" x14ac:dyDescent="0.35">
      <c r="J1167" s="177"/>
    </row>
    <row r="1168" spans="10:10" ht="21" x14ac:dyDescent="0.35">
      <c r="J1168" s="177"/>
    </row>
    <row r="1169" spans="10:10" ht="21" x14ac:dyDescent="0.35">
      <c r="J1169" s="177"/>
    </row>
    <row r="1170" spans="10:10" ht="21" x14ac:dyDescent="0.35">
      <c r="J1170" s="177"/>
    </row>
    <row r="1171" spans="10:10" ht="21" x14ac:dyDescent="0.35">
      <c r="J1171" s="177"/>
    </row>
    <row r="1172" spans="10:10" ht="21" x14ac:dyDescent="0.35">
      <c r="J1172" s="177"/>
    </row>
    <row r="1173" spans="10:10" ht="21" x14ac:dyDescent="0.35">
      <c r="J1173" s="177"/>
    </row>
    <row r="1174" spans="10:10" ht="21" x14ac:dyDescent="0.35">
      <c r="J1174" s="177"/>
    </row>
    <row r="1175" spans="10:10" ht="21" x14ac:dyDescent="0.35">
      <c r="J1175" s="177"/>
    </row>
    <row r="1176" spans="10:10" ht="21" x14ac:dyDescent="0.35">
      <c r="J1176" s="177"/>
    </row>
    <row r="1177" spans="10:10" ht="21" x14ac:dyDescent="0.35">
      <c r="J1177" s="177"/>
    </row>
    <row r="1178" spans="10:10" ht="21" x14ac:dyDescent="0.35">
      <c r="J1178" s="177"/>
    </row>
    <row r="1179" spans="10:10" ht="21" x14ac:dyDescent="0.35">
      <c r="J1179" s="177"/>
    </row>
    <row r="1180" spans="10:10" ht="21" x14ac:dyDescent="0.35">
      <c r="J1180" s="177"/>
    </row>
    <row r="1181" spans="10:10" ht="21" x14ac:dyDescent="0.35">
      <c r="J1181" s="177"/>
    </row>
    <row r="1182" spans="10:10" ht="21" x14ac:dyDescent="0.35">
      <c r="J1182" s="177"/>
    </row>
    <row r="1183" spans="10:10" ht="21" x14ac:dyDescent="0.35">
      <c r="J1183" s="177"/>
    </row>
    <row r="1184" spans="10:10" ht="21" x14ac:dyDescent="0.35">
      <c r="J1184" s="177"/>
    </row>
    <row r="1185" spans="10:10" ht="21" x14ac:dyDescent="0.35">
      <c r="J1185" s="177"/>
    </row>
    <row r="1186" spans="10:10" ht="21" x14ac:dyDescent="0.35">
      <c r="J1186" s="177"/>
    </row>
    <row r="1187" spans="10:10" ht="21" x14ac:dyDescent="0.35">
      <c r="J1187" s="177"/>
    </row>
    <row r="1188" spans="10:10" ht="21" x14ac:dyDescent="0.35">
      <c r="J1188" s="177"/>
    </row>
    <row r="1189" spans="10:10" ht="21" x14ac:dyDescent="0.35">
      <c r="J1189" s="177"/>
    </row>
    <row r="1190" spans="10:10" ht="21" x14ac:dyDescent="0.35">
      <c r="J1190" s="177"/>
    </row>
    <row r="1191" spans="10:10" ht="21" x14ac:dyDescent="0.35">
      <c r="J1191" s="177"/>
    </row>
    <row r="1192" spans="10:10" ht="21" x14ac:dyDescent="0.35">
      <c r="J1192" s="177"/>
    </row>
    <row r="1193" spans="10:10" ht="21" x14ac:dyDescent="0.35">
      <c r="J1193" s="177"/>
    </row>
    <row r="1194" spans="10:10" ht="21" x14ac:dyDescent="0.35">
      <c r="J1194" s="177"/>
    </row>
    <row r="1195" spans="10:10" ht="21" x14ac:dyDescent="0.35">
      <c r="J1195" s="177"/>
    </row>
    <row r="1196" spans="10:10" ht="21" x14ac:dyDescent="0.35">
      <c r="J1196" s="177"/>
    </row>
    <row r="1197" spans="10:10" ht="21" x14ac:dyDescent="0.35">
      <c r="J1197" s="177"/>
    </row>
    <row r="1198" spans="10:10" ht="21" x14ac:dyDescent="0.35">
      <c r="J1198" s="177"/>
    </row>
    <row r="1199" spans="10:10" ht="21" x14ac:dyDescent="0.35">
      <c r="J1199" s="177"/>
    </row>
    <row r="1200" spans="10:10" ht="21" x14ac:dyDescent="0.35">
      <c r="J1200" s="177"/>
    </row>
    <row r="1201" spans="10:10" ht="21" x14ac:dyDescent="0.35">
      <c r="J1201" s="177"/>
    </row>
    <row r="1202" spans="10:10" ht="21" x14ac:dyDescent="0.35">
      <c r="J1202" s="177"/>
    </row>
    <row r="1203" spans="10:10" ht="21" x14ac:dyDescent="0.35">
      <c r="J1203" s="177"/>
    </row>
    <row r="1204" spans="10:10" ht="21" x14ac:dyDescent="0.35">
      <c r="J1204" s="177"/>
    </row>
    <row r="1205" spans="10:10" ht="21" x14ac:dyDescent="0.35">
      <c r="J1205" s="177"/>
    </row>
    <row r="1206" spans="10:10" ht="21" x14ac:dyDescent="0.35">
      <c r="J1206" s="177"/>
    </row>
    <row r="1207" spans="10:10" ht="21" x14ac:dyDescent="0.35">
      <c r="J1207" s="177"/>
    </row>
    <row r="1208" spans="10:10" ht="21" x14ac:dyDescent="0.35">
      <c r="J1208" s="177"/>
    </row>
    <row r="1209" spans="10:10" ht="21" x14ac:dyDescent="0.35">
      <c r="J1209" s="177"/>
    </row>
    <row r="1210" spans="10:10" ht="21" x14ac:dyDescent="0.35">
      <c r="J1210" s="177"/>
    </row>
    <row r="1211" spans="10:10" ht="21" x14ac:dyDescent="0.35">
      <c r="J1211" s="177"/>
    </row>
    <row r="1212" spans="10:10" ht="21" x14ac:dyDescent="0.35">
      <c r="J1212" s="177"/>
    </row>
    <row r="1213" spans="10:10" ht="21" x14ac:dyDescent="0.35">
      <c r="J1213" s="177"/>
    </row>
    <row r="1214" spans="10:10" ht="21" x14ac:dyDescent="0.35">
      <c r="J1214" s="177"/>
    </row>
    <row r="1215" spans="10:10" ht="21" x14ac:dyDescent="0.35">
      <c r="J1215" s="177"/>
    </row>
    <row r="1216" spans="10:10" ht="21" x14ac:dyDescent="0.35">
      <c r="J1216" s="177"/>
    </row>
    <row r="1217" spans="10:10" ht="21" x14ac:dyDescent="0.35">
      <c r="J1217" s="177"/>
    </row>
    <row r="1218" spans="10:10" ht="21" x14ac:dyDescent="0.35">
      <c r="J1218" s="177"/>
    </row>
    <row r="1219" spans="10:10" ht="21" x14ac:dyDescent="0.35">
      <c r="J1219" s="177"/>
    </row>
    <row r="1220" spans="10:10" ht="21" x14ac:dyDescent="0.35">
      <c r="J1220" s="177"/>
    </row>
    <row r="1221" spans="10:10" ht="21" x14ac:dyDescent="0.35">
      <c r="J1221" s="177"/>
    </row>
    <row r="1222" spans="10:10" ht="21" x14ac:dyDescent="0.35">
      <c r="J1222" s="177"/>
    </row>
    <row r="1223" spans="10:10" ht="21" x14ac:dyDescent="0.35">
      <c r="J1223" s="177"/>
    </row>
    <row r="1224" spans="10:10" ht="21" x14ac:dyDescent="0.35">
      <c r="J1224" s="177"/>
    </row>
    <row r="1225" spans="10:10" ht="21" x14ac:dyDescent="0.35">
      <c r="J1225" s="177"/>
    </row>
    <row r="1226" spans="10:10" ht="21" x14ac:dyDescent="0.35">
      <c r="J1226" s="177"/>
    </row>
    <row r="1227" spans="10:10" ht="21" x14ac:dyDescent="0.35">
      <c r="J1227" s="177"/>
    </row>
    <row r="1228" spans="10:10" ht="21" x14ac:dyDescent="0.35">
      <c r="J1228" s="177"/>
    </row>
    <row r="1229" spans="10:10" ht="21" x14ac:dyDescent="0.35">
      <c r="J1229" s="177"/>
    </row>
    <row r="1230" spans="10:10" ht="21" x14ac:dyDescent="0.35">
      <c r="J1230" s="177"/>
    </row>
    <row r="1231" spans="10:10" ht="21" x14ac:dyDescent="0.35">
      <c r="J1231" s="177"/>
    </row>
    <row r="1232" spans="10:10" ht="21" x14ac:dyDescent="0.35">
      <c r="J1232" s="177"/>
    </row>
    <row r="1233" spans="10:10" ht="21" x14ac:dyDescent="0.35">
      <c r="J1233" s="177"/>
    </row>
    <row r="1234" spans="10:10" ht="21" x14ac:dyDescent="0.35">
      <c r="J1234" s="177"/>
    </row>
    <row r="1235" spans="10:10" ht="21" x14ac:dyDescent="0.35">
      <c r="J1235" s="177"/>
    </row>
    <row r="1236" spans="10:10" ht="21" x14ac:dyDescent="0.35">
      <c r="J1236" s="177"/>
    </row>
    <row r="1237" spans="10:10" ht="21" x14ac:dyDescent="0.35">
      <c r="J1237" s="177"/>
    </row>
    <row r="1238" spans="10:10" ht="21" x14ac:dyDescent="0.35">
      <c r="J1238" s="177"/>
    </row>
    <row r="1239" spans="10:10" ht="21" x14ac:dyDescent="0.35">
      <c r="J1239" s="177"/>
    </row>
    <row r="1240" spans="10:10" ht="21" x14ac:dyDescent="0.35">
      <c r="J1240" s="177"/>
    </row>
    <row r="1241" spans="10:10" ht="21" x14ac:dyDescent="0.35">
      <c r="J1241" s="177"/>
    </row>
    <row r="1242" spans="10:10" ht="21" x14ac:dyDescent="0.35">
      <c r="J1242" s="177"/>
    </row>
    <row r="1243" spans="10:10" ht="21" x14ac:dyDescent="0.35">
      <c r="J1243" s="177"/>
    </row>
    <row r="1244" spans="10:10" ht="21" x14ac:dyDescent="0.35">
      <c r="J1244" s="177"/>
    </row>
    <row r="1245" spans="10:10" ht="21" x14ac:dyDescent="0.35">
      <c r="J1245" s="177"/>
    </row>
    <row r="1246" spans="10:10" ht="21" x14ac:dyDescent="0.35">
      <c r="J1246" s="177"/>
    </row>
    <row r="1247" spans="10:10" ht="21" x14ac:dyDescent="0.35">
      <c r="J1247" s="177"/>
    </row>
    <row r="1248" spans="10:10" ht="21" x14ac:dyDescent="0.35">
      <c r="J1248" s="177"/>
    </row>
    <row r="1249" spans="10:10" ht="21" x14ac:dyDescent="0.35">
      <c r="J1249" s="177"/>
    </row>
    <row r="1250" spans="10:10" ht="21" x14ac:dyDescent="0.35">
      <c r="J1250" s="177"/>
    </row>
    <row r="1251" spans="10:10" ht="21" x14ac:dyDescent="0.35">
      <c r="J1251" s="177"/>
    </row>
    <row r="1252" spans="10:10" ht="21" x14ac:dyDescent="0.35">
      <c r="J1252" s="177"/>
    </row>
    <row r="1253" spans="10:10" ht="21" x14ac:dyDescent="0.35">
      <c r="J1253" s="177"/>
    </row>
    <row r="1254" spans="10:10" ht="21" x14ac:dyDescent="0.35">
      <c r="J1254" s="177"/>
    </row>
    <row r="1255" spans="10:10" ht="21" x14ac:dyDescent="0.35">
      <c r="J1255" s="177"/>
    </row>
    <row r="1256" spans="10:10" ht="21" x14ac:dyDescent="0.35">
      <c r="J1256" s="177"/>
    </row>
    <row r="1257" spans="10:10" ht="21" x14ac:dyDescent="0.35">
      <c r="J1257" s="177"/>
    </row>
    <row r="1258" spans="10:10" ht="21" x14ac:dyDescent="0.35">
      <c r="J1258" s="177"/>
    </row>
    <row r="1259" spans="10:10" ht="21" x14ac:dyDescent="0.35">
      <c r="J1259" s="177"/>
    </row>
    <row r="1260" spans="10:10" ht="21" x14ac:dyDescent="0.35">
      <c r="J1260" s="177"/>
    </row>
    <row r="1261" spans="10:10" ht="21" x14ac:dyDescent="0.35">
      <c r="J1261" s="177"/>
    </row>
    <row r="1262" spans="10:10" ht="21" x14ac:dyDescent="0.35">
      <c r="J1262" s="177"/>
    </row>
    <row r="1263" spans="10:10" ht="21" x14ac:dyDescent="0.35">
      <c r="J1263" s="177"/>
    </row>
    <row r="1264" spans="10:10" ht="21" x14ac:dyDescent="0.35">
      <c r="J1264" s="177"/>
    </row>
    <row r="1265" spans="10:10" ht="21" x14ac:dyDescent="0.35">
      <c r="J1265" s="177"/>
    </row>
    <row r="1266" spans="10:10" ht="21" x14ac:dyDescent="0.35">
      <c r="J1266" s="177"/>
    </row>
    <row r="1267" spans="10:10" ht="21" x14ac:dyDescent="0.35">
      <c r="J1267" s="177"/>
    </row>
    <row r="1268" spans="10:10" ht="21" x14ac:dyDescent="0.35">
      <c r="J1268" s="177"/>
    </row>
    <row r="1269" spans="10:10" ht="21" x14ac:dyDescent="0.35">
      <c r="J1269" s="177"/>
    </row>
    <row r="1270" spans="10:10" ht="21" x14ac:dyDescent="0.35">
      <c r="J1270" s="177"/>
    </row>
    <row r="1271" spans="10:10" ht="21" x14ac:dyDescent="0.35">
      <c r="J1271" s="177"/>
    </row>
    <row r="1272" spans="10:10" ht="21" x14ac:dyDescent="0.35">
      <c r="J1272" s="177"/>
    </row>
    <row r="1273" spans="10:10" ht="21" x14ac:dyDescent="0.35">
      <c r="J1273" s="177"/>
    </row>
    <row r="1274" spans="10:10" ht="21" x14ac:dyDescent="0.35">
      <c r="J1274" s="177"/>
    </row>
    <row r="1275" spans="10:10" ht="21" x14ac:dyDescent="0.35">
      <c r="J1275" s="177"/>
    </row>
    <row r="1276" spans="10:10" ht="21" x14ac:dyDescent="0.35">
      <c r="J1276" s="177"/>
    </row>
    <row r="1277" spans="10:10" ht="21" x14ac:dyDescent="0.35">
      <c r="J1277" s="177"/>
    </row>
    <row r="1278" spans="10:10" ht="21" x14ac:dyDescent="0.35">
      <c r="J1278" s="177"/>
    </row>
    <row r="1279" spans="10:10" ht="21" x14ac:dyDescent="0.35">
      <c r="J1279" s="177"/>
    </row>
    <row r="1280" spans="10:10" ht="21" x14ac:dyDescent="0.35">
      <c r="J1280" s="177"/>
    </row>
    <row r="1281" spans="10:10" ht="21" x14ac:dyDescent="0.35">
      <c r="J1281" s="177"/>
    </row>
    <row r="1282" spans="10:10" ht="21" x14ac:dyDescent="0.35">
      <c r="J1282" s="177"/>
    </row>
    <row r="1283" spans="10:10" ht="21" x14ac:dyDescent="0.35">
      <c r="J1283" s="177"/>
    </row>
    <row r="1284" spans="10:10" ht="21" x14ac:dyDescent="0.35">
      <c r="J1284" s="177"/>
    </row>
    <row r="1285" spans="10:10" ht="21" x14ac:dyDescent="0.35">
      <c r="J1285" s="177"/>
    </row>
    <row r="1286" spans="10:10" ht="21" x14ac:dyDescent="0.35">
      <c r="J1286" s="177"/>
    </row>
    <row r="1287" spans="10:10" ht="21" x14ac:dyDescent="0.35">
      <c r="J1287" s="177"/>
    </row>
    <row r="1288" spans="10:10" ht="21" x14ac:dyDescent="0.35">
      <c r="J1288" s="177"/>
    </row>
    <row r="1289" spans="10:10" ht="21" x14ac:dyDescent="0.35">
      <c r="J1289" s="177"/>
    </row>
    <row r="1290" spans="10:10" ht="21" x14ac:dyDescent="0.35">
      <c r="J1290" s="177"/>
    </row>
    <row r="1291" spans="10:10" ht="21" x14ac:dyDescent="0.35">
      <c r="J1291" s="177"/>
    </row>
    <row r="1292" spans="10:10" ht="21" x14ac:dyDescent="0.35">
      <c r="J1292" s="177"/>
    </row>
    <row r="1293" spans="10:10" ht="21" x14ac:dyDescent="0.35">
      <c r="J1293" s="177"/>
    </row>
    <row r="1294" spans="10:10" ht="21" x14ac:dyDescent="0.35">
      <c r="J1294" s="177"/>
    </row>
    <row r="1295" spans="10:10" ht="21" x14ac:dyDescent="0.35">
      <c r="J1295" s="177"/>
    </row>
    <row r="1296" spans="10:10" ht="21" x14ac:dyDescent="0.35">
      <c r="J1296" s="177"/>
    </row>
    <row r="1297" spans="10:10" ht="21" x14ac:dyDescent="0.35">
      <c r="J1297" s="177"/>
    </row>
    <row r="1298" spans="10:10" ht="21" x14ac:dyDescent="0.35">
      <c r="J1298" s="177"/>
    </row>
    <row r="1299" spans="10:10" ht="21" x14ac:dyDescent="0.35">
      <c r="J1299" s="177"/>
    </row>
    <row r="1300" spans="10:10" ht="21" x14ac:dyDescent="0.35">
      <c r="J1300" s="177"/>
    </row>
    <row r="1301" spans="10:10" ht="21" x14ac:dyDescent="0.35">
      <c r="J1301" s="177"/>
    </row>
    <row r="1302" spans="10:10" ht="21" x14ac:dyDescent="0.35">
      <c r="J1302" s="177"/>
    </row>
  </sheetData>
  <mergeCells count="15">
    <mergeCell ref="A1:M1"/>
    <mergeCell ref="A2:M2"/>
    <mergeCell ref="A3:M3"/>
    <mergeCell ref="A4:M4"/>
    <mergeCell ref="A6:A9"/>
    <mergeCell ref="B6:B9"/>
    <mergeCell ref="E6:E9"/>
    <mergeCell ref="C6:C8"/>
    <mergeCell ref="D6:D8"/>
    <mergeCell ref="A5:M5"/>
    <mergeCell ref="F6:I6"/>
    <mergeCell ref="J6:J9"/>
    <mergeCell ref="K6:K9"/>
    <mergeCell ref="L6:L9"/>
    <mergeCell ref="M6:M9"/>
  </mergeCells>
  <printOptions horizontalCentered="1" gridLines="1"/>
  <pageMargins left="0.25" right="0.25" top="0.75" bottom="0.75" header="0.3" footer="0.3"/>
  <pageSetup paperSize="9" scale="61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00"/>
    <outlinePr summaryBelow="0" summaryRight="0"/>
    <pageSetUpPr fitToPage="1"/>
  </sheetPr>
  <dimension ref="A1:P1181"/>
  <sheetViews>
    <sheetView tabSelected="1" view="pageBreakPreview" zoomScale="60" zoomScaleNormal="100" workbookViewId="0">
      <selection activeCell="R11" sqref="R11"/>
    </sheetView>
  </sheetViews>
  <sheetFormatPr defaultColWidth="12.5703125" defaultRowHeight="21" x14ac:dyDescent="0.35"/>
  <cols>
    <col min="1" max="1" width="6.5703125" style="3" customWidth="1"/>
    <col min="2" max="2" width="56.42578125" style="3" customWidth="1"/>
    <col min="3" max="3" width="13.28515625" style="3" customWidth="1"/>
    <col min="4" max="4" width="14" style="3" customWidth="1"/>
    <col min="5" max="5" width="11.140625" style="3" customWidth="1"/>
    <col min="6" max="11" width="12.5703125" style="3"/>
    <col min="12" max="12" width="24.85546875" style="3" bestFit="1" customWidth="1"/>
    <col min="13" max="13" width="12.5703125" style="3"/>
    <col min="14" max="14" width="11.42578125" style="3" customWidth="1"/>
    <col min="15" max="15" width="38.7109375" style="3" customWidth="1"/>
    <col min="16" max="16384" width="12.5703125" style="3"/>
  </cols>
  <sheetData>
    <row r="1" spans="1:16" x14ac:dyDescent="0.35">
      <c r="A1" s="344" t="s">
        <v>90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2" spans="1:16" x14ac:dyDescent="0.35">
      <c r="A2" s="344" t="s">
        <v>91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6" x14ac:dyDescent="0.35">
      <c r="A3" s="344" t="str">
        <f>'งบดำเนินงาน งบกลาง งบรายจ่ายอื่'!A2</f>
        <v>วันที่ 31 มีนาคม 2566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x14ac:dyDescent="0.35">
      <c r="A4" s="344" t="s">
        <v>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1:16" x14ac:dyDescent="0.35">
      <c r="A5" s="360" t="s">
        <v>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</row>
    <row r="6" spans="1:16" x14ac:dyDescent="0.35">
      <c r="A6" s="367" t="s">
        <v>5</v>
      </c>
      <c r="B6" s="367" t="s">
        <v>6</v>
      </c>
      <c r="C6" s="358" t="s">
        <v>92</v>
      </c>
      <c r="D6" s="356" t="s">
        <v>331</v>
      </c>
      <c r="E6" s="358" t="s">
        <v>332</v>
      </c>
      <c r="F6" s="179" t="s">
        <v>7</v>
      </c>
      <c r="G6" s="368" t="s">
        <v>11</v>
      </c>
      <c r="H6" s="369" t="s">
        <v>12</v>
      </c>
      <c r="I6" s="339"/>
      <c r="J6" s="339"/>
      <c r="K6" s="340"/>
      <c r="L6" s="179" t="s">
        <v>13</v>
      </c>
      <c r="M6" s="179" t="s">
        <v>333</v>
      </c>
      <c r="N6" s="365" t="s">
        <v>14</v>
      </c>
      <c r="O6" s="366" t="s">
        <v>96</v>
      </c>
      <c r="P6" s="367" t="s">
        <v>86</v>
      </c>
    </row>
    <row r="7" spans="1:16" x14ac:dyDescent="0.35">
      <c r="A7" s="348"/>
      <c r="B7" s="348"/>
      <c r="C7" s="348"/>
      <c r="D7" s="348"/>
      <c r="E7" s="348"/>
      <c r="F7" s="180" t="s">
        <v>10</v>
      </c>
      <c r="G7" s="348"/>
      <c r="H7" s="181" t="s">
        <v>19</v>
      </c>
      <c r="I7" s="181" t="s">
        <v>20</v>
      </c>
      <c r="J7" s="181" t="s">
        <v>21</v>
      </c>
      <c r="K7" s="180" t="s">
        <v>22</v>
      </c>
      <c r="L7" s="180" t="s">
        <v>23</v>
      </c>
      <c r="M7" s="180" t="s">
        <v>334</v>
      </c>
      <c r="N7" s="342"/>
      <c r="O7" s="351"/>
      <c r="P7" s="348"/>
    </row>
    <row r="8" spans="1:16" x14ac:dyDescent="0.35">
      <c r="A8" s="348"/>
      <c r="B8" s="348"/>
      <c r="C8" s="348"/>
      <c r="D8" s="348"/>
      <c r="E8" s="348"/>
      <c r="F8" s="180" t="s">
        <v>18</v>
      </c>
      <c r="G8" s="348"/>
      <c r="H8" s="181" t="s">
        <v>25</v>
      </c>
      <c r="I8" s="181" t="s">
        <v>26</v>
      </c>
      <c r="J8" s="181" t="s">
        <v>27</v>
      </c>
      <c r="K8" s="180" t="s">
        <v>335</v>
      </c>
      <c r="L8" s="180" t="s">
        <v>29</v>
      </c>
      <c r="M8" s="180"/>
      <c r="N8" s="342"/>
      <c r="O8" s="351"/>
      <c r="P8" s="348"/>
    </row>
    <row r="9" spans="1:16" x14ac:dyDescent="0.35">
      <c r="A9" s="349"/>
      <c r="B9" s="349"/>
      <c r="C9" s="182" t="s">
        <v>31</v>
      </c>
      <c r="D9" s="182" t="s">
        <v>32</v>
      </c>
      <c r="E9" s="349"/>
      <c r="F9" s="183" t="s">
        <v>336</v>
      </c>
      <c r="G9" s="184" t="s">
        <v>98</v>
      </c>
      <c r="H9" s="184" t="s">
        <v>35</v>
      </c>
      <c r="I9" s="184" t="s">
        <v>36</v>
      </c>
      <c r="J9" s="184" t="s">
        <v>37</v>
      </c>
      <c r="K9" s="183" t="s">
        <v>39</v>
      </c>
      <c r="L9" s="183" t="s">
        <v>337</v>
      </c>
      <c r="M9" s="183" t="s">
        <v>338</v>
      </c>
      <c r="N9" s="343"/>
      <c r="O9" s="352"/>
      <c r="P9" s="349"/>
    </row>
    <row r="10" spans="1:16" x14ac:dyDescent="0.35">
      <c r="A10" s="9"/>
      <c r="B10" s="185" t="s">
        <v>73</v>
      </c>
      <c r="C10" s="20"/>
      <c r="D10" s="20"/>
      <c r="E10" s="12"/>
      <c r="F10" s="65"/>
      <c r="G10" s="36"/>
      <c r="H10" s="36"/>
      <c r="I10" s="36"/>
      <c r="J10" s="36"/>
      <c r="K10" s="65"/>
      <c r="L10" s="65"/>
      <c r="M10" s="65"/>
      <c r="N10" s="14"/>
      <c r="O10" s="15"/>
      <c r="P10" s="15"/>
    </row>
    <row r="11" spans="1:16" x14ac:dyDescent="0.35">
      <c r="A11" s="9"/>
      <c r="B11" s="185" t="s">
        <v>339</v>
      </c>
      <c r="C11" s="20"/>
      <c r="D11" s="20"/>
      <c r="E11" s="12"/>
      <c r="F11" s="65"/>
      <c r="G11" s="36"/>
      <c r="H11" s="36"/>
      <c r="I11" s="36"/>
      <c r="J11" s="36"/>
      <c r="K11" s="65"/>
      <c r="L11" s="65"/>
      <c r="M11" s="65"/>
      <c r="N11" s="14"/>
      <c r="O11" s="15"/>
      <c r="P11" s="67"/>
    </row>
    <row r="12" spans="1:16" x14ac:dyDescent="0.35">
      <c r="A12" s="9"/>
      <c r="B12" s="185" t="s">
        <v>101</v>
      </c>
      <c r="C12" s="20"/>
      <c r="D12" s="20"/>
      <c r="E12" s="12"/>
      <c r="F12" s="65"/>
      <c r="G12" s="36"/>
      <c r="H12" s="36"/>
      <c r="I12" s="36"/>
      <c r="J12" s="36"/>
      <c r="K12" s="65"/>
      <c r="L12" s="65"/>
      <c r="M12" s="65"/>
      <c r="N12" s="14"/>
      <c r="O12" s="15"/>
      <c r="P12" s="67"/>
    </row>
    <row r="13" spans="1:16" x14ac:dyDescent="0.35">
      <c r="A13" s="9"/>
      <c r="B13" s="185" t="s">
        <v>102</v>
      </c>
      <c r="C13" s="20"/>
      <c r="D13" s="20"/>
      <c r="E13" s="12"/>
      <c r="F13" s="65"/>
      <c r="G13" s="36"/>
      <c r="H13" s="36"/>
      <c r="I13" s="36"/>
      <c r="J13" s="36"/>
      <c r="K13" s="65"/>
      <c r="L13" s="65"/>
      <c r="M13" s="65"/>
      <c r="N13" s="14"/>
      <c r="O13" s="15"/>
      <c r="P13" s="67"/>
    </row>
    <row r="14" spans="1:16" x14ac:dyDescent="0.35">
      <c r="A14" s="9">
        <v>1</v>
      </c>
      <c r="B14" s="186" t="s">
        <v>1073</v>
      </c>
      <c r="C14" s="20">
        <v>17800</v>
      </c>
      <c r="D14" s="20">
        <v>17800</v>
      </c>
      <c r="E14" s="19">
        <v>24085</v>
      </c>
      <c r="F14" s="65">
        <f>C14-D14</f>
        <v>0</v>
      </c>
      <c r="G14" s="36">
        <v>17800</v>
      </c>
      <c r="H14" s="36">
        <f>17800-G14</f>
        <v>0</v>
      </c>
      <c r="I14" s="36">
        <v>0</v>
      </c>
      <c r="J14" s="36">
        <v>0</v>
      </c>
      <c r="K14" s="65">
        <f>H14+I14+J14</f>
        <v>0</v>
      </c>
      <c r="L14" s="65">
        <f>G14+K14</f>
        <v>17800</v>
      </c>
      <c r="M14" s="65">
        <f>D14-L14</f>
        <v>0</v>
      </c>
      <c r="N14" s="187">
        <v>24111</v>
      </c>
      <c r="O14" s="188" t="s">
        <v>340</v>
      </c>
      <c r="P14" s="67"/>
    </row>
    <row r="15" spans="1:16" x14ac:dyDescent="0.35">
      <c r="A15" s="9"/>
      <c r="B15" s="186" t="s">
        <v>1074</v>
      </c>
      <c r="C15" s="20"/>
      <c r="D15" s="20"/>
      <c r="E15" s="19"/>
      <c r="F15" s="65"/>
      <c r="G15" s="36"/>
      <c r="H15" s="36"/>
      <c r="I15" s="36"/>
      <c r="J15" s="36"/>
      <c r="K15" s="65"/>
      <c r="L15" s="65"/>
      <c r="M15" s="65"/>
      <c r="N15" s="189"/>
      <c r="O15" s="17"/>
      <c r="P15" s="67"/>
    </row>
    <row r="16" spans="1:16" x14ac:dyDescent="0.35">
      <c r="A16" s="9"/>
      <c r="B16" s="186"/>
      <c r="C16" s="20"/>
      <c r="D16" s="20"/>
      <c r="E16" s="19"/>
      <c r="F16" s="65"/>
      <c r="G16" s="36"/>
      <c r="H16" s="36"/>
      <c r="I16" s="36"/>
      <c r="J16" s="36"/>
      <c r="K16" s="65"/>
      <c r="L16" s="65"/>
      <c r="M16" s="65"/>
      <c r="N16" s="189"/>
      <c r="O16" s="17"/>
      <c r="P16" s="67"/>
    </row>
    <row r="17" spans="1:16" x14ac:dyDescent="0.35">
      <c r="A17" s="9">
        <v>2</v>
      </c>
      <c r="B17" s="186" t="s">
        <v>128</v>
      </c>
      <c r="C17" s="20">
        <v>8000</v>
      </c>
      <c r="D17" s="20">
        <v>8000</v>
      </c>
      <c r="E17" s="19">
        <v>24089</v>
      </c>
      <c r="F17" s="65">
        <f>C17-D17</f>
        <v>0</v>
      </c>
      <c r="G17" s="36">
        <v>8000</v>
      </c>
      <c r="H17" s="36">
        <f>D17-G17</f>
        <v>0</v>
      </c>
      <c r="I17" s="36">
        <v>0</v>
      </c>
      <c r="J17" s="36">
        <v>0</v>
      </c>
      <c r="K17" s="65">
        <f>H17+I17+J17</f>
        <v>0</v>
      </c>
      <c r="L17" s="65">
        <f>G17+K17</f>
        <v>8000</v>
      </c>
      <c r="M17" s="65">
        <f>D17-L17</f>
        <v>0</v>
      </c>
      <c r="N17" s="187">
        <v>24126</v>
      </c>
      <c r="O17" s="188" t="s">
        <v>340</v>
      </c>
      <c r="P17" s="67"/>
    </row>
    <row r="18" spans="1:16" x14ac:dyDescent="0.35">
      <c r="A18" s="9"/>
      <c r="B18" s="186"/>
      <c r="C18" s="20"/>
      <c r="D18" s="20"/>
      <c r="E18" s="19"/>
      <c r="F18" s="65"/>
      <c r="G18" s="36"/>
      <c r="H18" s="36"/>
      <c r="I18" s="36"/>
      <c r="J18" s="36"/>
      <c r="K18" s="65"/>
      <c r="L18" s="65"/>
      <c r="M18" s="65"/>
      <c r="N18" s="14"/>
      <c r="O18" s="17"/>
      <c r="P18" s="67"/>
    </row>
    <row r="19" spans="1:16" x14ac:dyDescent="0.35">
      <c r="A19" s="9">
        <v>3</v>
      </c>
      <c r="B19" s="186" t="s">
        <v>103</v>
      </c>
      <c r="C19" s="20">
        <v>72600</v>
      </c>
      <c r="D19" s="20">
        <f>C19</f>
        <v>72600</v>
      </c>
      <c r="E19" s="19">
        <v>24105</v>
      </c>
      <c r="F19" s="65">
        <f>C19-D19</f>
        <v>0</v>
      </c>
      <c r="G19" s="36">
        <f>D19</f>
        <v>72600</v>
      </c>
      <c r="H19" s="36">
        <f>D19-G19</f>
        <v>0</v>
      </c>
      <c r="I19" s="36">
        <v>0</v>
      </c>
      <c r="J19" s="36">
        <v>0</v>
      </c>
      <c r="K19" s="65">
        <f>H19+I19+J19</f>
        <v>0</v>
      </c>
      <c r="L19" s="65">
        <f>G19+K19</f>
        <v>72600</v>
      </c>
      <c r="M19" s="65">
        <f>D19-L19</f>
        <v>0</v>
      </c>
      <c r="N19" s="187">
        <v>24158</v>
      </c>
      <c r="O19" s="188" t="s">
        <v>340</v>
      </c>
      <c r="P19" s="67"/>
    </row>
    <row r="20" spans="1:16" x14ac:dyDescent="0.35">
      <c r="A20" s="9"/>
      <c r="B20" s="186" t="s">
        <v>105</v>
      </c>
      <c r="C20" s="20"/>
      <c r="D20" s="20"/>
      <c r="E20" s="12"/>
      <c r="F20" s="65"/>
      <c r="G20" s="36"/>
      <c r="H20" s="36"/>
      <c r="I20" s="36"/>
      <c r="J20" s="36"/>
      <c r="K20" s="65"/>
      <c r="L20" s="65"/>
      <c r="M20" s="65"/>
      <c r="N20" s="190"/>
      <c r="O20" s="46"/>
      <c r="P20" s="67"/>
    </row>
    <row r="21" spans="1:16" x14ac:dyDescent="0.35">
      <c r="A21" s="9"/>
      <c r="B21" s="186"/>
      <c r="C21" s="20"/>
      <c r="D21" s="20"/>
      <c r="E21" s="19"/>
      <c r="F21" s="65"/>
      <c r="G21" s="36"/>
      <c r="H21" s="36"/>
      <c r="I21" s="36"/>
      <c r="J21" s="36"/>
      <c r="K21" s="65"/>
      <c r="L21" s="65"/>
      <c r="M21" s="65"/>
      <c r="N21" s="14"/>
      <c r="O21" s="17"/>
      <c r="P21" s="67"/>
    </row>
    <row r="22" spans="1:16" x14ac:dyDescent="0.35">
      <c r="A22" s="9">
        <v>4</v>
      </c>
      <c r="B22" s="186" t="s">
        <v>103</v>
      </c>
      <c r="C22" s="20">
        <v>27200</v>
      </c>
      <c r="D22" s="20">
        <f>C22</f>
        <v>27200</v>
      </c>
      <c r="E22" s="19">
        <v>24105</v>
      </c>
      <c r="F22" s="65">
        <f>C22-D22</f>
        <v>0</v>
      </c>
      <c r="G22" s="36">
        <f>D22</f>
        <v>27200</v>
      </c>
      <c r="H22" s="36">
        <f>D22-G22</f>
        <v>0</v>
      </c>
      <c r="I22" s="36">
        <v>0</v>
      </c>
      <c r="J22" s="36">
        <v>0</v>
      </c>
      <c r="K22" s="65">
        <f>H22+I22+J22</f>
        <v>0</v>
      </c>
      <c r="L22" s="65">
        <f>G22+K22</f>
        <v>27200</v>
      </c>
      <c r="M22" s="65">
        <f>D22-L22</f>
        <v>0</v>
      </c>
      <c r="N22" s="187">
        <v>24158</v>
      </c>
      <c r="O22" s="188" t="s">
        <v>340</v>
      </c>
      <c r="P22" s="67"/>
    </row>
    <row r="23" spans="1:16" x14ac:dyDescent="0.35">
      <c r="A23" s="9"/>
      <c r="B23" s="186" t="s">
        <v>110</v>
      </c>
      <c r="C23" s="20"/>
      <c r="D23" s="20"/>
      <c r="E23" s="12"/>
      <c r="F23" s="65"/>
      <c r="G23" s="36"/>
      <c r="H23" s="36"/>
      <c r="I23" s="36"/>
      <c r="J23" s="36"/>
      <c r="K23" s="65"/>
      <c r="L23" s="65"/>
      <c r="M23" s="65"/>
      <c r="N23" s="190"/>
      <c r="O23" s="46"/>
      <c r="P23" s="67"/>
    </row>
    <row r="24" spans="1:16" x14ac:dyDescent="0.35">
      <c r="A24" s="9"/>
      <c r="B24" s="186"/>
      <c r="C24" s="20"/>
      <c r="D24" s="20"/>
      <c r="E24" s="19"/>
      <c r="F24" s="65"/>
      <c r="G24" s="36"/>
      <c r="H24" s="36"/>
      <c r="I24" s="36"/>
      <c r="J24" s="36"/>
      <c r="K24" s="65"/>
      <c r="L24" s="65"/>
      <c r="M24" s="65"/>
      <c r="N24" s="14"/>
      <c r="O24" s="17"/>
      <c r="P24" s="67"/>
    </row>
    <row r="25" spans="1:16" x14ac:dyDescent="0.35">
      <c r="A25" s="9">
        <v>5</v>
      </c>
      <c r="B25" s="186" t="s">
        <v>341</v>
      </c>
      <c r="C25" s="20">
        <v>25510</v>
      </c>
      <c r="D25" s="20">
        <f>C25-10</f>
        <v>25500</v>
      </c>
      <c r="E25" s="19">
        <v>24104</v>
      </c>
      <c r="F25" s="65">
        <f>C25-D25</f>
        <v>10</v>
      </c>
      <c r="G25" s="36">
        <f>D25</f>
        <v>25500</v>
      </c>
      <c r="H25" s="36">
        <f>D25-G25</f>
        <v>0</v>
      </c>
      <c r="I25" s="36">
        <v>0</v>
      </c>
      <c r="J25" s="36">
        <v>0</v>
      </c>
      <c r="K25" s="65">
        <f>H25+I25+J25</f>
        <v>0</v>
      </c>
      <c r="L25" s="65">
        <f>G25+K25</f>
        <v>25500</v>
      </c>
      <c r="M25" s="65">
        <f>D25-L25</f>
        <v>0</v>
      </c>
      <c r="N25" s="187">
        <v>24139</v>
      </c>
      <c r="O25" s="188" t="s">
        <v>340</v>
      </c>
      <c r="P25" s="67"/>
    </row>
    <row r="26" spans="1:16" x14ac:dyDescent="0.35">
      <c r="A26" s="9"/>
      <c r="B26" s="56" t="s">
        <v>342</v>
      </c>
      <c r="C26" s="18"/>
      <c r="D26" s="20"/>
      <c r="E26" s="12"/>
      <c r="F26" s="65"/>
      <c r="G26" s="36"/>
      <c r="H26" s="36"/>
      <c r="I26" s="36"/>
      <c r="J26" s="36"/>
      <c r="K26" s="65"/>
      <c r="L26" s="65"/>
      <c r="M26" s="65"/>
      <c r="N26" s="189"/>
      <c r="O26" s="46"/>
      <c r="P26" s="67"/>
    </row>
    <row r="27" spans="1:16" x14ac:dyDescent="0.35">
      <c r="A27" s="9"/>
      <c r="B27" s="186" t="s">
        <v>343</v>
      </c>
      <c r="C27" s="20"/>
      <c r="D27" s="20"/>
      <c r="E27" s="12"/>
      <c r="F27" s="65"/>
      <c r="G27" s="36"/>
      <c r="H27" s="36"/>
      <c r="I27" s="36"/>
      <c r="J27" s="36"/>
      <c r="K27" s="65"/>
      <c r="L27" s="65"/>
      <c r="M27" s="65"/>
      <c r="N27" s="14"/>
      <c r="O27" s="46"/>
      <c r="P27" s="67"/>
    </row>
    <row r="28" spans="1:16" x14ac:dyDescent="0.35">
      <c r="A28" s="9"/>
      <c r="B28" s="185"/>
      <c r="C28" s="20"/>
      <c r="D28" s="20"/>
      <c r="E28" s="12"/>
      <c r="F28" s="65"/>
      <c r="G28" s="36"/>
      <c r="H28" s="36"/>
      <c r="I28" s="36"/>
      <c r="J28" s="36"/>
      <c r="K28" s="65"/>
      <c r="L28" s="65"/>
      <c r="M28" s="65"/>
      <c r="N28" s="14"/>
      <c r="O28" s="46"/>
      <c r="P28" s="67"/>
    </row>
    <row r="29" spans="1:16" x14ac:dyDescent="0.35">
      <c r="A29" s="9">
        <v>6</v>
      </c>
      <c r="B29" s="186" t="s">
        <v>115</v>
      </c>
      <c r="C29" s="20">
        <v>237000</v>
      </c>
      <c r="D29" s="20">
        <f>C29</f>
        <v>237000</v>
      </c>
      <c r="E29" s="19">
        <v>24092</v>
      </c>
      <c r="F29" s="65">
        <f>C29-D29</f>
        <v>0</v>
      </c>
      <c r="G29" s="36">
        <v>237000</v>
      </c>
      <c r="H29" s="36">
        <f>D29-G29</f>
        <v>0</v>
      </c>
      <c r="I29" s="36">
        <v>0</v>
      </c>
      <c r="J29" s="36">
        <v>0</v>
      </c>
      <c r="K29" s="65">
        <f>H29+I29+J29</f>
        <v>0</v>
      </c>
      <c r="L29" s="65">
        <f>G29+K29</f>
        <v>237000</v>
      </c>
      <c r="M29" s="65">
        <f>D29-L29</f>
        <v>0</v>
      </c>
      <c r="N29" s="187">
        <v>24127</v>
      </c>
      <c r="O29" s="188" t="s">
        <v>340</v>
      </c>
      <c r="P29" s="67"/>
    </row>
    <row r="30" spans="1:16" x14ac:dyDescent="0.35">
      <c r="A30" s="9"/>
      <c r="B30" s="185"/>
      <c r="C30" s="20"/>
      <c r="D30" s="20"/>
      <c r="E30" s="12"/>
      <c r="F30" s="65"/>
      <c r="G30" s="36"/>
      <c r="H30" s="36"/>
      <c r="I30" s="36"/>
      <c r="J30" s="36"/>
      <c r="K30" s="65"/>
      <c r="L30" s="65"/>
      <c r="M30" s="65"/>
      <c r="N30" s="14"/>
      <c r="O30" s="46"/>
      <c r="P30" s="67"/>
    </row>
    <row r="31" spans="1:16" x14ac:dyDescent="0.35">
      <c r="A31" s="9">
        <v>7</v>
      </c>
      <c r="B31" s="17" t="s">
        <v>121</v>
      </c>
      <c r="C31" s="18">
        <v>45000</v>
      </c>
      <c r="D31" s="20">
        <f t="shared" ref="D31:D32" si="0">C31</f>
        <v>45000</v>
      </c>
      <c r="E31" s="19">
        <v>24120</v>
      </c>
      <c r="F31" s="65">
        <f t="shared" ref="F31:F32" si="1">C31-D31</f>
        <v>0</v>
      </c>
      <c r="G31" s="36">
        <v>45000</v>
      </c>
      <c r="H31" s="36">
        <f t="shared" ref="H31:H32" si="2">D31-G31</f>
        <v>0</v>
      </c>
      <c r="I31" s="36">
        <v>0</v>
      </c>
      <c r="J31" s="36">
        <v>0</v>
      </c>
      <c r="K31" s="65">
        <f t="shared" ref="K31:K32" si="3">H31+I31+J31</f>
        <v>0</v>
      </c>
      <c r="L31" s="65">
        <f t="shared" ref="L31:L32" si="4">G31+K31</f>
        <v>45000</v>
      </c>
      <c r="M31" s="65">
        <f t="shared" ref="M31:M32" si="5">D31-L31</f>
        <v>0</v>
      </c>
      <c r="N31" s="187">
        <v>24138</v>
      </c>
      <c r="O31" s="188" t="s">
        <v>340</v>
      </c>
      <c r="P31" s="67"/>
    </row>
    <row r="32" spans="1:16" x14ac:dyDescent="0.35">
      <c r="A32" s="9">
        <v>8</v>
      </c>
      <c r="B32" s="17" t="s">
        <v>1075</v>
      </c>
      <c r="C32" s="18">
        <v>49900</v>
      </c>
      <c r="D32" s="20">
        <f t="shared" si="0"/>
        <v>49900</v>
      </c>
      <c r="E32" s="19">
        <v>24120</v>
      </c>
      <c r="F32" s="65">
        <f t="shared" si="1"/>
        <v>0</v>
      </c>
      <c r="G32" s="36">
        <v>49900</v>
      </c>
      <c r="H32" s="36">
        <f t="shared" si="2"/>
        <v>0</v>
      </c>
      <c r="I32" s="36">
        <v>0</v>
      </c>
      <c r="J32" s="36">
        <v>0</v>
      </c>
      <c r="K32" s="65">
        <f t="shared" si="3"/>
        <v>0</v>
      </c>
      <c r="L32" s="65">
        <f t="shared" si="4"/>
        <v>49900</v>
      </c>
      <c r="M32" s="65">
        <f t="shared" si="5"/>
        <v>0</v>
      </c>
      <c r="N32" s="187">
        <v>24138</v>
      </c>
      <c r="O32" s="188" t="s">
        <v>340</v>
      </c>
      <c r="P32" s="67"/>
    </row>
    <row r="33" spans="1:16" x14ac:dyDescent="0.35">
      <c r="A33" s="9"/>
      <c r="B33" s="186" t="s">
        <v>1076</v>
      </c>
      <c r="C33" s="18"/>
      <c r="D33" s="20"/>
      <c r="E33" s="12"/>
      <c r="F33" s="65"/>
      <c r="G33" s="36"/>
      <c r="H33" s="36"/>
      <c r="I33" s="36"/>
      <c r="J33" s="36"/>
      <c r="K33" s="65"/>
      <c r="L33" s="65"/>
      <c r="M33" s="65"/>
      <c r="N33" s="14"/>
      <c r="O33" s="46"/>
      <c r="P33" s="67"/>
    </row>
    <row r="34" spans="1:16" x14ac:dyDescent="0.35">
      <c r="A34" s="9"/>
      <c r="B34" s="186"/>
      <c r="C34" s="18"/>
      <c r="D34" s="20"/>
      <c r="E34" s="12"/>
      <c r="F34" s="65"/>
      <c r="G34" s="36"/>
      <c r="H34" s="36"/>
      <c r="I34" s="36"/>
      <c r="J34" s="36"/>
      <c r="K34" s="65"/>
      <c r="L34" s="65"/>
      <c r="M34" s="65"/>
      <c r="N34" s="14"/>
      <c r="O34" s="46"/>
      <c r="P34" s="67"/>
    </row>
    <row r="35" spans="1:16" x14ac:dyDescent="0.35">
      <c r="A35" s="9"/>
      <c r="B35" s="185" t="s">
        <v>344</v>
      </c>
      <c r="C35" s="18"/>
      <c r="D35" s="20"/>
      <c r="E35" s="12"/>
      <c r="F35" s="65"/>
      <c r="G35" s="36"/>
      <c r="H35" s="36"/>
      <c r="I35" s="36"/>
      <c r="J35" s="36"/>
      <c r="K35" s="65"/>
      <c r="L35" s="65"/>
      <c r="M35" s="65"/>
      <c r="N35" s="14"/>
      <c r="O35" s="46"/>
      <c r="P35" s="67"/>
    </row>
    <row r="36" spans="1:16" x14ac:dyDescent="0.35">
      <c r="A36" s="9">
        <v>9</v>
      </c>
      <c r="B36" s="186" t="s">
        <v>341</v>
      </c>
      <c r="C36" s="18">
        <v>25510</v>
      </c>
      <c r="D36" s="20">
        <f>C36-10</f>
        <v>25500</v>
      </c>
      <c r="E36" s="19">
        <v>24104</v>
      </c>
      <c r="F36" s="65">
        <f>C36-D36</f>
        <v>10</v>
      </c>
      <c r="G36" s="36">
        <f>D36</f>
        <v>25500</v>
      </c>
      <c r="H36" s="36">
        <f>D36-G36</f>
        <v>0</v>
      </c>
      <c r="I36" s="36">
        <v>0</v>
      </c>
      <c r="J36" s="36">
        <v>0</v>
      </c>
      <c r="K36" s="65">
        <f>H36+I36+J36</f>
        <v>0</v>
      </c>
      <c r="L36" s="65">
        <f>G36+K36</f>
        <v>25500</v>
      </c>
      <c r="M36" s="65">
        <f>D36-L36</f>
        <v>0</v>
      </c>
      <c r="N36" s="187">
        <v>24139</v>
      </c>
      <c r="O36" s="188" t="s">
        <v>340</v>
      </c>
      <c r="P36" s="67"/>
    </row>
    <row r="37" spans="1:16" x14ac:dyDescent="0.35">
      <c r="A37" s="9"/>
      <c r="B37" s="56" t="s">
        <v>345</v>
      </c>
      <c r="C37" s="18"/>
      <c r="D37" s="20"/>
      <c r="E37" s="191"/>
      <c r="F37" s="65"/>
      <c r="G37" s="36"/>
      <c r="H37" s="36"/>
      <c r="I37" s="36"/>
      <c r="J37" s="36"/>
      <c r="K37" s="65"/>
      <c r="L37" s="65"/>
      <c r="M37" s="65"/>
      <c r="N37" s="189"/>
      <c r="O37" s="46"/>
      <c r="P37" s="67"/>
    </row>
    <row r="38" spans="1:16" x14ac:dyDescent="0.35">
      <c r="A38" s="9"/>
      <c r="B38" s="186" t="s">
        <v>346</v>
      </c>
      <c r="C38" s="18"/>
      <c r="D38" s="20"/>
      <c r="E38" s="191"/>
      <c r="F38" s="65"/>
      <c r="G38" s="36"/>
      <c r="H38" s="36"/>
      <c r="I38" s="36"/>
      <c r="J38" s="36"/>
      <c r="K38" s="65"/>
      <c r="L38" s="65"/>
      <c r="M38" s="65"/>
      <c r="N38" s="189"/>
      <c r="O38" s="17"/>
      <c r="P38" s="67"/>
    </row>
    <row r="39" spans="1:16" x14ac:dyDescent="0.35">
      <c r="A39" s="9"/>
      <c r="B39" s="186"/>
      <c r="C39" s="20"/>
      <c r="D39" s="20"/>
      <c r="E39" s="191"/>
      <c r="F39" s="65"/>
      <c r="G39" s="36"/>
      <c r="H39" s="36"/>
      <c r="I39" s="36"/>
      <c r="J39" s="36"/>
      <c r="K39" s="65"/>
      <c r="L39" s="65"/>
      <c r="M39" s="65"/>
      <c r="N39" s="189"/>
      <c r="O39" s="17"/>
      <c r="P39" s="67"/>
    </row>
    <row r="40" spans="1:16" x14ac:dyDescent="0.35">
      <c r="A40" s="9"/>
      <c r="B40" s="186"/>
      <c r="C40" s="20"/>
      <c r="D40" s="20"/>
      <c r="E40" s="191"/>
      <c r="F40" s="65"/>
      <c r="G40" s="36"/>
      <c r="H40" s="36"/>
      <c r="I40" s="36"/>
      <c r="J40" s="36"/>
      <c r="K40" s="65"/>
      <c r="L40" s="65"/>
      <c r="M40" s="65"/>
      <c r="N40" s="189"/>
      <c r="O40" s="17"/>
      <c r="P40" s="67"/>
    </row>
    <row r="41" spans="1:16" x14ac:dyDescent="0.35">
      <c r="A41" s="9">
        <v>10</v>
      </c>
      <c r="B41" s="186" t="s">
        <v>1077</v>
      </c>
      <c r="C41" s="20">
        <v>9000</v>
      </c>
      <c r="D41" s="20">
        <v>9000</v>
      </c>
      <c r="E41" s="191">
        <v>24071</v>
      </c>
      <c r="F41" s="65">
        <f>C41-D41</f>
        <v>0</v>
      </c>
      <c r="G41" s="36">
        <v>9000</v>
      </c>
      <c r="H41" s="36">
        <f>9000-G41</f>
        <v>0</v>
      </c>
      <c r="I41" s="36">
        <v>0</v>
      </c>
      <c r="J41" s="36">
        <v>0</v>
      </c>
      <c r="K41" s="65">
        <f>H41+I41+J41</f>
        <v>0</v>
      </c>
      <c r="L41" s="65">
        <f>G41+K41</f>
        <v>9000</v>
      </c>
      <c r="M41" s="65">
        <f>D41-L41</f>
        <v>0</v>
      </c>
      <c r="N41" s="187">
        <v>24138</v>
      </c>
      <c r="O41" s="188" t="s">
        <v>340</v>
      </c>
      <c r="P41" s="67"/>
    </row>
    <row r="42" spans="1:16" x14ac:dyDescent="0.35">
      <c r="A42" s="9"/>
      <c r="B42" s="186" t="s">
        <v>1078</v>
      </c>
      <c r="C42" s="20"/>
      <c r="D42" s="20"/>
      <c r="E42" s="12"/>
      <c r="F42" s="65"/>
      <c r="G42" s="36"/>
      <c r="H42" s="36"/>
      <c r="I42" s="36"/>
      <c r="J42" s="36"/>
      <c r="K42" s="65"/>
      <c r="L42" s="65"/>
      <c r="M42" s="65"/>
      <c r="N42" s="189"/>
      <c r="O42" s="17"/>
      <c r="P42" s="67"/>
    </row>
    <row r="43" spans="1:16" x14ac:dyDescent="0.35">
      <c r="A43" s="9"/>
      <c r="B43" s="186"/>
      <c r="C43" s="20"/>
      <c r="D43" s="20"/>
      <c r="E43" s="12"/>
      <c r="F43" s="65"/>
      <c r="G43" s="36"/>
      <c r="H43" s="36"/>
      <c r="I43" s="36"/>
      <c r="J43" s="36"/>
      <c r="K43" s="65"/>
      <c r="L43" s="65"/>
      <c r="M43" s="65"/>
      <c r="N43" s="189"/>
      <c r="O43" s="17"/>
      <c r="P43" s="67"/>
    </row>
    <row r="44" spans="1:16" x14ac:dyDescent="0.35">
      <c r="A44" s="9">
        <v>11</v>
      </c>
      <c r="B44" s="186" t="s">
        <v>1079</v>
      </c>
      <c r="C44" s="20">
        <v>2800</v>
      </c>
      <c r="D44" s="20">
        <v>2800</v>
      </c>
      <c r="E44" s="191">
        <v>24071</v>
      </c>
      <c r="F44" s="65">
        <f>C44-D44</f>
        <v>0</v>
      </c>
      <c r="G44" s="36">
        <v>2800</v>
      </c>
      <c r="H44" s="36">
        <f>2800-G44</f>
        <v>0</v>
      </c>
      <c r="I44" s="36">
        <v>0</v>
      </c>
      <c r="J44" s="36">
        <v>0</v>
      </c>
      <c r="K44" s="65">
        <f>H44+I44+J44</f>
        <v>0</v>
      </c>
      <c r="L44" s="65">
        <f>G44+K44</f>
        <v>2800</v>
      </c>
      <c r="M44" s="65">
        <f>D44-L44</f>
        <v>0</v>
      </c>
      <c r="N44" s="187">
        <v>24138</v>
      </c>
      <c r="O44" s="188" t="s">
        <v>340</v>
      </c>
      <c r="P44" s="67"/>
    </row>
    <row r="45" spans="1:16" x14ac:dyDescent="0.35">
      <c r="A45" s="9"/>
      <c r="B45" s="186" t="s">
        <v>1080</v>
      </c>
      <c r="C45" s="20"/>
      <c r="D45" s="20"/>
      <c r="E45" s="12"/>
      <c r="F45" s="65"/>
      <c r="G45" s="36"/>
      <c r="H45" s="36"/>
      <c r="I45" s="36"/>
      <c r="J45" s="36"/>
      <c r="K45" s="65"/>
      <c r="L45" s="65"/>
      <c r="M45" s="65"/>
      <c r="N45" s="189"/>
      <c r="O45" s="17"/>
      <c r="P45" s="67"/>
    </row>
    <row r="46" spans="1:16" x14ac:dyDescent="0.35">
      <c r="A46" s="9"/>
      <c r="B46" s="185"/>
      <c r="C46" s="20"/>
      <c r="D46" s="20"/>
      <c r="E46" s="12"/>
      <c r="F46" s="65"/>
      <c r="G46" s="36"/>
      <c r="H46" s="36"/>
      <c r="I46" s="36"/>
      <c r="J46" s="36"/>
      <c r="K46" s="65"/>
      <c r="L46" s="65"/>
      <c r="M46" s="65"/>
      <c r="N46" s="14"/>
      <c r="O46" s="46"/>
      <c r="P46" s="67"/>
    </row>
    <row r="47" spans="1:16" x14ac:dyDescent="0.35">
      <c r="A47" s="9"/>
      <c r="B47" s="185" t="s">
        <v>143</v>
      </c>
      <c r="C47" s="18"/>
      <c r="D47" s="20"/>
      <c r="E47" s="12"/>
      <c r="F47" s="65"/>
      <c r="G47" s="36"/>
      <c r="H47" s="36"/>
      <c r="I47" s="36"/>
      <c r="J47" s="36"/>
      <c r="K47" s="65"/>
      <c r="L47" s="65"/>
      <c r="M47" s="65"/>
      <c r="N47" s="14"/>
      <c r="O47" s="46"/>
      <c r="P47" s="67"/>
    </row>
    <row r="48" spans="1:16" x14ac:dyDescent="0.35">
      <c r="A48" s="9">
        <v>12</v>
      </c>
      <c r="B48" s="186" t="s">
        <v>341</v>
      </c>
      <c r="C48" s="18">
        <v>51020</v>
      </c>
      <c r="D48" s="20">
        <v>51000</v>
      </c>
      <c r="E48" s="191">
        <f>'ครภัณฑ์ ที่ดิน (ยังไม่ก่อหนี้)'!K84</f>
        <v>24067</v>
      </c>
      <c r="F48" s="65">
        <f>C48-D48</f>
        <v>20</v>
      </c>
      <c r="G48" s="36">
        <v>51000</v>
      </c>
      <c r="H48" s="36">
        <v>0</v>
      </c>
      <c r="I48" s="36">
        <v>0</v>
      </c>
      <c r="J48" s="36">
        <v>0</v>
      </c>
      <c r="K48" s="65">
        <f>H48+I48+J48</f>
        <v>0</v>
      </c>
      <c r="L48" s="65">
        <f>G48+K48</f>
        <v>51000</v>
      </c>
      <c r="M48" s="65">
        <f>D48-L48</f>
        <v>0</v>
      </c>
      <c r="N48" s="187">
        <v>24096</v>
      </c>
      <c r="O48" s="188" t="s">
        <v>340</v>
      </c>
      <c r="P48" s="67"/>
    </row>
    <row r="49" spans="1:16" x14ac:dyDescent="0.35">
      <c r="A49" s="9"/>
      <c r="B49" s="56" t="s">
        <v>345</v>
      </c>
      <c r="C49" s="18"/>
      <c r="D49" s="20"/>
      <c r="E49" s="12"/>
      <c r="F49" s="65"/>
      <c r="G49" s="36"/>
      <c r="H49" s="36"/>
      <c r="I49" s="36"/>
      <c r="J49" s="36"/>
      <c r="K49" s="65"/>
      <c r="L49" s="65"/>
      <c r="M49" s="65"/>
      <c r="N49" s="189"/>
      <c r="O49" s="17"/>
      <c r="P49" s="67"/>
    </row>
    <row r="50" spans="1:16" x14ac:dyDescent="0.35">
      <c r="A50" s="9"/>
      <c r="B50" s="186" t="s">
        <v>347</v>
      </c>
      <c r="C50" s="18"/>
      <c r="D50" s="20"/>
      <c r="E50" s="12"/>
      <c r="F50" s="65"/>
      <c r="G50" s="36"/>
      <c r="H50" s="36"/>
      <c r="I50" s="36"/>
      <c r="J50" s="36"/>
      <c r="K50" s="65"/>
      <c r="L50" s="65"/>
      <c r="M50" s="65"/>
      <c r="N50" s="14"/>
      <c r="O50" s="46"/>
      <c r="P50" s="67"/>
    </row>
    <row r="51" spans="1:16" x14ac:dyDescent="0.35">
      <c r="A51" s="9"/>
      <c r="B51" s="185"/>
      <c r="C51" s="20"/>
      <c r="D51" s="20"/>
      <c r="E51" s="12"/>
      <c r="F51" s="65"/>
      <c r="G51" s="36"/>
      <c r="H51" s="36"/>
      <c r="I51" s="36"/>
      <c r="J51" s="36"/>
      <c r="K51" s="65"/>
      <c r="L51" s="65"/>
      <c r="M51" s="65"/>
      <c r="N51" s="14"/>
      <c r="O51" s="46"/>
      <c r="P51" s="67"/>
    </row>
    <row r="52" spans="1:16" x14ac:dyDescent="0.35">
      <c r="A52" s="9">
        <v>13</v>
      </c>
      <c r="B52" s="186" t="s">
        <v>149</v>
      </c>
      <c r="C52" s="20">
        <v>102800</v>
      </c>
      <c r="D52" s="20">
        <v>102800</v>
      </c>
      <c r="E52" s="19">
        <f>'ครภัณฑ์ ที่ดิน (ยังไม่ก่อหนี้)'!K95</f>
        <v>24090</v>
      </c>
      <c r="F52" s="65">
        <f>C52-D52</f>
        <v>0</v>
      </c>
      <c r="G52" s="36">
        <f>D52</f>
        <v>102800</v>
      </c>
      <c r="H52" s="36">
        <f>D52-G52</f>
        <v>0</v>
      </c>
      <c r="I52" s="36">
        <v>0</v>
      </c>
      <c r="J52" s="36">
        <v>0</v>
      </c>
      <c r="K52" s="65">
        <f>H52+I52+J52</f>
        <v>0</v>
      </c>
      <c r="L52" s="65">
        <f>G52+K52</f>
        <v>102800</v>
      </c>
      <c r="M52" s="65">
        <f>D52-L52</f>
        <v>0</v>
      </c>
      <c r="N52" s="192">
        <v>24152</v>
      </c>
      <c r="O52" s="188" t="s">
        <v>340</v>
      </c>
      <c r="P52" s="67"/>
    </row>
    <row r="53" spans="1:16" x14ac:dyDescent="0.35">
      <c r="A53" s="9"/>
      <c r="B53" s="185"/>
      <c r="C53" s="20"/>
      <c r="D53" s="20"/>
      <c r="E53" s="12"/>
      <c r="F53" s="65"/>
      <c r="G53" s="36"/>
      <c r="H53" s="36"/>
      <c r="I53" s="36"/>
      <c r="J53" s="36"/>
      <c r="K53" s="65"/>
      <c r="L53" s="65"/>
      <c r="M53" s="65"/>
      <c r="N53" s="189"/>
      <c r="O53" s="17"/>
      <c r="P53" s="67"/>
    </row>
    <row r="54" spans="1:16" x14ac:dyDescent="0.35">
      <c r="A54" s="9"/>
      <c r="B54" s="185"/>
      <c r="C54" s="20"/>
      <c r="D54" s="20"/>
      <c r="E54" s="12"/>
      <c r="F54" s="65"/>
      <c r="G54" s="36"/>
      <c r="H54" s="36"/>
      <c r="I54" s="36"/>
      <c r="J54" s="36"/>
      <c r="K54" s="65"/>
      <c r="L54" s="65"/>
      <c r="M54" s="65"/>
      <c r="N54" s="14"/>
      <c r="O54" s="46"/>
      <c r="P54" s="67"/>
    </row>
    <row r="55" spans="1:16" x14ac:dyDescent="0.35">
      <c r="A55" s="9">
        <v>14</v>
      </c>
      <c r="B55" s="186" t="s">
        <v>348</v>
      </c>
      <c r="C55" s="20">
        <v>99000</v>
      </c>
      <c r="D55" s="20">
        <v>99000</v>
      </c>
      <c r="E55" s="19">
        <f>'ครภัณฑ์ ที่ดิน (ยังไม่ก่อหนี้)'!K103</f>
        <v>24090</v>
      </c>
      <c r="F55" s="65">
        <f>C55-D55</f>
        <v>0</v>
      </c>
      <c r="G55" s="36">
        <v>99000</v>
      </c>
      <c r="H55" s="36">
        <f>D55-G55</f>
        <v>0</v>
      </c>
      <c r="I55" s="36">
        <v>0</v>
      </c>
      <c r="J55" s="36">
        <v>0</v>
      </c>
      <c r="K55" s="65">
        <f>H55+I55+J55</f>
        <v>0</v>
      </c>
      <c r="L55" s="65">
        <f>G55+K55</f>
        <v>99000</v>
      </c>
      <c r="M55" s="65">
        <f>D55-L55</f>
        <v>0</v>
      </c>
      <c r="N55" s="187">
        <v>24120</v>
      </c>
      <c r="O55" s="188" t="s">
        <v>340</v>
      </c>
      <c r="P55" s="67"/>
    </row>
    <row r="56" spans="1:16" x14ac:dyDescent="0.35">
      <c r="A56" s="9"/>
      <c r="B56" s="186" t="s">
        <v>349</v>
      </c>
      <c r="C56" s="20"/>
      <c r="D56" s="20"/>
      <c r="E56" s="12"/>
      <c r="F56" s="65"/>
      <c r="G56" s="36"/>
      <c r="H56" s="36"/>
      <c r="I56" s="36"/>
      <c r="J56" s="36"/>
      <c r="K56" s="65"/>
      <c r="L56" s="65"/>
      <c r="M56" s="65"/>
      <c r="N56" s="189"/>
      <c r="O56" s="17"/>
      <c r="P56" s="67"/>
    </row>
    <row r="57" spans="1:16" x14ac:dyDescent="0.35">
      <c r="A57" s="9"/>
      <c r="B57" s="185"/>
      <c r="C57" s="20"/>
      <c r="D57" s="20"/>
      <c r="E57" s="12"/>
      <c r="F57" s="65"/>
      <c r="G57" s="36"/>
      <c r="H57" s="36"/>
      <c r="I57" s="36"/>
      <c r="J57" s="36"/>
      <c r="K57" s="65"/>
      <c r="L57" s="65"/>
      <c r="M57" s="65"/>
      <c r="N57" s="14"/>
      <c r="O57" s="46"/>
      <c r="P57" s="67"/>
    </row>
    <row r="58" spans="1:16" x14ac:dyDescent="0.35">
      <c r="A58" s="9">
        <v>15</v>
      </c>
      <c r="B58" s="186" t="s">
        <v>157</v>
      </c>
      <c r="C58" s="20">
        <v>14200</v>
      </c>
      <c r="D58" s="20">
        <v>14200</v>
      </c>
      <c r="E58" s="19">
        <f>'ครภัณฑ์ ที่ดิน (ยังไม่ก่อหนี้)'!K111</f>
        <v>24090</v>
      </c>
      <c r="F58" s="65">
        <f>C58-D58</f>
        <v>0</v>
      </c>
      <c r="G58" s="36">
        <v>14200</v>
      </c>
      <c r="H58" s="36">
        <f>D58-G58</f>
        <v>0</v>
      </c>
      <c r="I58" s="36">
        <v>0</v>
      </c>
      <c r="J58" s="36">
        <v>0</v>
      </c>
      <c r="K58" s="65">
        <f>H58+I58+J58</f>
        <v>0</v>
      </c>
      <c r="L58" s="65">
        <f>G58+K58</f>
        <v>14200</v>
      </c>
      <c r="M58" s="65">
        <f>D58-L58</f>
        <v>0</v>
      </c>
      <c r="N58" s="187">
        <v>24120</v>
      </c>
      <c r="O58" s="188" t="s">
        <v>340</v>
      </c>
      <c r="P58" s="67"/>
    </row>
    <row r="59" spans="1:16" x14ac:dyDescent="0.35">
      <c r="A59" s="9"/>
      <c r="B59" s="185"/>
      <c r="C59" s="20"/>
      <c r="D59" s="20"/>
      <c r="E59" s="12"/>
      <c r="F59" s="65"/>
      <c r="G59" s="36"/>
      <c r="H59" s="36"/>
      <c r="I59" s="36"/>
      <c r="J59" s="36"/>
      <c r="K59" s="65"/>
      <c r="L59" s="65"/>
      <c r="M59" s="65"/>
      <c r="N59" s="189"/>
      <c r="O59" s="17"/>
      <c r="P59" s="67"/>
    </row>
    <row r="60" spans="1:16" x14ac:dyDescent="0.35">
      <c r="A60" s="9"/>
      <c r="B60" s="185"/>
      <c r="C60" s="20"/>
      <c r="D60" s="20"/>
      <c r="E60" s="12"/>
      <c r="F60" s="65"/>
      <c r="G60" s="36"/>
      <c r="H60" s="36"/>
      <c r="I60" s="36"/>
      <c r="J60" s="36"/>
      <c r="K60" s="65"/>
      <c r="L60" s="65"/>
      <c r="M60" s="65"/>
      <c r="N60" s="14"/>
      <c r="O60" s="46"/>
      <c r="P60" s="67"/>
    </row>
    <row r="61" spans="1:16" x14ac:dyDescent="0.35">
      <c r="A61" s="9">
        <v>16</v>
      </c>
      <c r="B61" s="186" t="s">
        <v>350</v>
      </c>
      <c r="C61" s="20">
        <v>87500</v>
      </c>
      <c r="D61" s="20">
        <v>87500</v>
      </c>
      <c r="E61" s="19">
        <f>'ครภัณฑ์ ที่ดิน (ยังไม่ก่อหนี้)'!K120</f>
        <v>24090</v>
      </c>
      <c r="F61" s="65">
        <f>C61-D61</f>
        <v>0</v>
      </c>
      <c r="G61" s="36">
        <v>87500</v>
      </c>
      <c r="H61" s="36">
        <f>D61-G61</f>
        <v>0</v>
      </c>
      <c r="I61" s="36">
        <v>0</v>
      </c>
      <c r="J61" s="36">
        <v>0</v>
      </c>
      <c r="K61" s="65">
        <f>H61+I61+J61</f>
        <v>0</v>
      </c>
      <c r="L61" s="65">
        <f>G61+K61</f>
        <v>87500</v>
      </c>
      <c r="M61" s="65">
        <f>D61-L61</f>
        <v>0</v>
      </c>
      <c r="N61" s="187">
        <v>24119</v>
      </c>
      <c r="O61" s="188" t="s">
        <v>340</v>
      </c>
      <c r="P61" s="67"/>
    </row>
    <row r="62" spans="1:16" x14ac:dyDescent="0.35">
      <c r="A62" s="9"/>
      <c r="B62" s="186" t="s">
        <v>351</v>
      </c>
      <c r="C62" s="20"/>
      <c r="D62" s="20"/>
      <c r="E62" s="12"/>
      <c r="F62" s="65"/>
      <c r="G62" s="36"/>
      <c r="H62" s="36"/>
      <c r="I62" s="36"/>
      <c r="J62" s="36"/>
      <c r="K62" s="65"/>
      <c r="L62" s="65"/>
      <c r="M62" s="65"/>
      <c r="N62" s="189"/>
      <c r="O62" s="17"/>
      <c r="P62" s="67"/>
    </row>
    <row r="63" spans="1:16" x14ac:dyDescent="0.35">
      <c r="A63" s="9"/>
      <c r="B63" s="185"/>
      <c r="C63" s="20"/>
      <c r="D63" s="20"/>
      <c r="E63" s="12"/>
      <c r="F63" s="65"/>
      <c r="G63" s="36"/>
      <c r="H63" s="36"/>
      <c r="I63" s="36"/>
      <c r="J63" s="36"/>
      <c r="K63" s="65"/>
      <c r="L63" s="65"/>
      <c r="M63" s="65"/>
      <c r="N63" s="14"/>
      <c r="O63" s="46"/>
      <c r="P63" s="67"/>
    </row>
    <row r="64" spans="1:16" x14ac:dyDescent="0.35">
      <c r="A64" s="9">
        <v>17</v>
      </c>
      <c r="B64" s="205" t="s">
        <v>161</v>
      </c>
      <c r="C64" s="20">
        <v>885900</v>
      </c>
      <c r="D64" s="20">
        <v>880000</v>
      </c>
      <c r="E64" s="19">
        <v>24166</v>
      </c>
      <c r="F64" s="65">
        <f>C64-D64</f>
        <v>5900</v>
      </c>
      <c r="G64" s="36">
        <v>0</v>
      </c>
      <c r="H64" s="36">
        <v>0</v>
      </c>
      <c r="I64" s="36">
        <f>D64</f>
        <v>880000</v>
      </c>
      <c r="J64" s="36">
        <v>0</v>
      </c>
      <c r="K64" s="65">
        <f>H64+I64+J64</f>
        <v>880000</v>
      </c>
      <c r="L64" s="65">
        <f>G64+K64</f>
        <v>880000</v>
      </c>
      <c r="M64" s="65">
        <f>D64-L64</f>
        <v>0</v>
      </c>
      <c r="N64" s="189">
        <v>24166</v>
      </c>
      <c r="O64" s="46" t="s">
        <v>352</v>
      </c>
      <c r="P64" s="67"/>
    </row>
    <row r="65" spans="1:16" x14ac:dyDescent="0.35">
      <c r="A65" s="9"/>
      <c r="B65" s="81" t="s">
        <v>163</v>
      </c>
      <c r="C65" s="20"/>
      <c r="D65" s="20"/>
      <c r="E65" s="12"/>
      <c r="F65" s="65"/>
      <c r="G65" s="36"/>
      <c r="H65" s="36"/>
      <c r="I65" s="36"/>
      <c r="J65" s="36"/>
      <c r="K65" s="65"/>
      <c r="L65" s="65"/>
      <c r="M65" s="65"/>
      <c r="N65" s="14"/>
      <c r="O65" s="46" t="s">
        <v>353</v>
      </c>
      <c r="P65" s="67"/>
    </row>
    <row r="66" spans="1:16" x14ac:dyDescent="0.35">
      <c r="A66" s="9"/>
      <c r="B66" s="81" t="s">
        <v>164</v>
      </c>
      <c r="C66" s="20"/>
      <c r="D66" s="20"/>
      <c r="E66" s="12"/>
      <c r="F66" s="65"/>
      <c r="G66" s="36"/>
      <c r="H66" s="36"/>
      <c r="I66" s="36"/>
      <c r="J66" s="36"/>
      <c r="K66" s="65"/>
      <c r="L66" s="65"/>
      <c r="M66" s="65"/>
      <c r="N66" s="22">
        <v>24197</v>
      </c>
      <c r="O66" s="46" t="s">
        <v>354</v>
      </c>
      <c r="P66" s="67"/>
    </row>
    <row r="67" spans="1:16" x14ac:dyDescent="0.35">
      <c r="A67" s="9"/>
      <c r="B67" s="185"/>
      <c r="C67" s="20"/>
      <c r="D67" s="20"/>
      <c r="E67" s="12"/>
      <c r="F67" s="65"/>
      <c r="G67" s="36"/>
      <c r="H67" s="36"/>
      <c r="I67" s="36"/>
      <c r="J67" s="36"/>
      <c r="K67" s="65"/>
      <c r="L67" s="65"/>
      <c r="M67" s="65"/>
      <c r="N67" s="14"/>
      <c r="O67" s="46"/>
      <c r="P67" s="67"/>
    </row>
    <row r="68" spans="1:16" x14ac:dyDescent="0.35">
      <c r="A68" s="9"/>
      <c r="B68" s="185" t="s">
        <v>175</v>
      </c>
      <c r="C68" s="20"/>
      <c r="D68" s="20"/>
      <c r="E68" s="12"/>
      <c r="F68" s="65"/>
      <c r="G68" s="36"/>
      <c r="H68" s="36"/>
      <c r="I68" s="36"/>
      <c r="J68" s="36"/>
      <c r="K68" s="65"/>
      <c r="L68" s="65"/>
      <c r="M68" s="65"/>
      <c r="N68" s="14"/>
      <c r="O68" s="46"/>
      <c r="P68" s="67"/>
    </row>
    <row r="69" spans="1:16" x14ac:dyDescent="0.35">
      <c r="A69" s="9">
        <v>18</v>
      </c>
      <c r="B69" s="186" t="s">
        <v>176</v>
      </c>
      <c r="C69" s="20">
        <v>22000</v>
      </c>
      <c r="D69" s="20">
        <v>22000</v>
      </c>
      <c r="E69" s="191">
        <v>24105</v>
      </c>
      <c r="F69" s="65">
        <f t="shared" ref="F69:F71" si="6">C69-D69</f>
        <v>0</v>
      </c>
      <c r="G69" s="36">
        <v>22000</v>
      </c>
      <c r="H69" s="36">
        <f t="shared" ref="H69:H71" si="7">D69-G69</f>
        <v>0</v>
      </c>
      <c r="I69" s="36">
        <v>0</v>
      </c>
      <c r="J69" s="36">
        <v>0</v>
      </c>
      <c r="K69" s="65">
        <f t="shared" ref="K69:K71" si="8">H69+I69+J69</f>
        <v>0</v>
      </c>
      <c r="L69" s="65">
        <f t="shared" ref="L69:L71" si="9">G69+K69</f>
        <v>22000</v>
      </c>
      <c r="M69" s="65">
        <f t="shared" ref="M69:M71" si="10">D69-L69</f>
        <v>0</v>
      </c>
      <c r="N69" s="187">
        <v>24137</v>
      </c>
      <c r="O69" s="188" t="s">
        <v>340</v>
      </c>
      <c r="P69" s="67"/>
    </row>
    <row r="70" spans="1:16" x14ac:dyDescent="0.35">
      <c r="A70" s="9">
        <v>19</v>
      </c>
      <c r="B70" s="186" t="s">
        <v>177</v>
      </c>
      <c r="C70" s="20">
        <v>57000</v>
      </c>
      <c r="D70" s="20">
        <v>57000</v>
      </c>
      <c r="E70" s="191">
        <v>24105</v>
      </c>
      <c r="F70" s="65">
        <f t="shared" si="6"/>
        <v>0</v>
      </c>
      <c r="G70" s="36">
        <v>57000</v>
      </c>
      <c r="H70" s="36">
        <f t="shared" si="7"/>
        <v>0</v>
      </c>
      <c r="I70" s="36">
        <v>0</v>
      </c>
      <c r="J70" s="36">
        <v>0</v>
      </c>
      <c r="K70" s="65">
        <f t="shared" si="8"/>
        <v>0</v>
      </c>
      <c r="L70" s="65">
        <f t="shared" si="9"/>
        <v>57000</v>
      </c>
      <c r="M70" s="65">
        <f t="shared" si="10"/>
        <v>0</v>
      </c>
      <c r="N70" s="187">
        <v>24137</v>
      </c>
      <c r="O70" s="188" t="s">
        <v>340</v>
      </c>
      <c r="P70" s="67"/>
    </row>
    <row r="71" spans="1:16" x14ac:dyDescent="0.35">
      <c r="A71" s="9">
        <v>20</v>
      </c>
      <c r="B71" s="186" t="s">
        <v>178</v>
      </c>
      <c r="C71" s="20">
        <v>13800</v>
      </c>
      <c r="D71" s="20">
        <v>13800</v>
      </c>
      <c r="E71" s="191">
        <v>24105</v>
      </c>
      <c r="F71" s="65">
        <f t="shared" si="6"/>
        <v>0</v>
      </c>
      <c r="G71" s="36">
        <v>13800</v>
      </c>
      <c r="H71" s="36">
        <f t="shared" si="7"/>
        <v>0</v>
      </c>
      <c r="I71" s="36">
        <v>0</v>
      </c>
      <c r="J71" s="36">
        <v>0</v>
      </c>
      <c r="K71" s="65">
        <f t="shared" si="8"/>
        <v>0</v>
      </c>
      <c r="L71" s="65">
        <f t="shared" si="9"/>
        <v>13800</v>
      </c>
      <c r="M71" s="65">
        <f t="shared" si="10"/>
        <v>0</v>
      </c>
      <c r="N71" s="187">
        <v>24137</v>
      </c>
      <c r="O71" s="188" t="s">
        <v>340</v>
      </c>
      <c r="P71" s="67"/>
    </row>
    <row r="72" spans="1:16" x14ac:dyDescent="0.35">
      <c r="A72" s="9"/>
      <c r="B72" s="185"/>
      <c r="C72" s="18"/>
      <c r="D72" s="20"/>
      <c r="E72" s="12"/>
      <c r="F72" s="65"/>
      <c r="G72" s="36"/>
      <c r="H72" s="36"/>
      <c r="I72" s="36"/>
      <c r="J72" s="36"/>
      <c r="K72" s="65"/>
      <c r="L72" s="65"/>
      <c r="M72" s="65"/>
      <c r="N72" s="14"/>
      <c r="O72" s="46"/>
      <c r="P72" s="67"/>
    </row>
    <row r="73" spans="1:16" x14ac:dyDescent="0.35">
      <c r="A73" s="9">
        <v>21</v>
      </c>
      <c r="B73" s="17" t="s">
        <v>180</v>
      </c>
      <c r="C73" s="18">
        <v>49500</v>
      </c>
      <c r="D73" s="20">
        <v>49500</v>
      </c>
      <c r="E73" s="191">
        <v>24105</v>
      </c>
      <c r="F73" s="65">
        <f t="shared" ref="F73:F74" si="11">C73-D73</f>
        <v>0</v>
      </c>
      <c r="G73" s="36">
        <v>0</v>
      </c>
      <c r="H73" s="36">
        <v>0</v>
      </c>
      <c r="I73" s="36">
        <f t="shared" ref="I73:I74" si="12">D73</f>
        <v>49500</v>
      </c>
      <c r="J73" s="36">
        <v>0</v>
      </c>
      <c r="K73" s="65">
        <f t="shared" ref="K73:K74" si="13">H73+I73+J73</f>
        <v>49500</v>
      </c>
      <c r="L73" s="65">
        <f t="shared" ref="L73:L74" si="14">G73+K73</f>
        <v>49500</v>
      </c>
      <c r="M73" s="65">
        <f t="shared" ref="M73:M74" si="15">D73-L73</f>
        <v>0</v>
      </c>
      <c r="N73" s="189">
        <v>24105</v>
      </c>
      <c r="O73" s="17" t="s">
        <v>355</v>
      </c>
      <c r="P73" s="67"/>
    </row>
    <row r="74" spans="1:16" x14ac:dyDescent="0.35">
      <c r="A74" s="9">
        <v>22</v>
      </c>
      <c r="B74" s="17" t="s">
        <v>181</v>
      </c>
      <c r="C74" s="18">
        <v>136500</v>
      </c>
      <c r="D74" s="20">
        <v>136500</v>
      </c>
      <c r="E74" s="191">
        <v>24105</v>
      </c>
      <c r="F74" s="65">
        <f t="shared" si="11"/>
        <v>0</v>
      </c>
      <c r="G74" s="36">
        <v>0</v>
      </c>
      <c r="H74" s="36">
        <v>0</v>
      </c>
      <c r="I74" s="36">
        <f t="shared" si="12"/>
        <v>136500</v>
      </c>
      <c r="J74" s="36">
        <v>0</v>
      </c>
      <c r="K74" s="65">
        <f t="shared" si="13"/>
        <v>136500</v>
      </c>
      <c r="L74" s="65">
        <f t="shared" si="14"/>
        <v>136500</v>
      </c>
      <c r="M74" s="65">
        <f t="shared" si="15"/>
        <v>0</v>
      </c>
      <c r="N74" s="190">
        <v>24140</v>
      </c>
      <c r="O74" s="46" t="s">
        <v>356</v>
      </c>
      <c r="P74" s="67"/>
    </row>
    <row r="75" spans="1:16" x14ac:dyDescent="0.35">
      <c r="A75" s="9"/>
      <c r="B75" s="10"/>
      <c r="C75" s="18"/>
      <c r="D75" s="20"/>
      <c r="E75" s="12"/>
      <c r="F75" s="65"/>
      <c r="G75" s="36"/>
      <c r="H75" s="36"/>
      <c r="I75" s="36"/>
      <c r="J75" s="36"/>
      <c r="K75" s="65"/>
      <c r="L75" s="65"/>
      <c r="M75" s="65" t="s">
        <v>45</v>
      </c>
      <c r="N75" s="14"/>
      <c r="O75" s="46" t="s">
        <v>357</v>
      </c>
      <c r="P75" s="148"/>
    </row>
    <row r="76" spans="1:16" x14ac:dyDescent="0.35">
      <c r="A76" s="9"/>
      <c r="B76" s="10"/>
      <c r="C76" s="18"/>
      <c r="D76" s="20"/>
      <c r="E76" s="12"/>
      <c r="F76" s="65"/>
      <c r="G76" s="36"/>
      <c r="H76" s="36"/>
      <c r="I76" s="36"/>
      <c r="J76" s="36"/>
      <c r="K76" s="65"/>
      <c r="L76" s="65"/>
      <c r="M76" s="65"/>
      <c r="N76" s="190">
        <v>24174</v>
      </c>
      <c r="O76" s="46" t="s">
        <v>1138</v>
      </c>
      <c r="P76" s="67"/>
    </row>
    <row r="77" spans="1:16" x14ac:dyDescent="0.35">
      <c r="A77" s="9"/>
      <c r="B77" s="185"/>
      <c r="C77" s="20"/>
      <c r="D77" s="20"/>
      <c r="E77" s="12"/>
      <c r="F77" s="65"/>
      <c r="G77" s="36"/>
      <c r="H77" s="36"/>
      <c r="I77" s="36"/>
      <c r="J77" s="36"/>
      <c r="K77" s="65"/>
      <c r="L77" s="65"/>
      <c r="M77" s="65"/>
      <c r="N77" s="22">
        <v>24197</v>
      </c>
      <c r="O77" s="46" t="s">
        <v>358</v>
      </c>
      <c r="P77" s="67"/>
    </row>
    <row r="78" spans="1:16" x14ac:dyDescent="0.35">
      <c r="A78" s="9"/>
      <c r="B78" s="185"/>
      <c r="C78" s="20"/>
      <c r="D78" s="20"/>
      <c r="E78" s="12"/>
      <c r="F78" s="65"/>
      <c r="G78" s="36"/>
      <c r="H78" s="36"/>
      <c r="I78" s="36"/>
      <c r="J78" s="36"/>
      <c r="K78" s="65"/>
      <c r="L78" s="65"/>
      <c r="M78" s="65"/>
      <c r="N78" s="14"/>
      <c r="O78" s="46" t="s">
        <v>359</v>
      </c>
      <c r="P78" s="67"/>
    </row>
    <row r="79" spans="1:16" x14ac:dyDescent="0.35">
      <c r="A79" s="9"/>
      <c r="B79" s="185" t="s">
        <v>182</v>
      </c>
      <c r="C79" s="20"/>
      <c r="D79" s="20"/>
      <c r="E79" s="12"/>
      <c r="F79" s="65"/>
      <c r="G79" s="36"/>
      <c r="H79" s="36"/>
      <c r="I79" s="36"/>
      <c r="J79" s="36"/>
      <c r="K79" s="65"/>
      <c r="L79" s="65"/>
      <c r="M79" s="65"/>
      <c r="N79" s="14"/>
      <c r="O79" s="46"/>
      <c r="P79" s="67"/>
    </row>
    <row r="80" spans="1:16" x14ac:dyDescent="0.35">
      <c r="A80" s="9">
        <v>23</v>
      </c>
      <c r="B80" s="186" t="s">
        <v>218</v>
      </c>
      <c r="C80" s="20">
        <v>36300</v>
      </c>
      <c r="D80" s="20">
        <f>C80</f>
        <v>36300</v>
      </c>
      <c r="E80" s="19">
        <v>24105</v>
      </c>
      <c r="F80" s="65">
        <f>C80-D80</f>
        <v>0</v>
      </c>
      <c r="G80" s="36">
        <f>D80</f>
        <v>36300</v>
      </c>
      <c r="H80" s="36">
        <f>D80-G80</f>
        <v>0</v>
      </c>
      <c r="I80" s="36">
        <v>0</v>
      </c>
      <c r="J80" s="36">
        <v>0</v>
      </c>
      <c r="K80" s="65">
        <f>H80+I80+J80</f>
        <v>0</v>
      </c>
      <c r="L80" s="65">
        <f>G80+K80</f>
        <v>36300</v>
      </c>
      <c r="M80" s="65">
        <f>D80-L80</f>
        <v>0</v>
      </c>
      <c r="N80" s="187">
        <v>24158</v>
      </c>
      <c r="O80" s="188" t="s">
        <v>340</v>
      </c>
      <c r="P80" s="67"/>
    </row>
    <row r="81" spans="1:16" x14ac:dyDescent="0.35">
      <c r="A81" s="9"/>
      <c r="B81" s="186" t="s">
        <v>360</v>
      </c>
      <c r="C81" s="20"/>
      <c r="D81" s="20"/>
      <c r="E81" s="19"/>
      <c r="F81" s="65"/>
      <c r="G81" s="36"/>
      <c r="H81" s="36"/>
      <c r="I81" s="36"/>
      <c r="J81" s="36"/>
      <c r="K81" s="65"/>
      <c r="L81" s="65"/>
      <c r="M81" s="65"/>
      <c r="N81" s="190"/>
      <c r="O81" s="46"/>
      <c r="P81" s="67"/>
    </row>
    <row r="82" spans="1:16" x14ac:dyDescent="0.35">
      <c r="A82" s="9"/>
      <c r="B82" s="186"/>
      <c r="C82" s="20"/>
      <c r="D82" s="20"/>
      <c r="E82" s="19"/>
      <c r="F82" s="65"/>
      <c r="G82" s="36"/>
      <c r="H82" s="36"/>
      <c r="I82" s="36"/>
      <c r="J82" s="36"/>
      <c r="K82" s="65"/>
      <c r="L82" s="65"/>
      <c r="M82" s="65"/>
      <c r="N82" s="193"/>
      <c r="O82" s="17"/>
      <c r="P82" s="67"/>
    </row>
    <row r="83" spans="1:16" x14ac:dyDescent="0.35">
      <c r="A83" s="9">
        <v>24</v>
      </c>
      <c r="B83" s="186" t="s">
        <v>341</v>
      </c>
      <c r="C83" s="18">
        <v>51020</v>
      </c>
      <c r="D83" s="20">
        <f>C83-20</f>
        <v>51000</v>
      </c>
      <c r="E83" s="19">
        <v>24104</v>
      </c>
      <c r="F83" s="65">
        <f>C83-D83</f>
        <v>20</v>
      </c>
      <c r="G83" s="36">
        <f>D83</f>
        <v>51000</v>
      </c>
      <c r="H83" s="36">
        <f>D83-G83</f>
        <v>0</v>
      </c>
      <c r="I83" s="36">
        <v>0</v>
      </c>
      <c r="J83" s="36">
        <v>0</v>
      </c>
      <c r="K83" s="65">
        <f>H83+I83+J83</f>
        <v>0</v>
      </c>
      <c r="L83" s="65">
        <f>G83+K83</f>
        <v>51000</v>
      </c>
      <c r="M83" s="65">
        <f>D83-L83</f>
        <v>0</v>
      </c>
      <c r="N83" s="187">
        <v>24139</v>
      </c>
      <c r="O83" s="188" t="s">
        <v>340</v>
      </c>
      <c r="P83" s="67"/>
    </row>
    <row r="84" spans="1:16" x14ac:dyDescent="0.35">
      <c r="A84" s="9"/>
      <c r="B84" s="56" t="s">
        <v>345</v>
      </c>
      <c r="C84" s="18"/>
      <c r="D84" s="20"/>
      <c r="E84" s="19"/>
      <c r="F84" s="65"/>
      <c r="G84" s="36"/>
      <c r="H84" s="36"/>
      <c r="I84" s="36"/>
      <c r="J84" s="36"/>
      <c r="K84" s="65"/>
      <c r="L84" s="65"/>
      <c r="M84" s="65"/>
      <c r="N84" s="189"/>
      <c r="O84" s="46"/>
      <c r="P84" s="67"/>
    </row>
    <row r="85" spans="1:16" x14ac:dyDescent="0.35">
      <c r="A85" s="9"/>
      <c r="B85" s="186" t="s">
        <v>361</v>
      </c>
      <c r="C85" s="18"/>
      <c r="D85" s="20"/>
      <c r="E85" s="19"/>
      <c r="F85" s="65"/>
      <c r="G85" s="36"/>
      <c r="H85" s="36"/>
      <c r="I85" s="36"/>
      <c r="J85" s="36"/>
      <c r="K85" s="65"/>
      <c r="L85" s="65"/>
      <c r="M85" s="65"/>
      <c r="N85" s="193"/>
      <c r="O85" s="17"/>
      <c r="P85" s="67"/>
    </row>
    <row r="86" spans="1:16" x14ac:dyDescent="0.35">
      <c r="A86" s="9"/>
      <c r="B86" s="186"/>
      <c r="C86" s="20"/>
      <c r="D86" s="20"/>
      <c r="E86" s="19"/>
      <c r="F86" s="65"/>
      <c r="G86" s="36"/>
      <c r="H86" s="36"/>
      <c r="I86" s="36"/>
      <c r="J86" s="36"/>
      <c r="K86" s="65"/>
      <c r="L86" s="65"/>
      <c r="M86" s="65"/>
      <c r="N86" s="193"/>
      <c r="O86" s="17"/>
      <c r="P86" s="67"/>
    </row>
    <row r="87" spans="1:16" x14ac:dyDescent="0.35">
      <c r="A87" s="9">
        <v>25</v>
      </c>
      <c r="B87" s="186" t="s">
        <v>362</v>
      </c>
      <c r="C87" s="20">
        <v>108000</v>
      </c>
      <c r="D87" s="20">
        <v>108000</v>
      </c>
      <c r="E87" s="19">
        <f>'ครภัณฑ์ ที่ดิน (ยังไม่ก่อหนี้)'!K174</f>
        <v>24090</v>
      </c>
      <c r="F87" s="65">
        <f>C87-D87</f>
        <v>0</v>
      </c>
      <c r="G87" s="36">
        <v>108000</v>
      </c>
      <c r="H87" s="36">
        <f>D87-G87</f>
        <v>0</v>
      </c>
      <c r="I87" s="36">
        <v>0</v>
      </c>
      <c r="J87" s="36">
        <v>0</v>
      </c>
      <c r="K87" s="65">
        <f>H87+I87+J87</f>
        <v>0</v>
      </c>
      <c r="L87" s="65">
        <f>G87+K87</f>
        <v>108000</v>
      </c>
      <c r="M87" s="65">
        <f>D87-L87</f>
        <v>0</v>
      </c>
      <c r="N87" s="187">
        <v>24138</v>
      </c>
      <c r="O87" s="188" t="s">
        <v>340</v>
      </c>
      <c r="P87" s="67"/>
    </row>
    <row r="88" spans="1:16" x14ac:dyDescent="0.35">
      <c r="A88" s="9"/>
      <c r="B88" s="186" t="s">
        <v>363</v>
      </c>
      <c r="C88" s="20"/>
      <c r="D88" s="20"/>
      <c r="E88" s="12"/>
      <c r="F88" s="65"/>
      <c r="G88" s="36"/>
      <c r="H88" s="36"/>
      <c r="I88" s="36"/>
      <c r="J88" s="36"/>
      <c r="K88" s="65"/>
      <c r="L88" s="65"/>
      <c r="M88" s="65"/>
      <c r="N88" s="189"/>
      <c r="O88" s="17"/>
      <c r="P88" s="67"/>
    </row>
    <row r="89" spans="1:16" x14ac:dyDescent="0.35">
      <c r="A89" s="9"/>
      <c r="B89" s="185"/>
      <c r="C89" s="20"/>
      <c r="D89" s="20"/>
      <c r="E89" s="12"/>
      <c r="F89" s="65"/>
      <c r="G89" s="36"/>
      <c r="H89" s="36"/>
      <c r="I89" s="36"/>
      <c r="J89" s="36"/>
      <c r="K89" s="65"/>
      <c r="L89" s="65"/>
      <c r="M89" s="65"/>
      <c r="N89" s="14"/>
      <c r="O89" s="46"/>
      <c r="P89" s="67"/>
    </row>
    <row r="90" spans="1:16" x14ac:dyDescent="0.35">
      <c r="A90" s="9">
        <v>26</v>
      </c>
      <c r="B90" s="206" t="s">
        <v>1081</v>
      </c>
      <c r="C90" s="20">
        <v>111000</v>
      </c>
      <c r="D90" s="20">
        <v>108000</v>
      </c>
      <c r="E90" s="19">
        <v>24110</v>
      </c>
      <c r="F90" s="65">
        <v>3000</v>
      </c>
      <c r="G90" s="36">
        <v>108000</v>
      </c>
      <c r="H90" s="36">
        <v>0</v>
      </c>
      <c r="I90" s="36">
        <v>0</v>
      </c>
      <c r="J90" s="36">
        <v>0</v>
      </c>
      <c r="K90" s="65">
        <f>H90+I90+J90</f>
        <v>0</v>
      </c>
      <c r="L90" s="65">
        <f>G90+K90</f>
        <v>108000</v>
      </c>
      <c r="M90" s="65">
        <v>0</v>
      </c>
      <c r="N90" s="187">
        <v>24137</v>
      </c>
      <c r="O90" s="188" t="s">
        <v>340</v>
      </c>
      <c r="P90" s="67"/>
    </row>
    <row r="91" spans="1:16" x14ac:dyDescent="0.35">
      <c r="A91" s="9"/>
      <c r="B91" s="206" t="s">
        <v>1082</v>
      </c>
      <c r="C91" s="20"/>
      <c r="D91" s="20"/>
      <c r="E91" s="19"/>
      <c r="F91" s="65"/>
      <c r="G91" s="36"/>
      <c r="H91" s="36"/>
      <c r="I91" s="36"/>
      <c r="J91" s="36"/>
      <c r="K91" s="65"/>
      <c r="L91" s="65"/>
      <c r="M91" s="65"/>
      <c r="N91" s="187"/>
      <c r="O91" s="188"/>
      <c r="P91" s="67"/>
    </row>
    <row r="92" spans="1:16" x14ac:dyDescent="0.35">
      <c r="A92" s="9"/>
      <c r="B92" s="195"/>
      <c r="C92" s="20"/>
      <c r="D92" s="20"/>
      <c r="E92" s="12"/>
      <c r="F92" s="65"/>
      <c r="G92" s="36"/>
      <c r="H92" s="36"/>
      <c r="I92" s="36"/>
      <c r="J92" s="36"/>
      <c r="K92" s="65"/>
      <c r="L92" s="65"/>
      <c r="M92" s="65"/>
      <c r="N92" s="14"/>
      <c r="O92" s="46"/>
      <c r="P92" s="67"/>
    </row>
    <row r="93" spans="1:16" x14ac:dyDescent="0.35">
      <c r="A93" s="196">
        <v>27</v>
      </c>
      <c r="B93" s="205" t="s">
        <v>186</v>
      </c>
      <c r="C93" s="20">
        <v>1000000</v>
      </c>
      <c r="D93" s="20">
        <v>998000</v>
      </c>
      <c r="E93" s="19">
        <v>24166</v>
      </c>
      <c r="F93" s="65">
        <f>C93-D93</f>
        <v>2000</v>
      </c>
      <c r="G93" s="36">
        <v>0</v>
      </c>
      <c r="H93" s="36">
        <v>0</v>
      </c>
      <c r="I93" s="36">
        <f>D93</f>
        <v>998000</v>
      </c>
      <c r="J93" s="36">
        <v>0</v>
      </c>
      <c r="K93" s="65">
        <f>H93+I93+J93</f>
        <v>998000</v>
      </c>
      <c r="L93" s="65">
        <f>G93+K93</f>
        <v>998000</v>
      </c>
      <c r="M93" s="65">
        <v>0</v>
      </c>
      <c r="N93" s="189">
        <v>24166</v>
      </c>
      <c r="O93" s="46" t="s">
        <v>352</v>
      </c>
      <c r="P93" s="67"/>
    </row>
    <row r="94" spans="1:16" x14ac:dyDescent="0.35">
      <c r="A94" s="196"/>
      <c r="B94" s="81" t="s">
        <v>187</v>
      </c>
      <c r="C94" s="20"/>
      <c r="D94" s="20"/>
      <c r="E94" s="12"/>
      <c r="F94" s="65"/>
      <c r="G94" s="36"/>
      <c r="H94" s="36"/>
      <c r="I94" s="36"/>
      <c r="J94" s="36"/>
      <c r="K94" s="65"/>
      <c r="L94" s="65"/>
      <c r="M94" s="65"/>
      <c r="N94" s="14"/>
      <c r="O94" s="46" t="s">
        <v>353</v>
      </c>
      <c r="P94" s="67"/>
    </row>
    <row r="95" spans="1:16" x14ac:dyDescent="0.35">
      <c r="A95" s="9"/>
      <c r="B95" s="185"/>
      <c r="C95" s="20"/>
      <c r="D95" s="20"/>
      <c r="E95" s="12"/>
      <c r="F95" s="65"/>
      <c r="G95" s="36"/>
      <c r="H95" s="36"/>
      <c r="I95" s="36"/>
      <c r="J95" s="36"/>
      <c r="K95" s="65"/>
      <c r="L95" s="65"/>
      <c r="M95" s="65"/>
      <c r="N95" s="22">
        <v>24197</v>
      </c>
      <c r="O95" s="46" t="s">
        <v>364</v>
      </c>
      <c r="P95" s="67"/>
    </row>
    <row r="96" spans="1:16" x14ac:dyDescent="0.35">
      <c r="A96" s="9"/>
      <c r="B96" s="185"/>
      <c r="C96" s="20"/>
      <c r="D96" s="20"/>
      <c r="E96" s="12"/>
      <c r="F96" s="65"/>
      <c r="G96" s="36"/>
      <c r="H96" s="36"/>
      <c r="I96" s="36"/>
      <c r="J96" s="36"/>
      <c r="K96" s="65"/>
      <c r="L96" s="65"/>
      <c r="M96" s="65"/>
      <c r="N96" s="14"/>
      <c r="O96" s="46"/>
      <c r="P96" s="67"/>
    </row>
    <row r="97" spans="1:16" x14ac:dyDescent="0.35">
      <c r="A97" s="9"/>
      <c r="B97" s="185"/>
      <c r="C97" s="20"/>
      <c r="D97" s="20"/>
      <c r="E97" s="12"/>
      <c r="F97" s="65"/>
      <c r="G97" s="36"/>
      <c r="H97" s="36"/>
      <c r="I97" s="36"/>
      <c r="J97" s="36"/>
      <c r="K97" s="65"/>
      <c r="L97" s="65"/>
      <c r="M97" s="65"/>
      <c r="N97" s="14"/>
      <c r="O97" s="46"/>
      <c r="P97" s="67"/>
    </row>
    <row r="98" spans="1:16" x14ac:dyDescent="0.35">
      <c r="A98" s="9"/>
      <c r="B98" s="185" t="s">
        <v>195</v>
      </c>
      <c r="C98" s="18"/>
      <c r="D98" s="20"/>
      <c r="E98" s="12"/>
      <c r="F98" s="65"/>
      <c r="G98" s="36"/>
      <c r="H98" s="36"/>
      <c r="I98" s="36"/>
      <c r="J98" s="36"/>
      <c r="K98" s="65"/>
      <c r="L98" s="65"/>
      <c r="M98" s="65"/>
      <c r="N98" s="14"/>
      <c r="O98" s="46"/>
      <c r="P98" s="67"/>
    </row>
    <row r="99" spans="1:16" x14ac:dyDescent="0.35">
      <c r="A99" s="9">
        <v>28</v>
      </c>
      <c r="B99" s="186" t="s">
        <v>365</v>
      </c>
      <c r="C99" s="18">
        <v>25510</v>
      </c>
      <c r="D99" s="20">
        <f>C99-10</f>
        <v>25500</v>
      </c>
      <c r="E99" s="19">
        <v>24104</v>
      </c>
      <c r="F99" s="65">
        <f>C99-D99</f>
        <v>10</v>
      </c>
      <c r="G99" s="36">
        <f>D99</f>
        <v>25500</v>
      </c>
      <c r="H99" s="36">
        <f>D99-G99</f>
        <v>0</v>
      </c>
      <c r="I99" s="36">
        <v>0</v>
      </c>
      <c r="J99" s="36">
        <v>0</v>
      </c>
      <c r="K99" s="65">
        <f>H99+I99+J99</f>
        <v>0</v>
      </c>
      <c r="L99" s="65">
        <f>G99+K99</f>
        <v>25500</v>
      </c>
      <c r="M99" s="65">
        <f>D99-L99</f>
        <v>0</v>
      </c>
      <c r="N99" s="187">
        <v>24139</v>
      </c>
      <c r="O99" s="188" t="s">
        <v>340</v>
      </c>
      <c r="P99" s="67"/>
    </row>
    <row r="100" spans="1:16" x14ac:dyDescent="0.35">
      <c r="A100" s="9"/>
      <c r="B100" s="56" t="s">
        <v>345</v>
      </c>
      <c r="C100" s="18"/>
      <c r="D100" s="20"/>
      <c r="E100" s="12"/>
      <c r="F100" s="65"/>
      <c r="G100" s="36"/>
      <c r="H100" s="36"/>
      <c r="I100" s="36"/>
      <c r="J100" s="36"/>
      <c r="K100" s="65"/>
      <c r="L100" s="65"/>
      <c r="M100" s="65"/>
      <c r="N100" s="189"/>
      <c r="O100" s="46"/>
      <c r="P100" s="67"/>
    </row>
    <row r="101" spans="1:16" x14ac:dyDescent="0.35">
      <c r="A101" s="9"/>
      <c r="B101" s="186" t="s">
        <v>366</v>
      </c>
      <c r="C101" s="18"/>
      <c r="D101" s="20"/>
      <c r="E101" s="12"/>
      <c r="F101" s="65"/>
      <c r="G101" s="36"/>
      <c r="H101" s="36"/>
      <c r="I101" s="36"/>
      <c r="J101" s="36"/>
      <c r="K101" s="65"/>
      <c r="L101" s="65"/>
      <c r="M101" s="65"/>
      <c r="N101" s="14"/>
      <c r="O101" s="46"/>
      <c r="P101" s="67"/>
    </row>
    <row r="102" spans="1:16" x14ac:dyDescent="0.35">
      <c r="A102" s="9"/>
      <c r="B102" s="185"/>
      <c r="C102" s="18"/>
      <c r="D102" s="20"/>
      <c r="E102" s="12"/>
      <c r="F102" s="65"/>
      <c r="G102" s="36"/>
      <c r="H102" s="36"/>
      <c r="I102" s="36"/>
      <c r="J102" s="36"/>
      <c r="K102" s="65"/>
      <c r="L102" s="65"/>
      <c r="M102" s="65"/>
      <c r="N102" s="14"/>
      <c r="O102" s="46"/>
      <c r="P102" s="67"/>
    </row>
    <row r="103" spans="1:16" x14ac:dyDescent="0.35">
      <c r="A103" s="9"/>
      <c r="B103" s="185" t="s">
        <v>198</v>
      </c>
      <c r="C103" s="18"/>
      <c r="D103" s="20"/>
      <c r="E103" s="12"/>
      <c r="F103" s="65"/>
      <c r="G103" s="36"/>
      <c r="H103" s="36"/>
      <c r="I103" s="36"/>
      <c r="J103" s="36"/>
      <c r="K103" s="65"/>
      <c r="L103" s="65"/>
      <c r="M103" s="65"/>
      <c r="N103" s="14"/>
      <c r="O103" s="46"/>
      <c r="P103" s="67"/>
    </row>
    <row r="104" spans="1:16" x14ac:dyDescent="0.35">
      <c r="A104" s="9">
        <v>29</v>
      </c>
      <c r="B104" s="1" t="s">
        <v>199</v>
      </c>
      <c r="C104" s="18">
        <v>1087000</v>
      </c>
      <c r="D104" s="20">
        <v>1084000</v>
      </c>
      <c r="E104" s="19">
        <v>24167</v>
      </c>
      <c r="F104" s="65">
        <f>C104-D104</f>
        <v>3000</v>
      </c>
      <c r="G104" s="36">
        <v>0</v>
      </c>
      <c r="H104" s="36">
        <v>0</v>
      </c>
      <c r="I104" s="36">
        <f>D104</f>
        <v>1084000</v>
      </c>
      <c r="J104" s="36">
        <v>0</v>
      </c>
      <c r="K104" s="65">
        <f>H104+I104+J104</f>
        <v>1084000</v>
      </c>
      <c r="L104" s="65">
        <f>G104+K104</f>
        <v>1084000</v>
      </c>
      <c r="M104" s="65">
        <f>D104-L104</f>
        <v>0</v>
      </c>
      <c r="N104" s="189">
        <v>24167</v>
      </c>
      <c r="O104" s="46" t="s">
        <v>367</v>
      </c>
      <c r="P104" s="67"/>
    </row>
    <row r="105" spans="1:16" x14ac:dyDescent="0.35">
      <c r="A105" s="9"/>
      <c r="B105" s="3" t="s">
        <v>201</v>
      </c>
      <c r="C105" s="18"/>
      <c r="D105" s="20"/>
      <c r="E105" s="12"/>
      <c r="F105" s="65"/>
      <c r="G105" s="36"/>
      <c r="H105" s="36"/>
      <c r="I105" s="36"/>
      <c r="J105" s="36"/>
      <c r="K105" s="65"/>
      <c r="L105" s="65"/>
      <c r="M105" s="65"/>
      <c r="N105" s="14"/>
      <c r="O105" s="46" t="s">
        <v>368</v>
      </c>
      <c r="P105" s="67"/>
    </row>
    <row r="106" spans="1:16" x14ac:dyDescent="0.35">
      <c r="A106" s="9"/>
      <c r="B106" s="185"/>
      <c r="C106" s="18"/>
      <c r="D106" s="20"/>
      <c r="E106" s="12"/>
      <c r="F106" s="65"/>
      <c r="G106" s="36"/>
      <c r="H106" s="36"/>
      <c r="I106" s="36"/>
      <c r="J106" s="36"/>
      <c r="K106" s="65"/>
      <c r="L106" s="65"/>
      <c r="M106" s="65"/>
      <c r="N106" s="22">
        <v>24197</v>
      </c>
      <c r="O106" s="46" t="s">
        <v>364</v>
      </c>
      <c r="P106" s="67"/>
    </row>
    <row r="107" spans="1:16" x14ac:dyDescent="0.35">
      <c r="A107" s="9"/>
      <c r="B107" s="185" t="s">
        <v>217</v>
      </c>
      <c r="C107" s="18"/>
      <c r="D107" s="20"/>
      <c r="E107" s="12"/>
      <c r="F107" s="65"/>
      <c r="G107" s="36"/>
      <c r="H107" s="36"/>
      <c r="I107" s="36"/>
      <c r="J107" s="36"/>
      <c r="K107" s="65"/>
      <c r="L107" s="65"/>
      <c r="M107" s="65"/>
      <c r="N107" s="14"/>
      <c r="O107" s="46"/>
      <c r="P107" s="67"/>
    </row>
    <row r="108" spans="1:16" x14ac:dyDescent="0.35">
      <c r="A108" s="9">
        <v>30</v>
      </c>
      <c r="B108" s="186" t="s">
        <v>218</v>
      </c>
      <c r="C108" s="20">
        <v>32200</v>
      </c>
      <c r="D108" s="20">
        <f>C108</f>
        <v>32200</v>
      </c>
      <c r="E108" s="19">
        <v>24105</v>
      </c>
      <c r="F108" s="65">
        <f>C108-D108</f>
        <v>0</v>
      </c>
      <c r="G108" s="36">
        <f>D108</f>
        <v>32200</v>
      </c>
      <c r="H108" s="36">
        <f>D108-G108</f>
        <v>0</v>
      </c>
      <c r="I108" s="36">
        <v>0</v>
      </c>
      <c r="J108" s="36">
        <v>0</v>
      </c>
      <c r="K108" s="65">
        <f>H108+I108+J108</f>
        <v>0</v>
      </c>
      <c r="L108" s="65">
        <f>G108+K108</f>
        <v>32200</v>
      </c>
      <c r="M108" s="65">
        <f>D108-L108</f>
        <v>0</v>
      </c>
      <c r="N108" s="187">
        <v>24158</v>
      </c>
      <c r="O108" s="188" t="s">
        <v>340</v>
      </c>
      <c r="P108" s="67"/>
    </row>
    <row r="109" spans="1:16" x14ac:dyDescent="0.35">
      <c r="A109" s="9"/>
      <c r="B109" s="186" t="s">
        <v>219</v>
      </c>
      <c r="C109" s="20"/>
      <c r="D109" s="20"/>
      <c r="E109" s="12"/>
      <c r="F109" s="65"/>
      <c r="G109" s="36"/>
      <c r="H109" s="36"/>
      <c r="I109" s="36"/>
      <c r="J109" s="36"/>
      <c r="K109" s="65"/>
      <c r="L109" s="65"/>
      <c r="M109" s="65"/>
      <c r="N109" s="190"/>
      <c r="O109" s="46"/>
      <c r="P109" s="67"/>
    </row>
    <row r="110" spans="1:16" x14ac:dyDescent="0.35">
      <c r="A110" s="9"/>
      <c r="B110" s="185"/>
      <c r="C110" s="20"/>
      <c r="D110" s="20"/>
      <c r="E110" s="12"/>
      <c r="F110" s="65"/>
      <c r="G110" s="36"/>
      <c r="H110" s="36"/>
      <c r="I110" s="36"/>
      <c r="J110" s="36"/>
      <c r="K110" s="65"/>
      <c r="L110" s="65"/>
      <c r="M110" s="65"/>
      <c r="N110" s="14"/>
      <c r="O110" s="46"/>
      <c r="P110" s="67"/>
    </row>
    <row r="111" spans="1:16" x14ac:dyDescent="0.35">
      <c r="A111" s="9">
        <v>31</v>
      </c>
      <c r="B111" s="186" t="s">
        <v>218</v>
      </c>
      <c r="C111" s="20">
        <v>54400</v>
      </c>
      <c r="D111" s="20">
        <f>C111</f>
        <v>54400</v>
      </c>
      <c r="E111" s="19">
        <v>24105</v>
      </c>
      <c r="F111" s="65">
        <f>C111-D111</f>
        <v>0</v>
      </c>
      <c r="G111" s="36">
        <f>D111</f>
        <v>54400</v>
      </c>
      <c r="H111" s="36">
        <f>D111-G111</f>
        <v>0</v>
      </c>
      <c r="I111" s="36">
        <v>0</v>
      </c>
      <c r="J111" s="36">
        <v>0</v>
      </c>
      <c r="K111" s="65">
        <f>H111+I111+J111</f>
        <v>0</v>
      </c>
      <c r="L111" s="65">
        <f>G111+K111</f>
        <v>54400</v>
      </c>
      <c r="M111" s="65">
        <f>D111-L111</f>
        <v>0</v>
      </c>
      <c r="N111" s="187">
        <v>24158</v>
      </c>
      <c r="O111" s="188" t="s">
        <v>340</v>
      </c>
      <c r="P111" s="67"/>
    </row>
    <row r="112" spans="1:16" x14ac:dyDescent="0.35">
      <c r="A112" s="9"/>
      <c r="B112" s="186" t="s">
        <v>220</v>
      </c>
      <c r="C112" s="20"/>
      <c r="D112" s="20"/>
      <c r="E112" s="12"/>
      <c r="F112" s="65"/>
      <c r="G112" s="36"/>
      <c r="H112" s="36"/>
      <c r="I112" s="36"/>
      <c r="J112" s="36"/>
      <c r="K112" s="65"/>
      <c r="L112" s="65"/>
      <c r="M112" s="65"/>
      <c r="N112" s="190"/>
      <c r="O112" s="46"/>
      <c r="P112" s="67"/>
    </row>
    <row r="113" spans="1:16" x14ac:dyDescent="0.35">
      <c r="A113" s="9"/>
      <c r="C113" s="18"/>
      <c r="D113" s="20"/>
      <c r="E113" s="12"/>
      <c r="F113" s="65"/>
      <c r="G113" s="36"/>
      <c r="H113" s="36"/>
      <c r="I113" s="36"/>
      <c r="J113" s="36"/>
      <c r="K113" s="65"/>
      <c r="L113" s="65"/>
      <c r="M113" s="65"/>
      <c r="N113" s="14"/>
      <c r="O113" s="46"/>
      <c r="P113" s="67"/>
    </row>
    <row r="114" spans="1:16" x14ac:dyDescent="0.35">
      <c r="A114" s="9">
        <v>32</v>
      </c>
      <c r="B114" s="207" t="s">
        <v>221</v>
      </c>
      <c r="C114" s="18">
        <v>250000</v>
      </c>
      <c r="D114" s="20">
        <v>250000</v>
      </c>
      <c r="E114" s="19">
        <v>24090</v>
      </c>
      <c r="F114" s="65">
        <f>C114-D114</f>
        <v>0</v>
      </c>
      <c r="G114" s="36">
        <v>250000</v>
      </c>
      <c r="H114" s="36">
        <f>D114-G114</f>
        <v>0</v>
      </c>
      <c r="I114" s="36">
        <v>0</v>
      </c>
      <c r="J114" s="36">
        <v>0</v>
      </c>
      <c r="K114" s="65">
        <f>H114+I114+J114</f>
        <v>0</v>
      </c>
      <c r="L114" s="65">
        <f>G114+K114</f>
        <v>250000</v>
      </c>
      <c r="M114" s="65">
        <f>D114-L114</f>
        <v>0</v>
      </c>
      <c r="N114" s="187">
        <v>24132</v>
      </c>
      <c r="O114" s="188" t="s">
        <v>340</v>
      </c>
      <c r="P114" s="67"/>
    </row>
    <row r="115" spans="1:16" x14ac:dyDescent="0.35">
      <c r="A115" s="9"/>
      <c r="B115" s="185"/>
      <c r="C115" s="20"/>
      <c r="D115" s="20"/>
      <c r="E115" s="12"/>
      <c r="F115" s="65"/>
      <c r="G115" s="36"/>
      <c r="H115" s="36"/>
      <c r="I115" s="36"/>
      <c r="J115" s="36"/>
      <c r="K115" s="65"/>
      <c r="L115" s="65"/>
      <c r="M115" s="65"/>
      <c r="N115" s="189"/>
      <c r="O115" s="17"/>
      <c r="P115" s="67"/>
    </row>
    <row r="116" spans="1:16" x14ac:dyDescent="0.35">
      <c r="A116" s="9"/>
      <c r="B116" s="185"/>
      <c r="C116" s="20"/>
      <c r="D116" s="20"/>
      <c r="E116" s="12"/>
      <c r="F116" s="65"/>
      <c r="G116" s="36"/>
      <c r="H116" s="36"/>
      <c r="I116" s="36"/>
      <c r="J116" s="36"/>
      <c r="K116" s="65"/>
      <c r="L116" s="65"/>
      <c r="M116" s="65"/>
      <c r="N116" s="14"/>
      <c r="O116" s="46"/>
      <c r="P116" s="67"/>
    </row>
    <row r="117" spans="1:16" x14ac:dyDescent="0.35">
      <c r="A117" s="9">
        <v>33</v>
      </c>
      <c r="B117" s="186" t="s">
        <v>223</v>
      </c>
      <c r="C117" s="20">
        <v>42700</v>
      </c>
      <c r="D117" s="20">
        <v>42500</v>
      </c>
      <c r="E117" s="19">
        <v>24090</v>
      </c>
      <c r="F117" s="65">
        <f>C117-D117</f>
        <v>200</v>
      </c>
      <c r="G117" s="36">
        <v>42500</v>
      </c>
      <c r="H117" s="36">
        <f>D117-G117</f>
        <v>0</v>
      </c>
      <c r="I117" s="36">
        <v>0</v>
      </c>
      <c r="J117" s="36">
        <v>0</v>
      </c>
      <c r="K117" s="65">
        <f>H117+I117+J117</f>
        <v>0</v>
      </c>
      <c r="L117" s="65">
        <f>G117+K117</f>
        <v>42500</v>
      </c>
      <c r="M117" s="65">
        <f>D117-L117</f>
        <v>0</v>
      </c>
      <c r="N117" s="187">
        <v>24132</v>
      </c>
      <c r="O117" s="188" t="s">
        <v>340</v>
      </c>
      <c r="P117" s="67"/>
    </row>
    <row r="118" spans="1:16" x14ac:dyDescent="0.35">
      <c r="A118" s="9"/>
      <c r="B118" s="185"/>
      <c r="C118" s="20"/>
      <c r="D118" s="20"/>
      <c r="E118" s="12"/>
      <c r="F118" s="65"/>
      <c r="G118" s="36"/>
      <c r="H118" s="36"/>
      <c r="I118" s="36"/>
      <c r="J118" s="36"/>
      <c r="K118" s="65"/>
      <c r="L118" s="65"/>
      <c r="M118" s="65"/>
      <c r="N118" s="189"/>
      <c r="O118" s="17"/>
      <c r="P118" s="67"/>
    </row>
    <row r="119" spans="1:16" x14ac:dyDescent="0.35">
      <c r="A119" s="9"/>
      <c r="B119" s="185"/>
      <c r="C119" s="20"/>
      <c r="D119" s="20"/>
      <c r="E119" s="12"/>
      <c r="F119" s="65"/>
      <c r="G119" s="36"/>
      <c r="H119" s="36"/>
      <c r="I119" s="36"/>
      <c r="J119" s="36"/>
      <c r="K119" s="65"/>
      <c r="L119" s="65"/>
      <c r="M119" s="65"/>
      <c r="N119" s="14"/>
      <c r="O119" s="46"/>
      <c r="P119" s="67"/>
    </row>
    <row r="120" spans="1:16" x14ac:dyDescent="0.35">
      <c r="A120" s="9">
        <v>34</v>
      </c>
      <c r="B120" s="186" t="s">
        <v>225</v>
      </c>
      <c r="C120" s="20">
        <v>140000</v>
      </c>
      <c r="D120" s="20">
        <v>140000</v>
      </c>
      <c r="E120" s="19">
        <f>'ครภัณฑ์ ที่ดิน (ยังไม่ก่อหนี้)'!K254</f>
        <v>24089</v>
      </c>
      <c r="F120" s="65">
        <f>C120-D120</f>
        <v>0</v>
      </c>
      <c r="G120" s="36">
        <f>D120</f>
        <v>140000</v>
      </c>
      <c r="H120" s="36">
        <f>D120-G120</f>
        <v>0</v>
      </c>
      <c r="I120" s="36">
        <v>0</v>
      </c>
      <c r="J120" s="36">
        <v>0</v>
      </c>
      <c r="K120" s="65">
        <f>H120+I120+J120</f>
        <v>0</v>
      </c>
      <c r="L120" s="65">
        <f>G120+K120</f>
        <v>140000</v>
      </c>
      <c r="M120" s="65">
        <f>D120-L120</f>
        <v>0</v>
      </c>
      <c r="N120" s="187">
        <v>24138</v>
      </c>
      <c r="O120" s="188" t="s">
        <v>340</v>
      </c>
      <c r="P120" s="67"/>
    </row>
    <row r="121" spans="1:16" x14ac:dyDescent="0.35">
      <c r="A121" s="9"/>
      <c r="B121" s="186" t="s">
        <v>226</v>
      </c>
      <c r="C121" s="20"/>
      <c r="D121" s="20"/>
      <c r="E121" s="12"/>
      <c r="F121" s="65"/>
      <c r="G121" s="36"/>
      <c r="H121" s="36"/>
      <c r="I121" s="36"/>
      <c r="J121" s="36"/>
      <c r="K121" s="65"/>
      <c r="L121" s="65"/>
      <c r="M121" s="65"/>
      <c r="N121" s="189"/>
      <c r="O121" s="17"/>
      <c r="P121" s="67"/>
    </row>
    <row r="122" spans="1:16" x14ac:dyDescent="0.35">
      <c r="A122" s="9"/>
      <c r="B122" s="185"/>
      <c r="C122" s="20"/>
      <c r="D122" s="20"/>
      <c r="E122" s="12"/>
      <c r="F122" s="65"/>
      <c r="G122" s="36"/>
      <c r="H122" s="36"/>
      <c r="I122" s="36"/>
      <c r="J122" s="36"/>
      <c r="K122" s="65"/>
      <c r="L122" s="65"/>
      <c r="M122" s="65"/>
      <c r="N122" s="14"/>
      <c r="O122" s="46"/>
      <c r="P122" s="67"/>
    </row>
    <row r="123" spans="1:16" x14ac:dyDescent="0.35">
      <c r="A123" s="9">
        <v>35</v>
      </c>
      <c r="B123" s="207" t="s">
        <v>228</v>
      </c>
      <c r="C123" s="20">
        <v>28000</v>
      </c>
      <c r="D123" s="20">
        <v>28000</v>
      </c>
      <c r="E123" s="19">
        <f>'ครภัณฑ์ ที่ดิน (ยังไม่ก่อหนี้)'!K261</f>
        <v>24089</v>
      </c>
      <c r="F123" s="65">
        <f>C123-D123</f>
        <v>0</v>
      </c>
      <c r="G123" s="36">
        <f>D123</f>
        <v>28000</v>
      </c>
      <c r="H123" s="36">
        <f>D123-G123</f>
        <v>0</v>
      </c>
      <c r="I123" s="36">
        <v>0</v>
      </c>
      <c r="J123" s="36">
        <v>0</v>
      </c>
      <c r="K123" s="65">
        <f>H123+I123+J123</f>
        <v>0</v>
      </c>
      <c r="L123" s="65">
        <f>G123+K123</f>
        <v>28000</v>
      </c>
      <c r="M123" s="65">
        <f>D123-L123</f>
        <v>0</v>
      </c>
      <c r="N123" s="197">
        <v>24138</v>
      </c>
      <c r="O123" s="198" t="s">
        <v>340</v>
      </c>
      <c r="P123" s="67"/>
    </row>
    <row r="124" spans="1:16" x14ac:dyDescent="0.35">
      <c r="A124" s="9"/>
      <c r="B124" s="185"/>
      <c r="C124" s="20"/>
      <c r="D124" s="20"/>
      <c r="E124" s="12"/>
      <c r="F124" s="65"/>
      <c r="G124" s="36"/>
      <c r="H124" s="36"/>
      <c r="I124" s="36"/>
      <c r="J124" s="36"/>
      <c r="K124" s="65"/>
      <c r="L124" s="65"/>
      <c r="M124" s="65"/>
      <c r="N124" s="189"/>
      <c r="O124" s="17"/>
      <c r="P124" s="67"/>
    </row>
    <row r="125" spans="1:16" x14ac:dyDescent="0.35">
      <c r="A125" s="9"/>
      <c r="B125" s="185" t="s">
        <v>229</v>
      </c>
      <c r="C125" s="20"/>
      <c r="D125" s="20"/>
      <c r="E125" s="12"/>
      <c r="F125" s="65"/>
      <c r="G125" s="36"/>
      <c r="H125" s="36"/>
      <c r="I125" s="36"/>
      <c r="J125" s="36"/>
      <c r="K125" s="65"/>
      <c r="L125" s="65"/>
      <c r="M125" s="65"/>
      <c r="N125" s="14"/>
      <c r="O125" s="46"/>
      <c r="P125" s="67"/>
    </row>
    <row r="126" spans="1:16" x14ac:dyDescent="0.35">
      <c r="A126" s="9">
        <v>36</v>
      </c>
      <c r="B126" s="186" t="s">
        <v>341</v>
      </c>
      <c r="C126" s="20">
        <v>76530</v>
      </c>
      <c r="D126" s="20">
        <v>76500</v>
      </c>
      <c r="E126" s="191">
        <f>'ครภัณฑ์ ที่ดิน (ยังไม่ก่อหนี้)'!K272</f>
        <v>24067</v>
      </c>
      <c r="F126" s="65">
        <f>C126-D126</f>
        <v>30</v>
      </c>
      <c r="G126" s="36">
        <v>76500</v>
      </c>
      <c r="H126" s="36">
        <v>0</v>
      </c>
      <c r="I126" s="36">
        <v>0</v>
      </c>
      <c r="J126" s="36">
        <v>0</v>
      </c>
      <c r="K126" s="65">
        <f>H126+I126+J126</f>
        <v>0</v>
      </c>
      <c r="L126" s="65">
        <f>G126+K126</f>
        <v>76500</v>
      </c>
      <c r="M126" s="65">
        <f>D126-L126</f>
        <v>0</v>
      </c>
      <c r="N126" s="187">
        <v>24096</v>
      </c>
      <c r="O126" s="188" t="s">
        <v>340</v>
      </c>
      <c r="P126" s="67"/>
    </row>
    <row r="127" spans="1:16" x14ac:dyDescent="0.35">
      <c r="A127" s="9"/>
      <c r="B127" s="186" t="s">
        <v>345</v>
      </c>
      <c r="C127" s="20"/>
      <c r="D127" s="20"/>
      <c r="E127" s="12"/>
      <c r="F127" s="65"/>
      <c r="G127" s="36"/>
      <c r="H127" s="36"/>
      <c r="I127" s="36"/>
      <c r="J127" s="36"/>
      <c r="K127" s="65"/>
      <c r="L127" s="65"/>
      <c r="M127" s="65"/>
      <c r="N127" s="189"/>
      <c r="O127" s="17"/>
      <c r="P127" s="67"/>
    </row>
    <row r="128" spans="1:16" x14ac:dyDescent="0.35">
      <c r="A128" s="9"/>
      <c r="B128" s="186" t="s">
        <v>369</v>
      </c>
      <c r="C128" s="20"/>
      <c r="D128" s="20"/>
      <c r="E128" s="12"/>
      <c r="F128" s="65"/>
      <c r="G128" s="36"/>
      <c r="H128" s="36"/>
      <c r="I128" s="36"/>
      <c r="J128" s="36"/>
      <c r="K128" s="65"/>
      <c r="L128" s="65"/>
      <c r="M128" s="65"/>
      <c r="N128" s="189"/>
      <c r="O128" s="17"/>
      <c r="P128" s="67"/>
    </row>
    <row r="129" spans="1:16" x14ac:dyDescent="0.35">
      <c r="A129" s="9"/>
      <c r="B129" s="185"/>
      <c r="C129" s="20"/>
      <c r="D129" s="20"/>
      <c r="E129" s="12"/>
      <c r="F129" s="65"/>
      <c r="G129" s="36"/>
      <c r="H129" s="36"/>
      <c r="I129" s="36"/>
      <c r="J129" s="36"/>
      <c r="K129" s="65"/>
      <c r="L129" s="65"/>
      <c r="M129" s="65"/>
      <c r="N129" s="14"/>
      <c r="O129" s="46"/>
      <c r="P129" s="67"/>
    </row>
    <row r="130" spans="1:16" x14ac:dyDescent="0.35">
      <c r="A130" s="9"/>
      <c r="B130" s="185"/>
      <c r="C130" s="20"/>
      <c r="D130" s="20"/>
      <c r="E130" s="12"/>
      <c r="F130" s="65"/>
      <c r="G130" s="36"/>
      <c r="H130" s="36"/>
      <c r="I130" s="36"/>
      <c r="J130" s="36"/>
      <c r="K130" s="65"/>
      <c r="L130" s="65"/>
      <c r="M130" s="65"/>
      <c r="N130" s="14"/>
      <c r="O130" s="46"/>
      <c r="P130" s="67"/>
    </row>
    <row r="131" spans="1:16" x14ac:dyDescent="0.35">
      <c r="A131" s="9">
        <v>37</v>
      </c>
      <c r="B131" s="186" t="s">
        <v>232</v>
      </c>
      <c r="C131" s="20">
        <v>225000</v>
      </c>
      <c r="D131" s="20">
        <v>225000</v>
      </c>
      <c r="E131" s="191">
        <f>'ครภัณฑ์ ที่ดิน (ยังไม่ก่อหนี้)'!K282</f>
        <v>24076</v>
      </c>
      <c r="F131" s="65">
        <f>C131-D131</f>
        <v>0</v>
      </c>
      <c r="G131" s="36">
        <v>225000</v>
      </c>
      <c r="H131" s="36">
        <v>0</v>
      </c>
      <c r="I131" s="36">
        <v>0</v>
      </c>
      <c r="J131" s="36">
        <v>0</v>
      </c>
      <c r="K131" s="65">
        <f>H131+I131+J131</f>
        <v>0</v>
      </c>
      <c r="L131" s="65">
        <f>G131+K131</f>
        <v>225000</v>
      </c>
      <c r="M131" s="65">
        <f>D131-L131</f>
        <v>0</v>
      </c>
      <c r="N131" s="187">
        <v>24096</v>
      </c>
      <c r="O131" s="188" t="s">
        <v>340</v>
      </c>
      <c r="P131" s="67"/>
    </row>
    <row r="132" spans="1:16" x14ac:dyDescent="0.35">
      <c r="A132" s="9"/>
      <c r="B132" s="185"/>
      <c r="C132" s="20"/>
      <c r="D132" s="20"/>
      <c r="E132" s="12"/>
      <c r="F132" s="65"/>
      <c r="G132" s="36"/>
      <c r="H132" s="36"/>
      <c r="I132" s="36"/>
      <c r="J132" s="36"/>
      <c r="K132" s="65"/>
      <c r="L132" s="65"/>
      <c r="M132" s="65"/>
      <c r="N132" s="14"/>
      <c r="O132" s="46"/>
      <c r="P132" s="67"/>
    </row>
    <row r="133" spans="1:16" x14ac:dyDescent="0.35">
      <c r="A133" s="9">
        <v>38</v>
      </c>
      <c r="B133" s="186" t="s">
        <v>234</v>
      </c>
      <c r="C133" s="20">
        <v>5400</v>
      </c>
      <c r="D133" s="20">
        <v>5400</v>
      </c>
      <c r="E133" s="191">
        <v>24071</v>
      </c>
      <c r="F133" s="65">
        <f>C133-D133</f>
        <v>0</v>
      </c>
      <c r="G133" s="36">
        <v>5400</v>
      </c>
      <c r="H133" s="36">
        <f>5400-G133</f>
        <v>0</v>
      </c>
      <c r="I133" s="36">
        <v>0</v>
      </c>
      <c r="J133" s="36">
        <v>0</v>
      </c>
      <c r="K133" s="65">
        <f>H133+I133+J133</f>
        <v>0</v>
      </c>
      <c r="L133" s="65">
        <f>G133+K133</f>
        <v>5400</v>
      </c>
      <c r="M133" s="65">
        <f>D133-L133</f>
        <v>0</v>
      </c>
      <c r="N133" s="187">
        <v>24138</v>
      </c>
      <c r="O133" s="188" t="s">
        <v>340</v>
      </c>
      <c r="P133" s="67"/>
    </row>
    <row r="134" spans="1:16" x14ac:dyDescent="0.35">
      <c r="A134" s="9"/>
      <c r="B134" s="185"/>
      <c r="C134" s="20"/>
      <c r="D134" s="20"/>
      <c r="E134" s="12"/>
      <c r="F134" s="65"/>
      <c r="G134" s="36"/>
      <c r="H134" s="36"/>
      <c r="I134" s="36"/>
      <c r="J134" s="36"/>
      <c r="K134" s="65"/>
      <c r="L134" s="65"/>
      <c r="M134" s="65"/>
      <c r="N134" s="189"/>
      <c r="O134" s="17"/>
      <c r="P134" s="67"/>
    </row>
    <row r="135" spans="1:16" x14ac:dyDescent="0.35">
      <c r="A135" s="9"/>
      <c r="B135" s="185" t="s">
        <v>235</v>
      </c>
      <c r="C135" s="20"/>
      <c r="D135" s="20"/>
      <c r="E135" s="12"/>
      <c r="F135" s="65"/>
      <c r="G135" s="36"/>
      <c r="H135" s="36"/>
      <c r="I135" s="36"/>
      <c r="J135" s="36"/>
      <c r="K135" s="65"/>
      <c r="L135" s="65"/>
      <c r="M135" s="65"/>
      <c r="N135" s="14"/>
      <c r="O135" s="46"/>
      <c r="P135" s="67"/>
    </row>
    <row r="136" spans="1:16" x14ac:dyDescent="0.35">
      <c r="A136" s="9">
        <v>39</v>
      </c>
      <c r="B136" s="186" t="s">
        <v>236</v>
      </c>
      <c r="C136" s="20">
        <v>32200</v>
      </c>
      <c r="D136" s="20">
        <f>C136</f>
        <v>32200</v>
      </c>
      <c r="E136" s="19">
        <v>24105</v>
      </c>
      <c r="F136" s="65">
        <f>C136-D136</f>
        <v>0</v>
      </c>
      <c r="G136" s="36">
        <f>D136</f>
        <v>32200</v>
      </c>
      <c r="H136" s="36">
        <f>D136-G136</f>
        <v>0</v>
      </c>
      <c r="I136" s="36">
        <v>0</v>
      </c>
      <c r="J136" s="36">
        <v>0</v>
      </c>
      <c r="K136" s="65">
        <f>H136+I136+J136</f>
        <v>0</v>
      </c>
      <c r="L136" s="65">
        <f>G136+K136</f>
        <v>32200</v>
      </c>
      <c r="M136" s="65">
        <f>D136-L136</f>
        <v>0</v>
      </c>
      <c r="N136" s="187">
        <v>24158</v>
      </c>
      <c r="O136" s="188" t="s">
        <v>340</v>
      </c>
      <c r="P136" s="67"/>
    </row>
    <row r="137" spans="1:16" x14ac:dyDescent="0.35">
      <c r="A137" s="9"/>
      <c r="B137" s="186" t="s">
        <v>219</v>
      </c>
      <c r="C137" s="20"/>
      <c r="D137" s="20"/>
      <c r="E137" s="12"/>
      <c r="F137" s="65"/>
      <c r="G137" s="36"/>
      <c r="H137" s="36"/>
      <c r="I137" s="36"/>
      <c r="J137" s="36"/>
      <c r="K137" s="65"/>
      <c r="L137" s="65"/>
      <c r="M137" s="65"/>
      <c r="N137" s="190"/>
      <c r="O137" s="46"/>
      <c r="P137" s="67"/>
    </row>
    <row r="138" spans="1:16" x14ac:dyDescent="0.35">
      <c r="A138" s="9"/>
      <c r="B138" s="185"/>
      <c r="C138" s="20"/>
      <c r="D138" s="20"/>
      <c r="E138" s="12"/>
      <c r="F138" s="65"/>
      <c r="G138" s="36"/>
      <c r="H138" s="36"/>
      <c r="I138" s="36"/>
      <c r="J138" s="36"/>
      <c r="K138" s="65"/>
      <c r="L138" s="65"/>
      <c r="M138" s="65"/>
      <c r="N138" s="14"/>
      <c r="O138" s="46"/>
      <c r="P138" s="67"/>
    </row>
    <row r="139" spans="1:16" x14ac:dyDescent="0.35">
      <c r="A139" s="9">
        <v>40</v>
      </c>
      <c r="B139" s="186" t="s">
        <v>218</v>
      </c>
      <c r="C139" s="20">
        <v>30900</v>
      </c>
      <c r="D139" s="20">
        <f>C139</f>
        <v>30900</v>
      </c>
      <c r="E139" s="19">
        <v>24105</v>
      </c>
      <c r="F139" s="65">
        <f>C139-D139</f>
        <v>0</v>
      </c>
      <c r="G139" s="36">
        <f>D139</f>
        <v>30900</v>
      </c>
      <c r="H139" s="36">
        <f>D139-G139</f>
        <v>0</v>
      </c>
      <c r="I139" s="36">
        <v>0</v>
      </c>
      <c r="J139" s="36">
        <v>0</v>
      </c>
      <c r="K139" s="65">
        <f>H139+I139+J139</f>
        <v>0</v>
      </c>
      <c r="L139" s="65">
        <f>G139+K139</f>
        <v>30900</v>
      </c>
      <c r="M139" s="65">
        <f>D139-L139</f>
        <v>0</v>
      </c>
      <c r="N139" s="187">
        <v>24158</v>
      </c>
      <c r="O139" s="188" t="s">
        <v>340</v>
      </c>
      <c r="P139" s="67"/>
    </row>
    <row r="140" spans="1:16" x14ac:dyDescent="0.35">
      <c r="A140" s="9"/>
      <c r="B140" s="186" t="s">
        <v>237</v>
      </c>
      <c r="C140" s="20"/>
      <c r="D140" s="20"/>
      <c r="E140" s="12"/>
      <c r="F140" s="65"/>
      <c r="G140" s="36"/>
      <c r="H140" s="36"/>
      <c r="I140" s="36"/>
      <c r="J140" s="36"/>
      <c r="K140" s="65"/>
      <c r="L140" s="65"/>
      <c r="M140" s="65"/>
      <c r="N140" s="190"/>
      <c r="O140" s="46"/>
      <c r="P140" s="67"/>
    </row>
    <row r="141" spans="1:16" x14ac:dyDescent="0.35">
      <c r="A141" s="9"/>
      <c r="B141" s="185"/>
      <c r="C141" s="20"/>
      <c r="D141" s="20"/>
      <c r="E141" s="12"/>
      <c r="F141" s="65"/>
      <c r="G141" s="36"/>
      <c r="H141" s="36"/>
      <c r="I141" s="36"/>
      <c r="J141" s="36"/>
      <c r="K141" s="65"/>
      <c r="L141" s="65"/>
      <c r="M141" s="65"/>
      <c r="N141" s="14"/>
      <c r="O141" s="46"/>
      <c r="P141" s="67"/>
    </row>
    <row r="142" spans="1:16" x14ac:dyDescent="0.35">
      <c r="A142" s="9">
        <v>41</v>
      </c>
      <c r="B142" s="186" t="s">
        <v>218</v>
      </c>
      <c r="C142" s="20">
        <v>27200</v>
      </c>
      <c r="D142" s="20">
        <f>C142</f>
        <v>27200</v>
      </c>
      <c r="E142" s="19">
        <v>24105</v>
      </c>
      <c r="F142" s="65">
        <f>C142-D142</f>
        <v>0</v>
      </c>
      <c r="G142" s="36">
        <f>D142</f>
        <v>27200</v>
      </c>
      <c r="H142" s="36">
        <f>D142-G142</f>
        <v>0</v>
      </c>
      <c r="I142" s="36">
        <v>0</v>
      </c>
      <c r="J142" s="36">
        <v>0</v>
      </c>
      <c r="K142" s="65">
        <f>H142+I142+J142</f>
        <v>0</v>
      </c>
      <c r="L142" s="65">
        <f>G142+K142</f>
        <v>27200</v>
      </c>
      <c r="M142" s="65">
        <f>D142-L142</f>
        <v>0</v>
      </c>
      <c r="N142" s="187">
        <v>24158</v>
      </c>
      <c r="O142" s="188" t="s">
        <v>340</v>
      </c>
      <c r="P142" s="67"/>
    </row>
    <row r="143" spans="1:16" x14ac:dyDescent="0.35">
      <c r="A143" s="9"/>
      <c r="B143" s="186" t="s">
        <v>110</v>
      </c>
      <c r="C143" s="20"/>
      <c r="D143" s="20"/>
      <c r="E143" s="12"/>
      <c r="F143" s="65"/>
      <c r="G143" s="36"/>
      <c r="H143" s="36"/>
      <c r="I143" s="36"/>
      <c r="J143" s="36"/>
      <c r="K143" s="65"/>
      <c r="L143" s="65"/>
      <c r="M143" s="65"/>
      <c r="N143" s="190"/>
      <c r="O143" s="46"/>
      <c r="P143" s="67"/>
    </row>
    <row r="144" spans="1:16" x14ac:dyDescent="0.35">
      <c r="A144" s="9"/>
      <c r="B144" s="185"/>
      <c r="C144" s="20"/>
      <c r="D144" s="20"/>
      <c r="E144" s="12"/>
      <c r="F144" s="65"/>
      <c r="G144" s="36"/>
      <c r="H144" s="36"/>
      <c r="I144" s="36"/>
      <c r="J144" s="36"/>
      <c r="K144" s="65"/>
      <c r="L144" s="65"/>
      <c r="M144" s="65"/>
      <c r="N144" s="14"/>
      <c r="O144" s="46"/>
      <c r="P144" s="67"/>
    </row>
    <row r="145" spans="1:16" x14ac:dyDescent="0.35">
      <c r="A145" s="68"/>
      <c r="B145" s="199" t="s">
        <v>370</v>
      </c>
      <c r="C145" s="75">
        <f t="shared" ref="C145:D145" si="16">SUM(C14:C144)</f>
        <v>5402900</v>
      </c>
      <c r="D145" s="75">
        <f t="shared" si="16"/>
        <v>5388700</v>
      </c>
      <c r="E145" s="75">
        <v>0</v>
      </c>
      <c r="F145" s="75">
        <f t="shared" ref="F145:M145" si="17">SUM(F14:F144)</f>
        <v>14200</v>
      </c>
      <c r="G145" s="75">
        <f t="shared" si="17"/>
        <v>2240700</v>
      </c>
      <c r="H145" s="75">
        <f t="shared" si="17"/>
        <v>0</v>
      </c>
      <c r="I145" s="75">
        <f t="shared" si="17"/>
        <v>3148000</v>
      </c>
      <c r="J145" s="75">
        <f t="shared" si="17"/>
        <v>0</v>
      </c>
      <c r="K145" s="75">
        <f t="shared" si="17"/>
        <v>3148000</v>
      </c>
      <c r="L145" s="75">
        <f t="shared" si="17"/>
        <v>5388700</v>
      </c>
      <c r="M145" s="75">
        <f t="shared" si="17"/>
        <v>0</v>
      </c>
      <c r="N145" s="71"/>
      <c r="O145" s="200"/>
      <c r="P145" s="67"/>
    </row>
    <row r="146" spans="1:16" x14ac:dyDescent="0.35">
      <c r="A146" s="9"/>
      <c r="B146" s="185" t="s">
        <v>73</v>
      </c>
      <c r="C146" s="20"/>
      <c r="D146" s="20"/>
      <c r="E146" s="12"/>
      <c r="F146" s="65"/>
      <c r="G146" s="36"/>
      <c r="H146" s="36"/>
      <c r="I146" s="36"/>
      <c r="J146" s="36"/>
      <c r="K146" s="65"/>
      <c r="L146" s="65"/>
      <c r="M146" s="65"/>
      <c r="N146" s="14"/>
      <c r="O146" s="15"/>
      <c r="P146" s="67"/>
    </row>
    <row r="147" spans="1:16" x14ac:dyDescent="0.35">
      <c r="A147" s="9"/>
      <c r="B147" s="185" t="s">
        <v>339</v>
      </c>
      <c r="C147" s="20"/>
      <c r="D147" s="20"/>
      <c r="E147" s="12"/>
      <c r="F147" s="65"/>
      <c r="G147" s="36"/>
      <c r="H147" s="36"/>
      <c r="I147" s="36"/>
      <c r="J147" s="36"/>
      <c r="K147" s="65"/>
      <c r="L147" s="65"/>
      <c r="M147" s="65"/>
      <c r="N147" s="14"/>
      <c r="O147" s="15"/>
      <c r="P147" s="67"/>
    </row>
    <row r="148" spans="1:16" x14ac:dyDescent="0.35">
      <c r="A148" s="9"/>
      <c r="B148" s="185" t="s">
        <v>238</v>
      </c>
      <c r="C148" s="20"/>
      <c r="D148" s="20"/>
      <c r="E148" s="12"/>
      <c r="F148" s="65"/>
      <c r="G148" s="36"/>
      <c r="H148" s="36"/>
      <c r="I148" s="36"/>
      <c r="J148" s="36"/>
      <c r="K148" s="65"/>
      <c r="L148" s="65"/>
      <c r="M148" s="65"/>
      <c r="N148" s="14"/>
      <c r="O148" s="15"/>
      <c r="P148" s="67"/>
    </row>
    <row r="149" spans="1:16" x14ac:dyDescent="0.35">
      <c r="A149" s="9"/>
      <c r="B149" s="185" t="str">
        <f>'ครภัณฑ์ ที่ดิน (ยังไม่ก่อหนี้)'!B329</f>
        <v>งานบำรุงรักษาซ่อมแซม</v>
      </c>
      <c r="C149" s="20"/>
      <c r="D149" s="20"/>
      <c r="E149" s="12"/>
      <c r="F149" s="65"/>
      <c r="G149" s="36"/>
      <c r="H149" s="36"/>
      <c r="I149" s="36"/>
      <c r="J149" s="36"/>
      <c r="K149" s="65"/>
      <c r="L149" s="65"/>
      <c r="M149" s="65"/>
      <c r="N149" s="14"/>
      <c r="O149" s="15"/>
      <c r="P149" s="67"/>
    </row>
    <row r="150" spans="1:16" x14ac:dyDescent="0.35">
      <c r="A150" s="9">
        <v>1</v>
      </c>
      <c r="B150" s="186" t="str">
        <f>'ครภัณฑ์ ที่ดิน (ยังไม่ก่อหนี้)'!B330</f>
        <v>ปรับปรุงซอยเจริญกรุง 58</v>
      </c>
      <c r="C150" s="20">
        <v>4071000</v>
      </c>
      <c r="D150" s="20">
        <v>3198888</v>
      </c>
      <c r="E150" s="19">
        <v>24146</v>
      </c>
      <c r="F150" s="65">
        <f>C150-D150</f>
        <v>872112</v>
      </c>
      <c r="G150" s="36">
        <v>0</v>
      </c>
      <c r="H150" s="36">
        <v>0</v>
      </c>
      <c r="I150" s="36">
        <v>0</v>
      </c>
      <c r="J150" s="36">
        <f>D150</f>
        <v>3198888</v>
      </c>
      <c r="K150" s="65">
        <f>H150+I150+J150</f>
        <v>3198888</v>
      </c>
      <c r="L150" s="65">
        <f>G150+K150</f>
        <v>3198888</v>
      </c>
      <c r="M150" s="65">
        <f>D150-L150</f>
        <v>0</v>
      </c>
      <c r="N150" s="190">
        <v>24146</v>
      </c>
      <c r="O150" s="17" t="s">
        <v>371</v>
      </c>
      <c r="P150" s="67"/>
    </row>
    <row r="151" spans="1:16" x14ac:dyDescent="0.35">
      <c r="A151" s="9"/>
      <c r="B151" s="185"/>
      <c r="C151" s="20"/>
      <c r="D151" s="20"/>
      <c r="E151" s="12"/>
      <c r="F151" s="65"/>
      <c r="G151" s="36"/>
      <c r="H151" s="36"/>
      <c r="I151" s="36"/>
      <c r="J151" s="36"/>
      <c r="K151" s="65"/>
      <c r="L151" s="65"/>
      <c r="M151" s="65"/>
      <c r="N151" s="14"/>
      <c r="O151" s="17" t="s">
        <v>372</v>
      </c>
      <c r="P151" s="67"/>
    </row>
    <row r="152" spans="1:16" x14ac:dyDescent="0.35">
      <c r="A152" s="9"/>
      <c r="B152" s="185"/>
      <c r="C152" s="20"/>
      <c r="D152" s="20"/>
      <c r="E152" s="12"/>
      <c r="F152" s="65"/>
      <c r="G152" s="36"/>
      <c r="H152" s="36"/>
      <c r="I152" s="36"/>
      <c r="J152" s="36"/>
      <c r="K152" s="65"/>
      <c r="L152" s="65"/>
      <c r="M152" s="65"/>
      <c r="N152" s="189">
        <v>24197</v>
      </c>
      <c r="O152" s="17" t="s">
        <v>373</v>
      </c>
      <c r="P152" s="67"/>
    </row>
    <row r="153" spans="1:16" x14ac:dyDescent="0.35">
      <c r="A153" s="9"/>
      <c r="B153" s="185"/>
      <c r="C153" s="20"/>
      <c r="D153" s="20"/>
      <c r="E153" s="12"/>
      <c r="F153" s="65"/>
      <c r="G153" s="36"/>
      <c r="H153" s="36"/>
      <c r="I153" s="36"/>
      <c r="J153" s="36"/>
      <c r="K153" s="65"/>
      <c r="L153" s="65"/>
      <c r="M153" s="65"/>
      <c r="N153" s="189"/>
      <c r="O153" s="15"/>
      <c r="P153" s="67"/>
    </row>
    <row r="154" spans="1:16" x14ac:dyDescent="0.35">
      <c r="A154" s="9"/>
      <c r="B154" s="185"/>
      <c r="C154" s="20"/>
      <c r="D154" s="20"/>
      <c r="E154" s="12"/>
      <c r="F154" s="65"/>
      <c r="G154" s="36"/>
      <c r="H154" s="36"/>
      <c r="I154" s="36"/>
      <c r="J154" s="36"/>
      <c r="K154" s="65"/>
      <c r="L154" s="65"/>
      <c r="M154" s="65"/>
      <c r="N154" s="22"/>
      <c r="O154" s="15"/>
      <c r="P154" s="67"/>
    </row>
    <row r="155" spans="1:16" x14ac:dyDescent="0.35">
      <c r="A155" s="9"/>
      <c r="B155" s="185"/>
      <c r="C155" s="18"/>
      <c r="D155" s="20"/>
      <c r="E155" s="12"/>
      <c r="F155" s="65"/>
      <c r="G155" s="36"/>
      <c r="H155" s="36"/>
      <c r="I155" s="36"/>
      <c r="J155" s="36"/>
      <c r="K155" s="65"/>
      <c r="L155" s="65"/>
      <c r="M155" s="65"/>
      <c r="N155" s="14"/>
      <c r="O155" s="15"/>
      <c r="P155" s="67"/>
    </row>
    <row r="156" spans="1:16" x14ac:dyDescent="0.35">
      <c r="A156" s="9"/>
      <c r="B156" s="185"/>
      <c r="C156" s="18"/>
      <c r="D156" s="20"/>
      <c r="E156" s="12"/>
      <c r="F156" s="65"/>
      <c r="G156" s="36"/>
      <c r="H156" s="36"/>
      <c r="I156" s="36"/>
      <c r="J156" s="36"/>
      <c r="K156" s="65"/>
      <c r="L156" s="65"/>
      <c r="M156" s="65"/>
      <c r="N156" s="14"/>
      <c r="O156" s="15"/>
      <c r="P156" s="67"/>
    </row>
    <row r="157" spans="1:16" x14ac:dyDescent="0.35">
      <c r="A157" s="9">
        <v>2</v>
      </c>
      <c r="B157" s="17" t="s">
        <v>273</v>
      </c>
      <c r="C157" s="18">
        <v>893000</v>
      </c>
      <c r="D157" s="20">
        <v>330156</v>
      </c>
      <c r="E157" s="19">
        <v>24167</v>
      </c>
      <c r="F157" s="65">
        <f>C157-D157</f>
        <v>562844</v>
      </c>
      <c r="G157" s="36">
        <v>0</v>
      </c>
      <c r="H157" s="36">
        <v>0</v>
      </c>
      <c r="I157" s="36">
        <f>D157</f>
        <v>330156</v>
      </c>
      <c r="J157" s="36">
        <v>0</v>
      </c>
      <c r="K157" s="65">
        <f>H157+I157+J157</f>
        <v>330156</v>
      </c>
      <c r="L157" s="65">
        <f>G157+K157</f>
        <v>330156</v>
      </c>
      <c r="M157" s="65">
        <f>D157-L157</f>
        <v>0</v>
      </c>
      <c r="N157" s="189">
        <v>24167</v>
      </c>
      <c r="O157" s="17" t="s">
        <v>374</v>
      </c>
      <c r="P157" s="67"/>
    </row>
    <row r="158" spans="1:16" x14ac:dyDescent="0.35">
      <c r="A158" s="9"/>
      <c r="C158" s="18"/>
      <c r="D158" s="20"/>
      <c r="E158" s="12"/>
      <c r="F158" s="65"/>
      <c r="G158" s="36"/>
      <c r="H158" s="36"/>
      <c r="I158" s="36"/>
      <c r="J158" s="36"/>
      <c r="K158" s="65"/>
      <c r="L158" s="65"/>
      <c r="M158" s="65"/>
      <c r="N158" s="14"/>
      <c r="O158" s="17" t="s">
        <v>368</v>
      </c>
      <c r="P158" s="67"/>
    </row>
    <row r="159" spans="1:16" x14ac:dyDescent="0.35">
      <c r="A159" s="9"/>
      <c r="C159" s="18"/>
      <c r="D159" s="20"/>
      <c r="E159" s="12"/>
      <c r="F159" s="65"/>
      <c r="G159" s="36"/>
      <c r="H159" s="36"/>
      <c r="I159" s="36"/>
      <c r="J159" s="36"/>
      <c r="K159" s="65"/>
      <c r="L159" s="65"/>
      <c r="M159" s="65"/>
      <c r="N159" s="189">
        <v>24197</v>
      </c>
      <c r="O159" s="17" t="s">
        <v>373</v>
      </c>
      <c r="P159" s="67"/>
    </row>
    <row r="160" spans="1:16" x14ac:dyDescent="0.35">
      <c r="A160" s="9"/>
      <c r="B160" s="185"/>
      <c r="C160" s="20"/>
      <c r="D160" s="20"/>
      <c r="E160" s="12"/>
      <c r="F160" s="65"/>
      <c r="G160" s="36"/>
      <c r="H160" s="36"/>
      <c r="I160" s="36"/>
      <c r="J160" s="36"/>
      <c r="K160" s="65"/>
      <c r="L160" s="65"/>
      <c r="M160" s="65"/>
      <c r="N160" s="14"/>
      <c r="O160" s="15"/>
      <c r="P160" s="67"/>
    </row>
    <row r="161" spans="1:16" x14ac:dyDescent="0.35">
      <c r="A161" s="9"/>
      <c r="B161" s="185"/>
      <c r="C161" s="20"/>
      <c r="D161" s="20"/>
      <c r="E161" s="12"/>
      <c r="F161" s="65"/>
      <c r="G161" s="36"/>
      <c r="H161" s="36"/>
      <c r="I161" s="36"/>
      <c r="J161" s="36"/>
      <c r="K161" s="65"/>
      <c r="L161" s="65"/>
      <c r="M161" s="65"/>
      <c r="N161" s="14"/>
      <c r="O161" s="15"/>
      <c r="P161" s="67"/>
    </row>
    <row r="162" spans="1:16" x14ac:dyDescent="0.35">
      <c r="A162" s="9"/>
      <c r="B162" s="185" t="str">
        <f>'ครภัณฑ์ ที่ดิน (ยังไม่ก่อหนี้)'!B366</f>
        <v>งานระบายน้ำและแก้ไขปัญหาน้ำท่วม</v>
      </c>
      <c r="C162" s="20"/>
      <c r="D162" s="20"/>
      <c r="E162" s="12"/>
      <c r="F162" s="65"/>
      <c r="G162" s="36"/>
      <c r="H162" s="36"/>
      <c r="I162" s="36"/>
      <c r="J162" s="36"/>
      <c r="K162" s="65"/>
      <c r="L162" s="65"/>
      <c r="M162" s="65"/>
      <c r="N162" s="14"/>
      <c r="O162" s="15"/>
      <c r="P162" s="67"/>
    </row>
    <row r="163" spans="1:16" x14ac:dyDescent="0.35">
      <c r="A163" s="9">
        <v>3</v>
      </c>
      <c r="B163" s="186" t="s">
        <v>283</v>
      </c>
      <c r="C163" s="20">
        <v>1978000</v>
      </c>
      <c r="D163" s="20">
        <v>867900</v>
      </c>
      <c r="E163" s="191">
        <v>24105</v>
      </c>
      <c r="F163" s="65">
        <f>C163-D163</f>
        <v>1110100</v>
      </c>
      <c r="G163" s="36">
        <v>742449</v>
      </c>
      <c r="H163" s="36">
        <v>0</v>
      </c>
      <c r="I163" s="36">
        <v>0</v>
      </c>
      <c r="J163" s="36">
        <v>0</v>
      </c>
      <c r="K163" s="65">
        <f>H163+I163+J163</f>
        <v>0</v>
      </c>
      <c r="L163" s="65">
        <f>G163+K163</f>
        <v>742449</v>
      </c>
      <c r="M163" s="65">
        <v>0</v>
      </c>
      <c r="N163" s="187">
        <v>24193</v>
      </c>
      <c r="O163" s="188" t="s">
        <v>375</v>
      </c>
      <c r="P163" s="67"/>
    </row>
    <row r="164" spans="1:16" x14ac:dyDescent="0.35">
      <c r="A164" s="9"/>
      <c r="B164" s="186"/>
      <c r="C164" s="20"/>
      <c r="D164" s="20"/>
      <c r="E164" s="19"/>
      <c r="F164" s="65"/>
      <c r="G164" s="36"/>
      <c r="H164" s="36"/>
      <c r="I164" s="36"/>
      <c r="J164" s="36"/>
      <c r="K164" s="65"/>
      <c r="L164" s="65"/>
      <c r="M164" s="65"/>
      <c r="N164" s="14"/>
      <c r="O164" s="113" t="s">
        <v>376</v>
      </c>
      <c r="P164" s="67"/>
    </row>
    <row r="165" spans="1:16" x14ac:dyDescent="0.35">
      <c r="A165" s="9"/>
      <c r="B165" s="186"/>
      <c r="C165" s="20"/>
      <c r="D165" s="20"/>
      <c r="E165" s="19"/>
      <c r="F165" s="65"/>
      <c r="G165" s="36"/>
      <c r="H165" s="36"/>
      <c r="I165" s="36"/>
      <c r="J165" s="36"/>
      <c r="K165" s="65"/>
      <c r="L165" s="65"/>
      <c r="M165" s="65"/>
      <c r="N165" s="189"/>
      <c r="O165" s="113" t="s">
        <v>377</v>
      </c>
      <c r="P165" s="67"/>
    </row>
    <row r="166" spans="1:16" x14ac:dyDescent="0.35">
      <c r="A166" s="9"/>
      <c r="B166" s="186"/>
      <c r="C166" s="20"/>
      <c r="D166" s="20"/>
      <c r="E166" s="191"/>
      <c r="F166" s="65"/>
      <c r="G166" s="36"/>
      <c r="H166" s="36"/>
      <c r="I166" s="36"/>
      <c r="J166" s="36"/>
      <c r="K166" s="65"/>
      <c r="L166" s="65"/>
      <c r="M166" s="65"/>
      <c r="N166" s="193"/>
      <c r="O166" s="17"/>
      <c r="P166" s="67"/>
    </row>
    <row r="167" spans="1:16" x14ac:dyDescent="0.35">
      <c r="A167" s="9"/>
      <c r="B167" s="186"/>
      <c r="C167" s="20"/>
      <c r="D167" s="20"/>
      <c r="E167" s="191"/>
      <c r="F167" s="65"/>
      <c r="G167" s="36"/>
      <c r="H167" s="36"/>
      <c r="I167" s="36"/>
      <c r="J167" s="36"/>
      <c r="K167" s="65"/>
      <c r="L167" s="65"/>
      <c r="M167" s="65"/>
      <c r="N167" s="193"/>
      <c r="O167" s="17"/>
      <c r="P167" s="67"/>
    </row>
    <row r="168" spans="1:16" x14ac:dyDescent="0.35">
      <c r="A168" s="9"/>
      <c r="B168" s="186"/>
      <c r="C168" s="20"/>
      <c r="D168" s="20"/>
      <c r="E168" s="191"/>
      <c r="F168" s="65"/>
      <c r="G168" s="36"/>
      <c r="H168" s="36"/>
      <c r="I168" s="36"/>
      <c r="J168" s="36"/>
      <c r="K168" s="65"/>
      <c r="L168" s="65"/>
      <c r="M168" s="65"/>
      <c r="N168" s="189"/>
      <c r="O168" s="46"/>
      <c r="P168" s="67"/>
    </row>
    <row r="169" spans="1:16" x14ac:dyDescent="0.35">
      <c r="A169" s="9"/>
      <c r="B169" s="186"/>
      <c r="C169" s="20"/>
      <c r="D169" s="20"/>
      <c r="E169" s="191"/>
      <c r="F169" s="65"/>
      <c r="G169" s="36"/>
      <c r="H169" s="36"/>
      <c r="I169" s="36"/>
      <c r="J169" s="36"/>
      <c r="K169" s="65"/>
      <c r="L169" s="65"/>
      <c r="M169" s="65"/>
      <c r="N169" s="14"/>
      <c r="O169" s="17"/>
      <c r="P169" s="67"/>
    </row>
    <row r="170" spans="1:16" x14ac:dyDescent="0.35">
      <c r="A170" s="9"/>
      <c r="B170" s="186"/>
      <c r="C170" s="20"/>
      <c r="D170" s="20"/>
      <c r="E170" s="191"/>
      <c r="F170" s="65"/>
      <c r="G170" s="36"/>
      <c r="H170" s="36"/>
      <c r="I170" s="36"/>
      <c r="J170" s="36"/>
      <c r="K170" s="65"/>
      <c r="L170" s="65"/>
      <c r="M170" s="65"/>
      <c r="N170" s="189"/>
      <c r="O170" s="17"/>
      <c r="P170" s="67"/>
    </row>
    <row r="171" spans="1:16" x14ac:dyDescent="0.35">
      <c r="A171" s="9"/>
      <c r="B171" s="186"/>
      <c r="C171" s="20"/>
      <c r="D171" s="20"/>
      <c r="E171" s="191"/>
      <c r="F171" s="65"/>
      <c r="G171" s="36"/>
      <c r="H171" s="36"/>
      <c r="I171" s="36"/>
      <c r="J171" s="36"/>
      <c r="K171" s="65"/>
      <c r="L171" s="65"/>
      <c r="M171" s="65"/>
      <c r="N171" s="193"/>
      <c r="O171" s="17"/>
      <c r="P171" s="67"/>
    </row>
    <row r="172" spans="1:16" x14ac:dyDescent="0.35">
      <c r="A172" s="9">
        <v>4</v>
      </c>
      <c r="B172" s="186" t="s">
        <v>289</v>
      </c>
      <c r="C172" s="20">
        <v>1780000</v>
      </c>
      <c r="D172" s="20">
        <v>782595</v>
      </c>
      <c r="E172" s="191">
        <v>24105</v>
      </c>
      <c r="F172" s="65">
        <f>C172-D172</f>
        <v>997405</v>
      </c>
      <c r="G172" s="36">
        <v>782595</v>
      </c>
      <c r="H172" s="36">
        <v>0</v>
      </c>
      <c r="I172" s="36">
        <v>0</v>
      </c>
      <c r="J172" s="36">
        <v>0</v>
      </c>
      <c r="K172" s="65">
        <f>H172+I172+J172</f>
        <v>0</v>
      </c>
      <c r="L172" s="65">
        <f>G172+K172</f>
        <v>782595</v>
      </c>
      <c r="M172" s="65">
        <f>D172-L172</f>
        <v>0</v>
      </c>
      <c r="N172" s="187">
        <v>24187</v>
      </c>
      <c r="O172" s="188" t="s">
        <v>375</v>
      </c>
      <c r="P172" s="67"/>
    </row>
    <row r="173" spans="1:16" x14ac:dyDescent="0.35">
      <c r="A173" s="9"/>
      <c r="B173" s="186"/>
      <c r="C173" s="20"/>
      <c r="D173" s="20"/>
      <c r="E173" s="19"/>
      <c r="F173" s="65"/>
      <c r="G173" s="36"/>
      <c r="H173" s="36"/>
      <c r="I173" s="36"/>
      <c r="J173" s="36"/>
      <c r="K173" s="65"/>
      <c r="L173" s="65"/>
      <c r="M173" s="65"/>
      <c r="N173" s="189"/>
      <c r="O173" s="113" t="s">
        <v>378</v>
      </c>
      <c r="P173" s="67"/>
    </row>
    <row r="174" spans="1:16" x14ac:dyDescent="0.35">
      <c r="A174" s="9"/>
      <c r="B174" s="186"/>
      <c r="C174" s="20"/>
      <c r="D174" s="20"/>
      <c r="E174" s="19"/>
      <c r="F174" s="65"/>
      <c r="G174" s="36"/>
      <c r="H174" s="36"/>
      <c r="I174" s="36"/>
      <c r="J174" s="36"/>
      <c r="K174" s="65"/>
      <c r="L174" s="65"/>
      <c r="M174" s="65"/>
      <c r="N174" s="193"/>
      <c r="O174" s="17"/>
      <c r="P174" s="67"/>
    </row>
    <row r="175" spans="1:16" x14ac:dyDescent="0.35">
      <c r="A175" s="9"/>
      <c r="B175" s="186"/>
      <c r="C175" s="20"/>
      <c r="D175" s="20"/>
      <c r="E175" s="191"/>
      <c r="F175" s="65"/>
      <c r="G175" s="36"/>
      <c r="H175" s="36"/>
      <c r="I175" s="36"/>
      <c r="J175" s="36"/>
      <c r="K175" s="65"/>
      <c r="L175" s="65"/>
      <c r="M175" s="65"/>
      <c r="N175" s="193"/>
      <c r="O175" s="17"/>
      <c r="P175" s="67"/>
    </row>
    <row r="176" spans="1:16" x14ac:dyDescent="0.35">
      <c r="A176" s="9"/>
      <c r="B176" s="186"/>
      <c r="C176" s="20"/>
      <c r="D176" s="20"/>
      <c r="E176" s="191"/>
      <c r="F176" s="65"/>
      <c r="G176" s="36"/>
      <c r="H176" s="36"/>
      <c r="I176" s="36"/>
      <c r="J176" s="36"/>
      <c r="K176" s="65"/>
      <c r="L176" s="65"/>
      <c r="M176" s="65"/>
      <c r="N176" s="193"/>
      <c r="O176" s="17"/>
      <c r="P176" s="67"/>
    </row>
    <row r="177" spans="1:16" x14ac:dyDescent="0.35">
      <c r="A177" s="9"/>
      <c r="B177" s="186"/>
      <c r="C177" s="20"/>
      <c r="D177" s="20"/>
      <c r="E177" s="191"/>
      <c r="F177" s="65"/>
      <c r="G177" s="36"/>
      <c r="H177" s="36"/>
      <c r="I177" s="36"/>
      <c r="J177" s="36"/>
      <c r="K177" s="65"/>
      <c r="L177" s="65"/>
      <c r="M177" s="65"/>
      <c r="N177" s="189"/>
      <c r="O177" s="46"/>
      <c r="P177" s="67"/>
    </row>
    <row r="178" spans="1:16" x14ac:dyDescent="0.35">
      <c r="A178" s="9"/>
      <c r="B178" s="186"/>
      <c r="C178" s="20"/>
      <c r="D178" s="20"/>
      <c r="E178" s="191"/>
      <c r="F178" s="65"/>
      <c r="G178" s="36"/>
      <c r="H178" s="36"/>
      <c r="I178" s="36"/>
      <c r="J178" s="36"/>
      <c r="K178" s="65"/>
      <c r="L178" s="65"/>
      <c r="M178" s="65"/>
      <c r="N178" s="189"/>
      <c r="O178" s="17"/>
      <c r="P178" s="67"/>
    </row>
    <row r="179" spans="1:16" x14ac:dyDescent="0.35">
      <c r="A179" s="9"/>
      <c r="B179" s="186"/>
      <c r="C179" s="20"/>
      <c r="D179" s="20"/>
      <c r="E179" s="191"/>
      <c r="F179" s="65"/>
      <c r="G179" s="36"/>
      <c r="H179" s="36"/>
      <c r="I179" s="36"/>
      <c r="J179" s="36"/>
      <c r="K179" s="65"/>
      <c r="L179" s="65"/>
      <c r="M179" s="65"/>
      <c r="N179" s="193"/>
      <c r="O179" s="17"/>
      <c r="P179" s="67"/>
    </row>
    <row r="180" spans="1:16" x14ac:dyDescent="0.35">
      <c r="A180" s="9">
        <v>5</v>
      </c>
      <c r="B180" s="186" t="s">
        <v>308</v>
      </c>
      <c r="C180" s="20">
        <v>1292000</v>
      </c>
      <c r="D180" s="20">
        <v>599368</v>
      </c>
      <c r="E180" s="191">
        <v>24098</v>
      </c>
      <c r="F180" s="65">
        <f>C180-D180</f>
        <v>692632</v>
      </c>
      <c r="G180" s="36">
        <v>125378</v>
      </c>
      <c r="H180" s="36">
        <v>0</v>
      </c>
      <c r="I180" s="36">
        <v>0</v>
      </c>
      <c r="J180" s="36">
        <f>D180</f>
        <v>599368</v>
      </c>
      <c r="K180" s="65">
        <f>H180+I180+J180</f>
        <v>599368</v>
      </c>
      <c r="L180" s="65">
        <f>G180+K180</f>
        <v>724746</v>
      </c>
      <c r="M180" s="65">
        <v>0</v>
      </c>
      <c r="N180" s="187">
        <v>24196</v>
      </c>
      <c r="O180" s="188" t="s">
        <v>375</v>
      </c>
      <c r="P180" s="67"/>
    </row>
    <row r="181" spans="1:16" x14ac:dyDescent="0.35">
      <c r="A181" s="9"/>
      <c r="B181" s="186"/>
      <c r="C181" s="20"/>
      <c r="D181" s="20"/>
      <c r="E181" s="19"/>
      <c r="F181" s="65"/>
      <c r="G181" s="36"/>
      <c r="H181" s="36"/>
      <c r="I181" s="36"/>
      <c r="J181" s="36"/>
      <c r="K181" s="65"/>
      <c r="L181" s="65"/>
      <c r="M181" s="65"/>
      <c r="N181" s="14"/>
      <c r="O181" s="113" t="s">
        <v>379</v>
      </c>
      <c r="P181" s="67"/>
    </row>
    <row r="182" spans="1:16" x14ac:dyDescent="0.35">
      <c r="A182" s="9"/>
      <c r="B182" s="186"/>
      <c r="C182" s="20"/>
      <c r="D182" s="20"/>
      <c r="E182" s="19"/>
      <c r="F182" s="65"/>
      <c r="G182" s="36"/>
      <c r="H182" s="36"/>
      <c r="I182" s="36"/>
      <c r="J182" s="36"/>
      <c r="K182" s="65"/>
      <c r="L182" s="65"/>
      <c r="M182" s="65"/>
      <c r="N182" s="189"/>
      <c r="O182" s="113" t="s">
        <v>380</v>
      </c>
      <c r="P182" s="67"/>
    </row>
    <row r="183" spans="1:16" x14ac:dyDescent="0.35">
      <c r="A183" s="9"/>
      <c r="B183" s="186"/>
      <c r="C183" s="20"/>
      <c r="D183" s="20"/>
      <c r="E183" s="19"/>
      <c r="F183" s="65"/>
      <c r="G183" s="36"/>
      <c r="H183" s="36"/>
      <c r="I183" s="36"/>
      <c r="J183" s="36"/>
      <c r="K183" s="65"/>
      <c r="L183" s="65"/>
      <c r="M183" s="65"/>
      <c r="N183" s="193"/>
      <c r="O183" s="17"/>
      <c r="P183" s="67"/>
    </row>
    <row r="184" spans="1:16" x14ac:dyDescent="0.35">
      <c r="A184" s="9">
        <v>6</v>
      </c>
      <c r="B184" s="186" t="str">
        <f>'ครภัณฑ์ ที่ดิน (ยังไม่ก่อหนี้)'!B419</f>
        <v>ขุดลอกคูน้ำแยกลำกระโดงกิ่งจันทน์</v>
      </c>
      <c r="C184" s="20">
        <f>'ครภัณฑ์ ที่ดิน (ยังไม่ก่อหนี้)'!C419</f>
        <v>222000</v>
      </c>
      <c r="D184" s="20">
        <f>'ครภัณฑ์ ที่ดิน (ยังไม่ก่อหนี้)'!D419</f>
        <v>219632</v>
      </c>
      <c r="E184" s="19">
        <f>'ครภัณฑ์ ที่ดิน (ยังไม่ก่อหนี้)'!K426</f>
        <v>24076</v>
      </c>
      <c r="F184" s="65">
        <f>C184-D184</f>
        <v>2368</v>
      </c>
      <c r="G184" s="36">
        <v>201872</v>
      </c>
      <c r="H184" s="36">
        <v>0</v>
      </c>
      <c r="I184" s="36">
        <v>0</v>
      </c>
      <c r="J184" s="36">
        <v>0</v>
      </c>
      <c r="K184" s="65">
        <f>H184+I184+J184</f>
        <v>0</v>
      </c>
      <c r="L184" s="65">
        <f>G184+K184</f>
        <v>201872</v>
      </c>
      <c r="M184" s="65">
        <v>0</v>
      </c>
      <c r="N184" s="187">
        <v>24155</v>
      </c>
      <c r="O184" s="188" t="s">
        <v>375</v>
      </c>
      <c r="P184" s="67"/>
    </row>
    <row r="185" spans="1:16" x14ac:dyDescent="0.35">
      <c r="A185" s="9"/>
      <c r="B185" s="186"/>
      <c r="C185" s="20"/>
      <c r="D185" s="20"/>
      <c r="E185" s="19"/>
      <c r="F185" s="65"/>
      <c r="G185" s="36"/>
      <c r="H185" s="36"/>
      <c r="I185" s="36"/>
      <c r="J185" s="36"/>
      <c r="K185" s="65"/>
      <c r="L185" s="65"/>
      <c r="M185" s="65"/>
      <c r="N185" s="14"/>
      <c r="O185" s="113" t="s">
        <v>381</v>
      </c>
      <c r="P185" s="67"/>
    </row>
    <row r="186" spans="1:16" x14ac:dyDescent="0.35">
      <c r="A186" s="9"/>
      <c r="B186" s="201"/>
      <c r="C186" s="18"/>
      <c r="D186" s="20"/>
      <c r="E186" s="12"/>
      <c r="F186" s="65"/>
      <c r="G186" s="36"/>
      <c r="H186" s="36"/>
      <c r="I186" s="36"/>
      <c r="J186" s="36"/>
      <c r="K186" s="65"/>
      <c r="L186" s="65"/>
      <c r="M186" s="65"/>
      <c r="N186" s="189"/>
      <c r="O186" s="113" t="s">
        <v>382</v>
      </c>
      <c r="P186" s="67"/>
    </row>
    <row r="187" spans="1:16" x14ac:dyDescent="0.35">
      <c r="A187" s="9"/>
      <c r="B187" s="201"/>
      <c r="C187" s="18"/>
      <c r="D187" s="20"/>
      <c r="E187" s="12"/>
      <c r="F187" s="65"/>
      <c r="G187" s="36"/>
      <c r="H187" s="36"/>
      <c r="I187" s="36"/>
      <c r="J187" s="36"/>
      <c r="K187" s="65"/>
      <c r="L187" s="65"/>
      <c r="M187" s="65"/>
      <c r="N187" s="189"/>
      <c r="O187" s="17"/>
      <c r="P187" s="67"/>
    </row>
    <row r="188" spans="1:16" x14ac:dyDescent="0.35">
      <c r="A188" s="9">
        <v>7</v>
      </c>
      <c r="B188" s="15" t="s">
        <v>292</v>
      </c>
      <c r="C188" s="18">
        <v>2488000</v>
      </c>
      <c r="D188" s="20">
        <v>979400</v>
      </c>
      <c r="E188" s="19">
        <v>24194</v>
      </c>
      <c r="F188" s="65">
        <f>C188-D188</f>
        <v>1508600</v>
      </c>
      <c r="G188" s="36">
        <v>0</v>
      </c>
      <c r="H188" s="36">
        <v>0</v>
      </c>
      <c r="I188" s="36">
        <v>0</v>
      </c>
      <c r="J188" s="36">
        <f>D188</f>
        <v>979400</v>
      </c>
      <c r="K188" s="65">
        <f>H188+I188+J188</f>
        <v>979400</v>
      </c>
      <c r="L188" s="65">
        <f>G188+K188</f>
        <v>979400</v>
      </c>
      <c r="M188" s="65">
        <f>D188-L188</f>
        <v>0</v>
      </c>
      <c r="N188" s="193">
        <f>E188</f>
        <v>24194</v>
      </c>
      <c r="O188" s="17" t="s">
        <v>383</v>
      </c>
      <c r="P188" s="67"/>
    </row>
    <row r="189" spans="1:16" x14ac:dyDescent="0.35">
      <c r="A189" s="9"/>
      <c r="B189" s="201"/>
      <c r="C189" s="18"/>
      <c r="D189" s="20"/>
      <c r="E189" s="12"/>
      <c r="F189" s="65"/>
      <c r="G189" s="36"/>
      <c r="H189" s="36"/>
      <c r="I189" s="36"/>
      <c r="J189" s="36"/>
      <c r="K189" s="65"/>
      <c r="L189" s="65"/>
      <c r="M189" s="65"/>
      <c r="N189" s="193"/>
      <c r="O189" s="17" t="s">
        <v>384</v>
      </c>
      <c r="P189" s="67"/>
    </row>
    <row r="190" spans="1:16" x14ac:dyDescent="0.35">
      <c r="A190" s="9"/>
      <c r="B190" s="201"/>
      <c r="C190" s="18"/>
      <c r="D190" s="20"/>
      <c r="E190" s="12"/>
      <c r="F190" s="65"/>
      <c r="G190" s="36"/>
      <c r="H190" s="36"/>
      <c r="I190" s="36"/>
      <c r="J190" s="36"/>
      <c r="K190" s="65"/>
      <c r="L190" s="65"/>
      <c r="M190" s="65"/>
      <c r="N190" s="189">
        <v>24197</v>
      </c>
      <c r="O190" s="17" t="s">
        <v>373</v>
      </c>
      <c r="P190" s="67"/>
    </row>
    <row r="191" spans="1:16" x14ac:dyDescent="0.35">
      <c r="A191" s="9"/>
      <c r="B191" s="201"/>
      <c r="C191" s="18"/>
      <c r="D191" s="20"/>
      <c r="E191" s="12"/>
      <c r="F191" s="65"/>
      <c r="G191" s="36"/>
      <c r="H191" s="36"/>
      <c r="I191" s="36"/>
      <c r="J191" s="36"/>
      <c r="K191" s="65"/>
      <c r="L191" s="65"/>
      <c r="M191" s="65"/>
      <c r="N191" s="189"/>
      <c r="O191" s="17"/>
      <c r="P191" s="67"/>
    </row>
    <row r="192" spans="1:16" x14ac:dyDescent="0.35">
      <c r="A192" s="9"/>
      <c r="B192" s="201"/>
      <c r="C192" s="18"/>
      <c r="D192" s="20"/>
      <c r="E192" s="12"/>
      <c r="F192" s="65"/>
      <c r="G192" s="36"/>
      <c r="H192" s="36"/>
      <c r="I192" s="36"/>
      <c r="J192" s="36"/>
      <c r="K192" s="65"/>
      <c r="L192" s="65"/>
      <c r="M192" s="65"/>
      <c r="N192" s="189"/>
      <c r="O192" s="17"/>
      <c r="P192" s="67"/>
    </row>
    <row r="193" spans="1:16" x14ac:dyDescent="0.35">
      <c r="A193" s="16"/>
      <c r="B193" s="34" t="s">
        <v>235</v>
      </c>
      <c r="C193" s="18"/>
      <c r="D193" s="20"/>
      <c r="E193" s="12"/>
      <c r="F193" s="65"/>
      <c r="G193" s="36"/>
      <c r="H193" s="36"/>
      <c r="I193" s="36"/>
      <c r="J193" s="36"/>
      <c r="K193" s="65"/>
      <c r="L193" s="65"/>
      <c r="M193" s="65"/>
      <c r="N193" s="189"/>
      <c r="O193" s="17"/>
      <c r="P193" s="67"/>
    </row>
    <row r="194" spans="1:16" x14ac:dyDescent="0.35">
      <c r="A194" s="16">
        <v>8</v>
      </c>
      <c r="B194" s="17" t="s">
        <v>318</v>
      </c>
      <c r="C194" s="18">
        <v>356000</v>
      </c>
      <c r="D194" s="20">
        <v>354825</v>
      </c>
      <c r="E194" s="191">
        <v>24167</v>
      </c>
      <c r="F194" s="65">
        <f>C194-D194</f>
        <v>1175</v>
      </c>
      <c r="G194" s="36">
        <v>0</v>
      </c>
      <c r="H194" s="36">
        <v>0</v>
      </c>
      <c r="I194" s="36">
        <f>D194</f>
        <v>354825</v>
      </c>
      <c r="J194" s="36">
        <v>0</v>
      </c>
      <c r="K194" s="65">
        <f>H194+I194+J194</f>
        <v>354825</v>
      </c>
      <c r="L194" s="65">
        <f>G194+K194</f>
        <v>354825</v>
      </c>
      <c r="M194" s="65">
        <f>D194-L194</f>
        <v>0</v>
      </c>
      <c r="N194" s="193">
        <f>E194</f>
        <v>24167</v>
      </c>
      <c r="O194" s="17" t="s">
        <v>383</v>
      </c>
      <c r="P194" s="67"/>
    </row>
    <row r="195" spans="1:16" x14ac:dyDescent="0.35">
      <c r="A195" s="9"/>
      <c r="B195" s="201"/>
      <c r="C195" s="18"/>
      <c r="D195" s="20"/>
      <c r="E195" s="12"/>
      <c r="F195" s="65"/>
      <c r="G195" s="36"/>
      <c r="H195" s="36"/>
      <c r="I195" s="36"/>
      <c r="J195" s="36"/>
      <c r="K195" s="65"/>
      <c r="L195" s="65"/>
      <c r="M195" s="65"/>
      <c r="N195" s="193"/>
      <c r="O195" s="17" t="s">
        <v>353</v>
      </c>
      <c r="P195" s="67"/>
    </row>
    <row r="196" spans="1:16" x14ac:dyDescent="0.35">
      <c r="A196" s="9"/>
      <c r="B196" s="201"/>
      <c r="C196" s="18"/>
      <c r="D196" s="20"/>
      <c r="E196" s="12"/>
      <c r="F196" s="65"/>
      <c r="G196" s="36"/>
      <c r="H196" s="36"/>
      <c r="I196" s="36"/>
      <c r="J196" s="36"/>
      <c r="K196" s="65"/>
      <c r="L196" s="65"/>
      <c r="M196" s="65"/>
      <c r="N196" s="189">
        <v>24197</v>
      </c>
      <c r="O196" s="17" t="s">
        <v>373</v>
      </c>
      <c r="P196" s="67"/>
    </row>
    <row r="197" spans="1:16" x14ac:dyDescent="0.35">
      <c r="A197" s="9"/>
      <c r="B197" s="34" t="s">
        <v>102</v>
      </c>
      <c r="C197" s="18"/>
      <c r="D197" s="20"/>
      <c r="E197" s="12"/>
      <c r="F197" s="65"/>
      <c r="G197" s="36"/>
      <c r="H197" s="36"/>
      <c r="I197" s="36"/>
      <c r="J197" s="36"/>
      <c r="K197" s="65"/>
      <c r="L197" s="65"/>
      <c r="M197" s="65"/>
      <c r="N197" s="189"/>
      <c r="O197" s="17"/>
      <c r="P197" s="67"/>
    </row>
    <row r="198" spans="1:16" x14ac:dyDescent="0.35">
      <c r="A198" s="9">
        <v>9</v>
      </c>
      <c r="B198" s="15" t="s">
        <v>239</v>
      </c>
      <c r="C198" s="20">
        <v>4836000</v>
      </c>
      <c r="D198" s="20">
        <v>4590000</v>
      </c>
      <c r="E198" s="19">
        <v>24194</v>
      </c>
      <c r="F198" s="65">
        <f>C198-D198</f>
        <v>246000</v>
      </c>
      <c r="G198" s="36">
        <v>0</v>
      </c>
      <c r="H198" s="36">
        <v>0</v>
      </c>
      <c r="I198" s="36">
        <v>0</v>
      </c>
      <c r="J198" s="36">
        <f>D198</f>
        <v>4590000</v>
      </c>
      <c r="K198" s="65">
        <f>H198+I198+J198</f>
        <v>4590000</v>
      </c>
      <c r="L198" s="65">
        <f>G198+K198</f>
        <v>4590000</v>
      </c>
      <c r="M198" s="65">
        <f>D198-L198</f>
        <v>0</v>
      </c>
      <c r="N198" s="193">
        <f>E198</f>
        <v>24194</v>
      </c>
      <c r="O198" s="17" t="s">
        <v>371</v>
      </c>
      <c r="P198" s="67"/>
    </row>
    <row r="199" spans="1:16" x14ac:dyDescent="0.35">
      <c r="A199" s="9"/>
      <c r="B199" s="201"/>
      <c r="C199" s="20"/>
      <c r="D199" s="20"/>
      <c r="E199" s="12"/>
      <c r="F199" s="65"/>
      <c r="G199" s="36"/>
      <c r="H199" s="36"/>
      <c r="I199" s="36"/>
      <c r="J199" s="36"/>
      <c r="K199" s="65"/>
      <c r="L199" s="65"/>
      <c r="M199" s="65"/>
      <c r="N199" s="193"/>
      <c r="O199" s="17" t="s">
        <v>385</v>
      </c>
      <c r="P199" s="67"/>
    </row>
    <row r="200" spans="1:16" x14ac:dyDescent="0.35">
      <c r="A200" s="9"/>
      <c r="B200" s="201"/>
      <c r="C200" s="20"/>
      <c r="D200" s="20"/>
      <c r="E200" s="12"/>
      <c r="F200" s="65"/>
      <c r="G200" s="36"/>
      <c r="H200" s="36"/>
      <c r="I200" s="36"/>
      <c r="J200" s="36"/>
      <c r="K200" s="65"/>
      <c r="L200" s="65"/>
      <c r="M200" s="65"/>
      <c r="N200" s="189">
        <v>24197</v>
      </c>
      <c r="O200" s="17" t="s">
        <v>373</v>
      </c>
      <c r="P200" s="67"/>
    </row>
    <row r="201" spans="1:16" x14ac:dyDescent="0.35">
      <c r="A201" s="9"/>
      <c r="B201" s="201"/>
      <c r="C201" s="20"/>
      <c r="D201" s="20"/>
      <c r="E201" s="12"/>
      <c r="F201" s="65"/>
      <c r="G201" s="36"/>
      <c r="H201" s="36"/>
      <c r="I201" s="36"/>
      <c r="J201" s="36"/>
      <c r="K201" s="65"/>
      <c r="L201" s="65"/>
      <c r="M201" s="65"/>
      <c r="N201" s="189"/>
      <c r="O201" s="17"/>
      <c r="P201" s="67"/>
    </row>
    <row r="202" spans="1:16" x14ac:dyDescent="0.35">
      <c r="A202" s="9"/>
      <c r="B202" s="201"/>
      <c r="C202" s="20"/>
      <c r="D202" s="20"/>
      <c r="E202" s="12"/>
      <c r="F202" s="65"/>
      <c r="G202" s="36"/>
      <c r="H202" s="36"/>
      <c r="I202" s="36"/>
      <c r="J202" s="36"/>
      <c r="K202" s="65"/>
      <c r="L202" s="65"/>
      <c r="M202" s="65"/>
      <c r="N202" s="189"/>
      <c r="O202" s="17"/>
      <c r="P202" s="67"/>
    </row>
    <row r="203" spans="1:16" x14ac:dyDescent="0.35">
      <c r="A203" s="68"/>
      <c r="B203" s="199" t="s">
        <v>386</v>
      </c>
      <c r="C203" s="75">
        <f t="shared" ref="C203:D203" si="18">SUM(C150:C202)</f>
        <v>17916000</v>
      </c>
      <c r="D203" s="75">
        <f t="shared" si="18"/>
        <v>11922764</v>
      </c>
      <c r="E203" s="75">
        <v>0</v>
      </c>
      <c r="F203" s="75">
        <f t="shared" ref="F203:M203" si="19">SUM(F150:F202)</f>
        <v>5993236</v>
      </c>
      <c r="G203" s="75">
        <f t="shared" si="19"/>
        <v>1852294</v>
      </c>
      <c r="H203" s="75">
        <f t="shared" si="19"/>
        <v>0</v>
      </c>
      <c r="I203" s="75">
        <f t="shared" si="19"/>
        <v>684981</v>
      </c>
      <c r="J203" s="75">
        <f t="shared" si="19"/>
        <v>9367656</v>
      </c>
      <c r="K203" s="75">
        <f t="shared" si="19"/>
        <v>10052637</v>
      </c>
      <c r="L203" s="75">
        <f t="shared" si="19"/>
        <v>11904931</v>
      </c>
      <c r="M203" s="75">
        <f t="shared" si="19"/>
        <v>0</v>
      </c>
      <c r="N203" s="71"/>
      <c r="O203" s="200"/>
      <c r="P203" s="200"/>
    </row>
    <row r="204" spans="1:16" x14ac:dyDescent="0.35">
      <c r="A204" s="68"/>
      <c r="B204" s="202" t="s">
        <v>387</v>
      </c>
      <c r="C204" s="203">
        <f t="shared" ref="C204:D204" si="20">C145+C203</f>
        <v>23318900</v>
      </c>
      <c r="D204" s="203">
        <f t="shared" si="20"/>
        <v>17311464</v>
      </c>
      <c r="E204" s="203">
        <v>0</v>
      </c>
      <c r="F204" s="203">
        <f t="shared" ref="F204:M204" si="21">F145+F203</f>
        <v>6007436</v>
      </c>
      <c r="G204" s="203">
        <f t="shared" si="21"/>
        <v>4092994</v>
      </c>
      <c r="H204" s="203">
        <f t="shared" si="21"/>
        <v>0</v>
      </c>
      <c r="I204" s="203">
        <f t="shared" si="21"/>
        <v>3832981</v>
      </c>
      <c r="J204" s="203">
        <f t="shared" si="21"/>
        <v>9367656</v>
      </c>
      <c r="K204" s="203">
        <f t="shared" si="21"/>
        <v>13200637</v>
      </c>
      <c r="L204" s="203">
        <f t="shared" si="21"/>
        <v>17293631</v>
      </c>
      <c r="M204" s="203">
        <f t="shared" si="21"/>
        <v>0</v>
      </c>
      <c r="N204" s="71"/>
      <c r="O204" s="200"/>
      <c r="P204" s="204"/>
    </row>
    <row r="205" spans="1:16" x14ac:dyDescent="0.35">
      <c r="F205" s="177"/>
      <c r="G205" s="177"/>
      <c r="H205" s="177"/>
      <c r="I205" s="177"/>
      <c r="J205" s="177"/>
      <c r="K205" s="177"/>
      <c r="L205" s="177"/>
      <c r="M205" s="177"/>
      <c r="N205" s="56"/>
    </row>
    <row r="206" spans="1:16" x14ac:dyDescent="0.35">
      <c r="F206" s="177"/>
      <c r="G206" s="177"/>
      <c r="H206" s="177"/>
      <c r="I206" s="177"/>
      <c r="J206" s="177"/>
      <c r="K206" s="177"/>
      <c r="L206" s="177"/>
      <c r="M206" s="177"/>
      <c r="N206" s="56"/>
    </row>
    <row r="207" spans="1:16" x14ac:dyDescent="0.35">
      <c r="F207" s="177"/>
      <c r="G207" s="177"/>
      <c r="H207" s="177"/>
      <c r="I207" s="177"/>
      <c r="J207" s="177"/>
      <c r="K207" s="177"/>
      <c r="L207" s="177"/>
      <c r="M207" s="177"/>
      <c r="N207" s="56"/>
    </row>
    <row r="208" spans="1:16" x14ac:dyDescent="0.35">
      <c r="F208" s="177"/>
      <c r="G208" s="177"/>
      <c r="H208" s="177"/>
      <c r="I208" s="177"/>
      <c r="J208" s="177"/>
      <c r="K208" s="177"/>
      <c r="L208" s="177"/>
      <c r="M208" s="177"/>
      <c r="N208" s="56"/>
    </row>
    <row r="209" spans="5:14" x14ac:dyDescent="0.35">
      <c r="F209" s="177"/>
      <c r="G209" s="177"/>
      <c r="H209" s="177"/>
      <c r="I209" s="177"/>
      <c r="J209" s="177"/>
      <c r="K209" s="177"/>
      <c r="L209" s="177"/>
      <c r="M209" s="177"/>
      <c r="N209" s="56"/>
    </row>
    <row r="210" spans="5:14" x14ac:dyDescent="0.35">
      <c r="E210" s="56" t="s">
        <v>388</v>
      </c>
      <c r="F210" s="177"/>
      <c r="G210" s="177"/>
      <c r="H210" s="177"/>
      <c r="I210" s="177"/>
      <c r="J210" s="177"/>
      <c r="K210" s="177"/>
      <c r="L210" s="177"/>
      <c r="M210" s="177"/>
      <c r="N210" s="56"/>
    </row>
    <row r="211" spans="5:14" x14ac:dyDescent="0.35">
      <c r="F211" s="177"/>
      <c r="G211" s="177"/>
      <c r="H211" s="177"/>
      <c r="I211" s="177"/>
      <c r="J211" s="177"/>
      <c r="K211" s="177"/>
      <c r="L211" s="177"/>
      <c r="M211" s="177"/>
      <c r="N211" s="56"/>
    </row>
    <row r="212" spans="5:14" x14ac:dyDescent="0.35">
      <c r="F212" s="177"/>
      <c r="G212" s="177"/>
      <c r="H212" s="177"/>
      <c r="I212" s="177"/>
      <c r="J212" s="177"/>
      <c r="K212" s="177"/>
      <c r="L212" s="177"/>
      <c r="M212" s="177"/>
      <c r="N212" s="56"/>
    </row>
    <row r="213" spans="5:14" x14ac:dyDescent="0.35">
      <c r="F213" s="177"/>
      <c r="G213" s="177"/>
      <c r="H213" s="177"/>
      <c r="I213" s="177"/>
      <c r="J213" s="177"/>
      <c r="K213" s="177"/>
      <c r="L213" s="177"/>
      <c r="M213" s="177"/>
      <c r="N213" s="56"/>
    </row>
    <row r="214" spans="5:14" x14ac:dyDescent="0.35">
      <c r="F214" s="177"/>
      <c r="G214" s="177"/>
      <c r="H214" s="177"/>
      <c r="I214" s="177"/>
      <c r="J214" s="177"/>
      <c r="K214" s="177"/>
      <c r="L214" s="177"/>
      <c r="M214" s="177"/>
      <c r="N214" s="56"/>
    </row>
    <row r="215" spans="5:14" x14ac:dyDescent="0.35">
      <c r="F215" s="177"/>
      <c r="G215" s="177"/>
      <c r="H215" s="177"/>
      <c r="I215" s="177"/>
      <c r="J215" s="177"/>
      <c r="K215" s="177"/>
      <c r="L215" s="177"/>
      <c r="M215" s="177"/>
      <c r="N215" s="56"/>
    </row>
    <row r="216" spans="5:14" x14ac:dyDescent="0.35">
      <c r="F216" s="177"/>
      <c r="G216" s="177"/>
      <c r="H216" s="177"/>
      <c r="I216" s="177"/>
      <c r="J216" s="177"/>
      <c r="K216" s="177"/>
      <c r="L216" s="177"/>
      <c r="M216" s="177"/>
      <c r="N216" s="56"/>
    </row>
    <row r="217" spans="5:14" x14ac:dyDescent="0.35">
      <c r="F217" s="177"/>
      <c r="G217" s="177"/>
      <c r="H217" s="177"/>
      <c r="I217" s="177"/>
      <c r="J217" s="177"/>
      <c r="K217" s="177"/>
      <c r="L217" s="177"/>
      <c r="M217" s="177"/>
      <c r="N217" s="56"/>
    </row>
    <row r="218" spans="5:14" x14ac:dyDescent="0.35">
      <c r="F218" s="177"/>
      <c r="G218" s="177"/>
      <c r="H218" s="177"/>
      <c r="I218" s="177"/>
      <c r="J218" s="177"/>
      <c r="K218" s="177"/>
      <c r="L218" s="177"/>
      <c r="M218" s="177"/>
      <c r="N218" s="56"/>
    </row>
    <row r="219" spans="5:14" x14ac:dyDescent="0.35">
      <c r="F219" s="177"/>
      <c r="G219" s="177"/>
      <c r="H219" s="177"/>
      <c r="I219" s="177"/>
      <c r="J219" s="177"/>
      <c r="K219" s="177"/>
      <c r="L219" s="177"/>
      <c r="M219" s="177"/>
      <c r="N219" s="56"/>
    </row>
    <row r="220" spans="5:14" x14ac:dyDescent="0.35">
      <c r="F220" s="177"/>
      <c r="G220" s="177"/>
      <c r="H220" s="177"/>
      <c r="I220" s="177"/>
      <c r="J220" s="177"/>
      <c r="K220" s="177"/>
      <c r="L220" s="177"/>
      <c r="M220" s="177"/>
      <c r="N220" s="56"/>
    </row>
    <row r="221" spans="5:14" x14ac:dyDescent="0.35">
      <c r="F221" s="177"/>
      <c r="G221" s="177"/>
      <c r="H221" s="177"/>
      <c r="I221" s="177"/>
      <c r="J221" s="177"/>
      <c r="K221" s="177"/>
      <c r="L221" s="177"/>
      <c r="M221" s="177"/>
      <c r="N221" s="56"/>
    </row>
    <row r="222" spans="5:14" x14ac:dyDescent="0.35">
      <c r="F222" s="177"/>
      <c r="G222" s="177"/>
      <c r="H222" s="177"/>
      <c r="I222" s="177"/>
      <c r="J222" s="177"/>
      <c r="K222" s="177"/>
      <c r="L222" s="177"/>
      <c r="M222" s="177"/>
      <c r="N222" s="56"/>
    </row>
    <row r="223" spans="5:14" x14ac:dyDescent="0.35">
      <c r="F223" s="177"/>
      <c r="G223" s="177"/>
      <c r="H223" s="177"/>
      <c r="I223" s="177"/>
      <c r="J223" s="177"/>
      <c r="K223" s="177"/>
      <c r="L223" s="177"/>
      <c r="M223" s="177"/>
      <c r="N223" s="56"/>
    </row>
    <row r="224" spans="5:14" x14ac:dyDescent="0.35">
      <c r="F224" s="177"/>
      <c r="G224" s="177"/>
      <c r="H224" s="177"/>
      <c r="I224" s="177"/>
      <c r="J224" s="177"/>
      <c r="K224" s="177"/>
      <c r="L224" s="177"/>
      <c r="M224" s="177"/>
      <c r="N224" s="56"/>
    </row>
    <row r="225" spans="6:14" x14ac:dyDescent="0.35">
      <c r="F225" s="177"/>
      <c r="G225" s="177"/>
      <c r="H225" s="177"/>
      <c r="I225" s="177"/>
      <c r="J225" s="177"/>
      <c r="K225" s="177"/>
      <c r="L225" s="177"/>
      <c r="M225" s="177"/>
      <c r="N225" s="56"/>
    </row>
    <row r="226" spans="6:14" x14ac:dyDescent="0.35">
      <c r="F226" s="177"/>
      <c r="G226" s="177"/>
      <c r="H226" s="177"/>
      <c r="I226" s="177"/>
      <c r="J226" s="177"/>
      <c r="K226" s="177"/>
      <c r="L226" s="177"/>
      <c r="M226" s="177"/>
      <c r="N226" s="56"/>
    </row>
    <row r="227" spans="6:14" x14ac:dyDescent="0.35">
      <c r="F227" s="177"/>
      <c r="G227" s="177"/>
      <c r="H227" s="177"/>
      <c r="I227" s="177"/>
      <c r="J227" s="177"/>
      <c r="K227" s="177"/>
      <c r="L227" s="177"/>
      <c r="M227" s="177"/>
      <c r="N227" s="56"/>
    </row>
    <row r="228" spans="6:14" x14ac:dyDescent="0.35">
      <c r="F228" s="177"/>
      <c r="G228" s="177"/>
      <c r="H228" s="177"/>
      <c r="I228" s="177"/>
      <c r="J228" s="177"/>
      <c r="K228" s="177"/>
      <c r="L228" s="177"/>
      <c r="M228" s="177"/>
      <c r="N228" s="56"/>
    </row>
    <row r="229" spans="6:14" x14ac:dyDescent="0.35">
      <c r="F229" s="177"/>
      <c r="G229" s="177"/>
      <c r="H229" s="177"/>
      <c r="I229" s="177"/>
      <c r="J229" s="177"/>
      <c r="K229" s="177"/>
      <c r="L229" s="177"/>
      <c r="M229" s="177"/>
      <c r="N229" s="56"/>
    </row>
    <row r="230" spans="6:14" x14ac:dyDescent="0.35">
      <c r="F230" s="177"/>
      <c r="G230" s="177"/>
      <c r="H230" s="177"/>
      <c r="I230" s="177"/>
      <c r="J230" s="177"/>
      <c r="K230" s="177"/>
      <c r="L230" s="177"/>
      <c r="M230" s="177"/>
      <c r="N230" s="56"/>
    </row>
    <row r="231" spans="6:14" x14ac:dyDescent="0.35">
      <c r="F231" s="177"/>
      <c r="G231" s="177"/>
      <c r="H231" s="177"/>
      <c r="I231" s="177"/>
      <c r="J231" s="177"/>
      <c r="K231" s="177"/>
      <c r="L231" s="177"/>
      <c r="M231" s="177"/>
      <c r="N231" s="56"/>
    </row>
    <row r="232" spans="6:14" x14ac:dyDescent="0.35">
      <c r="F232" s="177"/>
      <c r="G232" s="177"/>
      <c r="H232" s="177"/>
      <c r="I232" s="177"/>
      <c r="J232" s="177"/>
      <c r="K232" s="177"/>
      <c r="L232" s="177"/>
      <c r="M232" s="177"/>
      <c r="N232" s="56"/>
    </row>
    <row r="233" spans="6:14" x14ac:dyDescent="0.35">
      <c r="F233" s="177"/>
      <c r="G233" s="177"/>
      <c r="H233" s="177"/>
      <c r="I233" s="177"/>
      <c r="J233" s="177"/>
      <c r="K233" s="177"/>
      <c r="L233" s="177"/>
      <c r="M233" s="177"/>
      <c r="N233" s="56"/>
    </row>
    <row r="234" spans="6:14" x14ac:dyDescent="0.35">
      <c r="F234" s="177"/>
      <c r="G234" s="177"/>
      <c r="H234" s="177"/>
      <c r="I234" s="177"/>
      <c r="J234" s="177"/>
      <c r="K234" s="177"/>
      <c r="L234" s="177"/>
      <c r="M234" s="177"/>
      <c r="N234" s="56"/>
    </row>
    <row r="235" spans="6:14" x14ac:dyDescent="0.35">
      <c r="F235" s="177"/>
      <c r="G235" s="177"/>
      <c r="H235" s="177"/>
      <c r="I235" s="177"/>
      <c r="J235" s="177"/>
      <c r="K235" s="177"/>
      <c r="L235" s="177"/>
      <c r="M235" s="177"/>
      <c r="N235" s="56"/>
    </row>
    <row r="236" spans="6:14" x14ac:dyDescent="0.35">
      <c r="F236" s="177"/>
      <c r="G236" s="177"/>
      <c r="H236" s="177"/>
      <c r="I236" s="177"/>
      <c r="J236" s="177"/>
      <c r="K236" s="177"/>
      <c r="L236" s="177"/>
      <c r="M236" s="177"/>
      <c r="N236" s="56"/>
    </row>
    <row r="237" spans="6:14" x14ac:dyDescent="0.35">
      <c r="F237" s="177"/>
      <c r="G237" s="177"/>
      <c r="H237" s="177"/>
      <c r="I237" s="177"/>
      <c r="J237" s="177"/>
      <c r="K237" s="177"/>
      <c r="L237" s="177"/>
      <c r="M237" s="177"/>
      <c r="N237" s="56"/>
    </row>
    <row r="238" spans="6:14" x14ac:dyDescent="0.35">
      <c r="F238" s="177"/>
      <c r="G238" s="177"/>
      <c r="H238" s="177"/>
      <c r="I238" s="177"/>
      <c r="J238" s="177"/>
      <c r="K238" s="177"/>
      <c r="L238" s="177"/>
      <c r="M238" s="177"/>
      <c r="N238" s="56"/>
    </row>
    <row r="239" spans="6:14" x14ac:dyDescent="0.35">
      <c r="F239" s="177"/>
      <c r="G239" s="177"/>
      <c r="H239" s="177"/>
      <c r="I239" s="177"/>
      <c r="J239" s="177"/>
      <c r="K239" s="177"/>
      <c r="L239" s="177"/>
      <c r="M239" s="177"/>
      <c r="N239" s="56"/>
    </row>
    <row r="240" spans="6:14" x14ac:dyDescent="0.35">
      <c r="F240" s="177"/>
      <c r="G240" s="177"/>
      <c r="H240" s="177"/>
      <c r="I240" s="177"/>
      <c r="J240" s="177"/>
      <c r="K240" s="177"/>
      <c r="L240" s="177"/>
      <c r="M240" s="177"/>
      <c r="N240" s="56"/>
    </row>
    <row r="241" spans="6:14" x14ac:dyDescent="0.35">
      <c r="F241" s="177"/>
      <c r="G241" s="177"/>
      <c r="H241" s="177"/>
      <c r="I241" s="177"/>
      <c r="J241" s="177"/>
      <c r="K241" s="177"/>
      <c r="L241" s="177"/>
      <c r="M241" s="177"/>
      <c r="N241" s="56"/>
    </row>
    <row r="242" spans="6:14" x14ac:dyDescent="0.35">
      <c r="F242" s="177"/>
      <c r="G242" s="177"/>
      <c r="H242" s="177"/>
      <c r="I242" s="177"/>
      <c r="J242" s="177"/>
      <c r="K242" s="177"/>
      <c r="L242" s="177"/>
      <c r="M242" s="177"/>
      <c r="N242" s="56"/>
    </row>
    <row r="243" spans="6:14" x14ac:dyDescent="0.35">
      <c r="F243" s="177"/>
      <c r="G243" s="177"/>
      <c r="H243" s="177"/>
      <c r="I243" s="177"/>
      <c r="J243" s="177"/>
      <c r="K243" s="177"/>
      <c r="L243" s="177"/>
      <c r="M243" s="177"/>
      <c r="N243" s="56"/>
    </row>
    <row r="244" spans="6:14" x14ac:dyDescent="0.35">
      <c r="F244" s="177"/>
      <c r="G244" s="177"/>
      <c r="H244" s="177"/>
      <c r="I244" s="177"/>
      <c r="J244" s="177"/>
      <c r="K244" s="177"/>
      <c r="L244" s="177"/>
      <c r="M244" s="177"/>
      <c r="N244" s="56"/>
    </row>
    <row r="245" spans="6:14" x14ac:dyDescent="0.35">
      <c r="F245" s="177"/>
      <c r="G245" s="177"/>
      <c r="H245" s="177"/>
      <c r="I245" s="177"/>
      <c r="J245" s="177"/>
      <c r="K245" s="177"/>
      <c r="L245" s="177"/>
      <c r="M245" s="177"/>
      <c r="N245" s="56"/>
    </row>
    <row r="246" spans="6:14" x14ac:dyDescent="0.35">
      <c r="F246" s="177"/>
      <c r="G246" s="177"/>
      <c r="H246" s="177"/>
      <c r="I246" s="177"/>
      <c r="J246" s="177"/>
      <c r="K246" s="177"/>
      <c r="L246" s="177"/>
      <c r="M246" s="177"/>
      <c r="N246" s="56"/>
    </row>
    <row r="247" spans="6:14" x14ac:dyDescent="0.35">
      <c r="F247" s="177"/>
      <c r="G247" s="177"/>
      <c r="H247" s="177"/>
      <c r="I247" s="177"/>
      <c r="J247" s="177"/>
      <c r="K247" s="177"/>
      <c r="L247" s="177"/>
      <c r="M247" s="177"/>
      <c r="N247" s="56"/>
    </row>
    <row r="248" spans="6:14" x14ac:dyDescent="0.35">
      <c r="F248" s="177"/>
      <c r="G248" s="177"/>
      <c r="H248" s="177"/>
      <c r="I248" s="177"/>
      <c r="J248" s="177"/>
      <c r="K248" s="177"/>
      <c r="L248" s="177"/>
      <c r="M248" s="177"/>
      <c r="N248" s="56"/>
    </row>
    <row r="249" spans="6:14" x14ac:dyDescent="0.35">
      <c r="F249" s="177"/>
      <c r="G249" s="177"/>
      <c r="H249" s="177"/>
      <c r="I249" s="177"/>
      <c r="J249" s="177"/>
      <c r="K249" s="177"/>
      <c r="L249" s="177"/>
      <c r="M249" s="177"/>
      <c r="N249" s="56"/>
    </row>
    <row r="250" spans="6:14" x14ac:dyDescent="0.35">
      <c r="F250" s="177"/>
      <c r="G250" s="177"/>
      <c r="H250" s="177"/>
      <c r="I250" s="177"/>
      <c r="J250" s="177"/>
      <c r="K250" s="177"/>
      <c r="L250" s="177"/>
      <c r="M250" s="177"/>
      <c r="N250" s="56"/>
    </row>
    <row r="251" spans="6:14" x14ac:dyDescent="0.35">
      <c r="F251" s="177"/>
      <c r="G251" s="177"/>
      <c r="H251" s="177"/>
      <c r="I251" s="177"/>
      <c r="J251" s="177"/>
      <c r="K251" s="177"/>
      <c r="L251" s="177"/>
      <c r="M251" s="177"/>
      <c r="N251" s="56"/>
    </row>
    <row r="252" spans="6:14" x14ac:dyDescent="0.35">
      <c r="F252" s="177"/>
      <c r="G252" s="177"/>
      <c r="H252" s="177"/>
      <c r="I252" s="177"/>
      <c r="J252" s="177"/>
      <c r="K252" s="177"/>
      <c r="L252" s="177"/>
      <c r="M252" s="177"/>
      <c r="N252" s="56"/>
    </row>
    <row r="253" spans="6:14" x14ac:dyDescent="0.35">
      <c r="F253" s="177"/>
      <c r="G253" s="177"/>
      <c r="H253" s="177"/>
      <c r="I253" s="177"/>
      <c r="J253" s="177"/>
      <c r="K253" s="177"/>
      <c r="L253" s="177"/>
      <c r="M253" s="177"/>
      <c r="N253" s="56"/>
    </row>
    <row r="254" spans="6:14" x14ac:dyDescent="0.35">
      <c r="F254" s="177"/>
      <c r="G254" s="177"/>
      <c r="H254" s="177"/>
      <c r="I254" s="177"/>
      <c r="J254" s="177"/>
      <c r="K254" s="177"/>
      <c r="L254" s="177"/>
      <c r="M254" s="177"/>
      <c r="N254" s="56"/>
    </row>
    <row r="255" spans="6:14" x14ac:dyDescent="0.35">
      <c r="F255" s="177"/>
      <c r="G255" s="177"/>
      <c r="H255" s="177"/>
      <c r="I255" s="177"/>
      <c r="J255" s="177"/>
      <c r="K255" s="177"/>
      <c r="L255" s="177"/>
      <c r="M255" s="177"/>
      <c r="N255" s="56"/>
    </row>
    <row r="256" spans="6:14" x14ac:dyDescent="0.35">
      <c r="F256" s="177"/>
      <c r="G256" s="177"/>
      <c r="H256" s="177"/>
      <c r="I256" s="177"/>
      <c r="J256" s="177"/>
      <c r="K256" s="177"/>
      <c r="L256" s="177"/>
      <c r="M256" s="177"/>
      <c r="N256" s="56"/>
    </row>
    <row r="257" spans="6:14" x14ac:dyDescent="0.35">
      <c r="F257" s="177"/>
      <c r="G257" s="177"/>
      <c r="H257" s="177"/>
      <c r="I257" s="177"/>
      <c r="J257" s="177"/>
      <c r="K257" s="177"/>
      <c r="L257" s="177"/>
      <c r="M257" s="177"/>
      <c r="N257" s="56"/>
    </row>
    <row r="258" spans="6:14" x14ac:dyDescent="0.35">
      <c r="F258" s="177"/>
      <c r="G258" s="177"/>
      <c r="H258" s="177"/>
      <c r="I258" s="177"/>
      <c r="J258" s="177"/>
      <c r="K258" s="177"/>
      <c r="L258" s="177"/>
      <c r="M258" s="177"/>
      <c r="N258" s="56"/>
    </row>
    <row r="259" spans="6:14" x14ac:dyDescent="0.35">
      <c r="F259" s="177"/>
      <c r="G259" s="177"/>
      <c r="H259" s="177"/>
      <c r="I259" s="177"/>
      <c r="J259" s="177"/>
      <c r="K259" s="177"/>
      <c r="L259" s="177"/>
      <c r="M259" s="177"/>
      <c r="N259" s="56"/>
    </row>
    <row r="260" spans="6:14" x14ac:dyDescent="0.35">
      <c r="F260" s="177"/>
      <c r="G260" s="177"/>
      <c r="H260" s="177"/>
      <c r="I260" s="177"/>
      <c r="J260" s="177"/>
      <c r="K260" s="177"/>
      <c r="L260" s="177"/>
      <c r="M260" s="177"/>
      <c r="N260" s="56"/>
    </row>
    <row r="261" spans="6:14" x14ac:dyDescent="0.35">
      <c r="F261" s="177"/>
      <c r="G261" s="177"/>
      <c r="H261" s="177"/>
      <c r="I261" s="177"/>
      <c r="J261" s="177"/>
      <c r="K261" s="177"/>
      <c r="L261" s="177"/>
      <c r="M261" s="177"/>
      <c r="N261" s="56"/>
    </row>
    <row r="262" spans="6:14" x14ac:dyDescent="0.35">
      <c r="F262" s="177"/>
      <c r="G262" s="177"/>
      <c r="H262" s="177"/>
      <c r="I262" s="177"/>
      <c r="J262" s="177"/>
      <c r="K262" s="177"/>
      <c r="L262" s="177"/>
      <c r="M262" s="177"/>
      <c r="N262" s="56"/>
    </row>
    <row r="263" spans="6:14" x14ac:dyDescent="0.35">
      <c r="F263" s="177"/>
      <c r="G263" s="177"/>
      <c r="H263" s="177"/>
      <c r="I263" s="177"/>
      <c r="J263" s="177"/>
      <c r="K263" s="177"/>
      <c r="L263" s="177"/>
      <c r="M263" s="177"/>
      <c r="N263" s="56"/>
    </row>
    <row r="264" spans="6:14" x14ac:dyDescent="0.35">
      <c r="F264" s="177"/>
      <c r="G264" s="177"/>
      <c r="H264" s="177"/>
      <c r="I264" s="177"/>
      <c r="J264" s="177"/>
      <c r="K264" s="177"/>
      <c r="L264" s="177"/>
      <c r="M264" s="177"/>
      <c r="N264" s="56"/>
    </row>
    <row r="265" spans="6:14" x14ac:dyDescent="0.35">
      <c r="F265" s="177"/>
      <c r="G265" s="177"/>
      <c r="H265" s="177"/>
      <c r="I265" s="177"/>
      <c r="J265" s="177"/>
      <c r="K265" s="177"/>
      <c r="L265" s="177"/>
      <c r="M265" s="177"/>
      <c r="N265" s="56"/>
    </row>
    <row r="266" spans="6:14" x14ac:dyDescent="0.35">
      <c r="F266" s="177"/>
      <c r="G266" s="177"/>
      <c r="H266" s="177"/>
      <c r="I266" s="177"/>
      <c r="J266" s="177"/>
      <c r="K266" s="177"/>
      <c r="L266" s="177"/>
      <c r="M266" s="177"/>
      <c r="N266" s="56"/>
    </row>
    <row r="267" spans="6:14" x14ac:dyDescent="0.35">
      <c r="F267" s="177"/>
      <c r="G267" s="177"/>
      <c r="H267" s="177"/>
      <c r="I267" s="177"/>
      <c r="J267" s="177"/>
      <c r="K267" s="177"/>
      <c r="L267" s="177"/>
      <c r="M267" s="177"/>
      <c r="N267" s="56"/>
    </row>
    <row r="268" spans="6:14" x14ac:dyDescent="0.35">
      <c r="F268" s="177"/>
      <c r="G268" s="177"/>
      <c r="H268" s="177"/>
      <c r="I268" s="177"/>
      <c r="J268" s="177"/>
      <c r="K268" s="177"/>
      <c r="L268" s="177"/>
      <c r="M268" s="177"/>
      <c r="N268" s="56"/>
    </row>
    <row r="269" spans="6:14" x14ac:dyDescent="0.35">
      <c r="F269" s="177"/>
      <c r="G269" s="177"/>
      <c r="H269" s="177"/>
      <c r="I269" s="177"/>
      <c r="J269" s="177"/>
      <c r="K269" s="177"/>
      <c r="L269" s="177"/>
      <c r="M269" s="177"/>
      <c r="N269" s="56"/>
    </row>
    <row r="270" spans="6:14" x14ac:dyDescent="0.35">
      <c r="F270" s="177"/>
      <c r="G270" s="177"/>
      <c r="H270" s="177"/>
      <c r="I270" s="177"/>
      <c r="J270" s="177"/>
      <c r="K270" s="177"/>
      <c r="L270" s="177"/>
      <c r="M270" s="177"/>
      <c r="N270" s="56"/>
    </row>
    <row r="271" spans="6:14" x14ac:dyDescent="0.35">
      <c r="F271" s="177"/>
      <c r="G271" s="177"/>
      <c r="H271" s="177"/>
      <c r="I271" s="177"/>
      <c r="J271" s="177"/>
      <c r="K271" s="177"/>
      <c r="L271" s="177"/>
      <c r="M271" s="177"/>
      <c r="N271" s="56"/>
    </row>
    <row r="272" spans="6:14" x14ac:dyDescent="0.35">
      <c r="F272" s="177"/>
      <c r="G272" s="177"/>
      <c r="H272" s="177"/>
      <c r="I272" s="177"/>
      <c r="J272" s="177"/>
      <c r="K272" s="177"/>
      <c r="L272" s="177"/>
      <c r="M272" s="177"/>
      <c r="N272" s="56"/>
    </row>
    <row r="273" spans="6:14" x14ac:dyDescent="0.35">
      <c r="F273" s="177"/>
      <c r="G273" s="177"/>
      <c r="H273" s="177"/>
      <c r="I273" s="177"/>
      <c r="J273" s="177"/>
      <c r="K273" s="177"/>
      <c r="L273" s="177"/>
      <c r="M273" s="177"/>
      <c r="N273" s="56"/>
    </row>
    <row r="274" spans="6:14" x14ac:dyDescent="0.35">
      <c r="F274" s="177"/>
      <c r="G274" s="177"/>
      <c r="H274" s="177"/>
      <c r="I274" s="177"/>
      <c r="J274" s="177"/>
      <c r="K274" s="177"/>
      <c r="L274" s="177"/>
      <c r="M274" s="177"/>
      <c r="N274" s="56"/>
    </row>
    <row r="275" spans="6:14" x14ac:dyDescent="0.35">
      <c r="F275" s="177"/>
      <c r="G275" s="177"/>
      <c r="H275" s="177"/>
      <c r="I275" s="177"/>
      <c r="J275" s="177"/>
      <c r="K275" s="177"/>
      <c r="L275" s="177"/>
      <c r="M275" s="177"/>
      <c r="N275" s="56"/>
    </row>
    <row r="276" spans="6:14" x14ac:dyDescent="0.35">
      <c r="F276" s="177"/>
      <c r="G276" s="177"/>
      <c r="H276" s="177"/>
      <c r="I276" s="177"/>
      <c r="J276" s="177"/>
      <c r="K276" s="177"/>
      <c r="L276" s="177"/>
      <c r="M276" s="177"/>
      <c r="N276" s="56"/>
    </row>
    <row r="277" spans="6:14" x14ac:dyDescent="0.35">
      <c r="F277" s="177"/>
      <c r="G277" s="177"/>
      <c r="H277" s="177"/>
      <c r="I277" s="177"/>
      <c r="J277" s="177"/>
      <c r="K277" s="177"/>
      <c r="L277" s="177"/>
      <c r="M277" s="177"/>
      <c r="N277" s="56"/>
    </row>
    <row r="278" spans="6:14" x14ac:dyDescent="0.35">
      <c r="F278" s="177"/>
      <c r="G278" s="177"/>
      <c r="H278" s="177"/>
      <c r="I278" s="177"/>
      <c r="J278" s="177"/>
      <c r="K278" s="177"/>
      <c r="L278" s="177"/>
      <c r="M278" s="177"/>
      <c r="N278" s="56"/>
    </row>
    <row r="279" spans="6:14" x14ac:dyDescent="0.35">
      <c r="F279" s="177"/>
      <c r="G279" s="177"/>
      <c r="H279" s="177"/>
      <c r="I279" s="177"/>
      <c r="J279" s="177"/>
      <c r="K279" s="177"/>
      <c r="L279" s="177"/>
      <c r="M279" s="177"/>
      <c r="N279" s="56"/>
    </row>
    <row r="280" spans="6:14" x14ac:dyDescent="0.35">
      <c r="F280" s="177"/>
      <c r="G280" s="177"/>
      <c r="H280" s="177"/>
      <c r="I280" s="177"/>
      <c r="J280" s="177"/>
      <c r="K280" s="177"/>
      <c r="L280" s="177"/>
      <c r="M280" s="177"/>
      <c r="N280" s="56"/>
    </row>
    <row r="281" spans="6:14" x14ac:dyDescent="0.35">
      <c r="F281" s="177"/>
      <c r="G281" s="177"/>
      <c r="H281" s="177"/>
      <c r="I281" s="177"/>
      <c r="J281" s="177"/>
      <c r="K281" s="177"/>
      <c r="L281" s="177"/>
      <c r="M281" s="177"/>
      <c r="N281" s="56"/>
    </row>
    <row r="282" spans="6:14" x14ac:dyDescent="0.35">
      <c r="F282" s="177"/>
      <c r="G282" s="177"/>
      <c r="H282" s="177"/>
      <c r="I282" s="177"/>
      <c r="J282" s="177"/>
      <c r="K282" s="177"/>
      <c r="L282" s="177"/>
      <c r="M282" s="177"/>
      <c r="N282" s="56"/>
    </row>
    <row r="283" spans="6:14" x14ac:dyDescent="0.35">
      <c r="F283" s="177"/>
      <c r="G283" s="177"/>
      <c r="H283" s="177"/>
      <c r="I283" s="177"/>
      <c r="J283" s="177"/>
      <c r="K283" s="177"/>
      <c r="L283" s="177"/>
      <c r="M283" s="177"/>
      <c r="N283" s="56"/>
    </row>
    <row r="284" spans="6:14" x14ac:dyDescent="0.35">
      <c r="F284" s="177"/>
      <c r="G284" s="177"/>
      <c r="H284" s="177"/>
      <c r="I284" s="177"/>
      <c r="J284" s="177"/>
      <c r="K284" s="177"/>
      <c r="L284" s="177"/>
      <c r="M284" s="177"/>
      <c r="N284" s="56"/>
    </row>
    <row r="285" spans="6:14" x14ac:dyDescent="0.35">
      <c r="F285" s="177"/>
      <c r="G285" s="177"/>
      <c r="H285" s="177"/>
      <c r="I285" s="177"/>
      <c r="J285" s="177"/>
      <c r="K285" s="177"/>
      <c r="L285" s="177"/>
      <c r="M285" s="177"/>
      <c r="N285" s="56"/>
    </row>
    <row r="286" spans="6:14" x14ac:dyDescent="0.35">
      <c r="F286" s="177"/>
      <c r="G286" s="177"/>
      <c r="H286" s="177"/>
      <c r="I286" s="177"/>
      <c r="J286" s="177"/>
      <c r="K286" s="177"/>
      <c r="L286" s="177"/>
      <c r="M286" s="177"/>
      <c r="N286" s="56"/>
    </row>
    <row r="287" spans="6:14" x14ac:dyDescent="0.35">
      <c r="F287" s="177"/>
      <c r="G287" s="177"/>
      <c r="H287" s="177"/>
      <c r="I287" s="177"/>
      <c r="J287" s="177"/>
      <c r="K287" s="177"/>
      <c r="L287" s="177"/>
      <c r="M287" s="177"/>
      <c r="N287" s="56"/>
    </row>
    <row r="288" spans="6:14" x14ac:dyDescent="0.35">
      <c r="F288" s="177"/>
      <c r="G288" s="177"/>
      <c r="H288" s="177"/>
      <c r="I288" s="177"/>
      <c r="J288" s="177"/>
      <c r="K288" s="177"/>
      <c r="L288" s="177"/>
      <c r="M288" s="177"/>
      <c r="N288" s="56"/>
    </row>
    <row r="289" spans="6:14" x14ac:dyDescent="0.35">
      <c r="F289" s="177"/>
      <c r="G289" s="177"/>
      <c r="H289" s="177"/>
      <c r="I289" s="177"/>
      <c r="J289" s="177"/>
      <c r="K289" s="177"/>
      <c r="L289" s="177"/>
      <c r="M289" s="177"/>
      <c r="N289" s="56"/>
    </row>
    <row r="290" spans="6:14" x14ac:dyDescent="0.35">
      <c r="F290" s="177"/>
      <c r="G290" s="177"/>
      <c r="H290" s="177"/>
      <c r="I290" s="177"/>
      <c r="J290" s="177"/>
      <c r="K290" s="177"/>
      <c r="L290" s="177"/>
      <c r="M290" s="177"/>
      <c r="N290" s="56"/>
    </row>
    <row r="291" spans="6:14" x14ac:dyDescent="0.35">
      <c r="F291" s="177"/>
      <c r="G291" s="177"/>
      <c r="H291" s="177"/>
      <c r="I291" s="177"/>
      <c r="J291" s="177"/>
      <c r="K291" s="177"/>
      <c r="L291" s="177"/>
      <c r="M291" s="177"/>
      <c r="N291" s="56"/>
    </row>
    <row r="292" spans="6:14" x14ac:dyDescent="0.35">
      <c r="F292" s="177"/>
      <c r="G292" s="177"/>
      <c r="H292" s="177"/>
      <c r="I292" s="177"/>
      <c r="J292" s="177"/>
      <c r="K292" s="177"/>
      <c r="L292" s="177"/>
      <c r="M292" s="177"/>
      <c r="N292" s="56"/>
    </row>
    <row r="293" spans="6:14" x14ac:dyDescent="0.35">
      <c r="F293" s="177"/>
      <c r="G293" s="177"/>
      <c r="H293" s="177"/>
      <c r="I293" s="177"/>
      <c r="J293" s="177"/>
      <c r="K293" s="177"/>
      <c r="L293" s="177"/>
      <c r="M293" s="177"/>
      <c r="N293" s="56"/>
    </row>
    <row r="294" spans="6:14" x14ac:dyDescent="0.35">
      <c r="F294" s="177"/>
      <c r="G294" s="177"/>
      <c r="H294" s="177"/>
      <c r="I294" s="177"/>
      <c r="J294" s="177"/>
      <c r="K294" s="177"/>
      <c r="L294" s="177"/>
      <c r="M294" s="177"/>
      <c r="N294" s="56"/>
    </row>
    <row r="295" spans="6:14" x14ac:dyDescent="0.35">
      <c r="F295" s="177"/>
      <c r="G295" s="177"/>
      <c r="H295" s="177"/>
      <c r="I295" s="177"/>
      <c r="J295" s="177"/>
      <c r="K295" s="177"/>
      <c r="L295" s="177"/>
      <c r="M295" s="177"/>
      <c r="N295" s="56"/>
    </row>
    <row r="296" spans="6:14" x14ac:dyDescent="0.35">
      <c r="F296" s="177"/>
      <c r="G296" s="177"/>
      <c r="H296" s="177"/>
      <c r="I296" s="177"/>
      <c r="J296" s="177"/>
      <c r="K296" s="177"/>
      <c r="L296" s="177"/>
      <c r="M296" s="177"/>
      <c r="N296" s="56"/>
    </row>
    <row r="297" spans="6:14" x14ac:dyDescent="0.35">
      <c r="F297" s="177"/>
      <c r="G297" s="177"/>
      <c r="H297" s="177"/>
      <c r="I297" s="177"/>
      <c r="J297" s="177"/>
      <c r="K297" s="177"/>
      <c r="L297" s="177"/>
      <c r="M297" s="177"/>
      <c r="N297" s="56"/>
    </row>
    <row r="298" spans="6:14" x14ac:dyDescent="0.35">
      <c r="F298" s="177"/>
      <c r="G298" s="177"/>
      <c r="H298" s="177"/>
      <c r="I298" s="177"/>
      <c r="J298" s="177"/>
      <c r="K298" s="177"/>
      <c r="L298" s="177"/>
      <c r="M298" s="177"/>
      <c r="N298" s="56"/>
    </row>
    <row r="299" spans="6:14" x14ac:dyDescent="0.35">
      <c r="F299" s="177"/>
      <c r="G299" s="177"/>
      <c r="H299" s="177"/>
      <c r="I299" s="177"/>
      <c r="J299" s="177"/>
      <c r="K299" s="177"/>
      <c r="L299" s="177"/>
      <c r="M299" s="177"/>
      <c r="N299" s="56"/>
    </row>
    <row r="300" spans="6:14" x14ac:dyDescent="0.35">
      <c r="F300" s="177"/>
      <c r="G300" s="177"/>
      <c r="H300" s="177"/>
      <c r="I300" s="177"/>
      <c r="J300" s="177"/>
      <c r="K300" s="177"/>
      <c r="L300" s="177"/>
      <c r="M300" s="177"/>
      <c r="N300" s="56"/>
    </row>
    <row r="301" spans="6:14" x14ac:dyDescent="0.35">
      <c r="F301" s="177"/>
      <c r="G301" s="177"/>
      <c r="H301" s="177"/>
      <c r="I301" s="177"/>
      <c r="J301" s="177"/>
      <c r="K301" s="177"/>
      <c r="L301" s="177"/>
      <c r="M301" s="177"/>
      <c r="N301" s="56"/>
    </row>
    <row r="302" spans="6:14" x14ac:dyDescent="0.35">
      <c r="F302" s="177"/>
      <c r="G302" s="177"/>
      <c r="H302" s="177"/>
      <c r="I302" s="177"/>
      <c r="J302" s="177"/>
      <c r="K302" s="177"/>
      <c r="L302" s="177"/>
      <c r="M302" s="177"/>
      <c r="N302" s="56"/>
    </row>
    <row r="303" spans="6:14" x14ac:dyDescent="0.35">
      <c r="F303" s="177"/>
      <c r="G303" s="177"/>
      <c r="H303" s="177"/>
      <c r="I303" s="177"/>
      <c r="J303" s="177"/>
      <c r="K303" s="177"/>
      <c r="L303" s="177"/>
      <c r="M303" s="177"/>
      <c r="N303" s="56"/>
    </row>
    <row r="304" spans="6:14" x14ac:dyDescent="0.35">
      <c r="F304" s="177"/>
      <c r="G304" s="177"/>
      <c r="H304" s="177"/>
      <c r="I304" s="177"/>
      <c r="J304" s="177"/>
      <c r="K304" s="177"/>
      <c r="L304" s="177"/>
      <c r="M304" s="177"/>
      <c r="N304" s="56"/>
    </row>
    <row r="305" spans="6:14" x14ac:dyDescent="0.35">
      <c r="F305" s="177"/>
      <c r="G305" s="177"/>
      <c r="H305" s="177"/>
      <c r="I305" s="177"/>
      <c r="J305" s="177"/>
      <c r="K305" s="177"/>
      <c r="L305" s="177"/>
      <c r="M305" s="177"/>
      <c r="N305" s="56"/>
    </row>
    <row r="306" spans="6:14" x14ac:dyDescent="0.35">
      <c r="F306" s="177"/>
      <c r="G306" s="177"/>
      <c r="H306" s="177"/>
      <c r="I306" s="177"/>
      <c r="J306" s="177"/>
      <c r="K306" s="177"/>
      <c r="L306" s="177"/>
      <c r="M306" s="177"/>
      <c r="N306" s="56"/>
    </row>
    <row r="307" spans="6:14" x14ac:dyDescent="0.35">
      <c r="F307" s="177"/>
      <c r="G307" s="177"/>
      <c r="H307" s="177"/>
      <c r="I307" s="177"/>
      <c r="J307" s="177"/>
      <c r="K307" s="177"/>
      <c r="L307" s="177"/>
      <c r="M307" s="177"/>
      <c r="N307" s="56"/>
    </row>
    <row r="308" spans="6:14" x14ac:dyDescent="0.35">
      <c r="F308" s="177"/>
      <c r="G308" s="177"/>
      <c r="H308" s="177"/>
      <c r="I308" s="177"/>
      <c r="J308" s="177"/>
      <c r="K308" s="177"/>
      <c r="L308" s="177"/>
      <c r="M308" s="177"/>
      <c r="N308" s="56"/>
    </row>
    <row r="309" spans="6:14" x14ac:dyDescent="0.35">
      <c r="F309" s="177"/>
      <c r="G309" s="177"/>
      <c r="H309" s="177"/>
      <c r="I309" s="177"/>
      <c r="J309" s="177"/>
      <c r="K309" s="177"/>
      <c r="L309" s="177"/>
      <c r="M309" s="177"/>
      <c r="N309" s="56"/>
    </row>
    <row r="310" spans="6:14" x14ac:dyDescent="0.35">
      <c r="F310" s="177"/>
      <c r="G310" s="177"/>
      <c r="H310" s="177"/>
      <c r="I310" s="177"/>
      <c r="J310" s="177"/>
      <c r="K310" s="177"/>
      <c r="L310" s="177"/>
      <c r="M310" s="177"/>
      <c r="N310" s="56"/>
    </row>
    <row r="311" spans="6:14" x14ac:dyDescent="0.35">
      <c r="F311" s="177"/>
      <c r="G311" s="177"/>
      <c r="H311" s="177"/>
      <c r="I311" s="177"/>
      <c r="J311" s="177"/>
      <c r="K311" s="177"/>
      <c r="L311" s="177"/>
      <c r="M311" s="177"/>
      <c r="N311" s="56"/>
    </row>
    <row r="312" spans="6:14" x14ac:dyDescent="0.35">
      <c r="F312" s="177"/>
      <c r="G312" s="177"/>
      <c r="H312" s="177"/>
      <c r="I312" s="177"/>
      <c r="J312" s="177"/>
      <c r="K312" s="177"/>
      <c r="L312" s="177"/>
      <c r="M312" s="177"/>
      <c r="N312" s="56"/>
    </row>
    <row r="313" spans="6:14" x14ac:dyDescent="0.35">
      <c r="F313" s="177"/>
      <c r="G313" s="177"/>
      <c r="H313" s="177"/>
      <c r="I313" s="177"/>
      <c r="J313" s="177"/>
      <c r="K313" s="177"/>
      <c r="L313" s="177"/>
      <c r="M313" s="177"/>
      <c r="N313" s="56"/>
    </row>
    <row r="314" spans="6:14" x14ac:dyDescent="0.35">
      <c r="F314" s="177"/>
      <c r="G314" s="177"/>
      <c r="H314" s="177"/>
      <c r="I314" s="177"/>
      <c r="J314" s="177"/>
      <c r="K314" s="177"/>
      <c r="L314" s="177"/>
      <c r="M314" s="177"/>
      <c r="N314" s="56"/>
    </row>
    <row r="315" spans="6:14" x14ac:dyDescent="0.35">
      <c r="F315" s="177"/>
      <c r="G315" s="177"/>
      <c r="H315" s="177"/>
      <c r="I315" s="177"/>
      <c r="J315" s="177"/>
      <c r="K315" s="177"/>
      <c r="L315" s="177"/>
      <c r="M315" s="177"/>
      <c r="N315" s="56"/>
    </row>
    <row r="316" spans="6:14" x14ac:dyDescent="0.35">
      <c r="F316" s="177"/>
      <c r="G316" s="177"/>
      <c r="H316" s="177"/>
      <c r="I316" s="177"/>
      <c r="J316" s="177"/>
      <c r="K316" s="177"/>
      <c r="L316" s="177"/>
      <c r="M316" s="177"/>
      <c r="N316" s="56"/>
    </row>
    <row r="317" spans="6:14" x14ac:dyDescent="0.35">
      <c r="F317" s="177"/>
      <c r="G317" s="177"/>
      <c r="H317" s="177"/>
      <c r="I317" s="177"/>
      <c r="J317" s="177"/>
      <c r="K317" s="177"/>
      <c r="L317" s="177"/>
      <c r="M317" s="177"/>
      <c r="N317" s="56"/>
    </row>
    <row r="318" spans="6:14" x14ac:dyDescent="0.35">
      <c r="F318" s="177"/>
      <c r="G318" s="177"/>
      <c r="H318" s="177"/>
      <c r="I318" s="177"/>
      <c r="J318" s="177"/>
      <c r="K318" s="177"/>
      <c r="L318" s="177"/>
      <c r="M318" s="177"/>
      <c r="N318" s="56"/>
    </row>
    <row r="319" spans="6:14" x14ac:dyDescent="0.35">
      <c r="F319" s="177"/>
      <c r="G319" s="177"/>
      <c r="H319" s="177"/>
      <c r="I319" s="177"/>
      <c r="J319" s="177"/>
      <c r="K319" s="177"/>
      <c r="L319" s="177"/>
      <c r="M319" s="177"/>
      <c r="N319" s="56"/>
    </row>
    <row r="320" spans="6:14" x14ac:dyDescent="0.35">
      <c r="F320" s="177"/>
      <c r="G320" s="177"/>
      <c r="H320" s="177"/>
      <c r="I320" s="177"/>
      <c r="J320" s="177"/>
      <c r="K320" s="177"/>
      <c r="L320" s="177"/>
      <c r="M320" s="177"/>
      <c r="N320" s="56"/>
    </row>
    <row r="321" spans="6:14" x14ac:dyDescent="0.35">
      <c r="F321" s="177"/>
      <c r="G321" s="177"/>
      <c r="H321" s="177"/>
      <c r="I321" s="177"/>
      <c r="J321" s="177"/>
      <c r="K321" s="177"/>
      <c r="L321" s="177"/>
      <c r="M321" s="177"/>
      <c r="N321" s="56"/>
    </row>
    <row r="322" spans="6:14" x14ac:dyDescent="0.35">
      <c r="F322" s="177"/>
      <c r="G322" s="177"/>
      <c r="H322" s="177"/>
      <c r="I322" s="177"/>
      <c r="J322" s="177"/>
      <c r="K322" s="177"/>
      <c r="L322" s="177"/>
      <c r="M322" s="177"/>
      <c r="N322" s="56"/>
    </row>
    <row r="323" spans="6:14" x14ac:dyDescent="0.35">
      <c r="F323" s="177"/>
      <c r="G323" s="177"/>
      <c r="H323" s="177"/>
      <c r="I323" s="177"/>
      <c r="J323" s="177"/>
      <c r="K323" s="177"/>
      <c r="L323" s="177"/>
      <c r="M323" s="177"/>
      <c r="N323" s="56"/>
    </row>
    <row r="324" spans="6:14" x14ac:dyDescent="0.35">
      <c r="F324" s="177"/>
      <c r="G324" s="177"/>
      <c r="H324" s="177"/>
      <c r="I324" s="177"/>
      <c r="J324" s="177"/>
      <c r="K324" s="177"/>
      <c r="L324" s="177"/>
      <c r="M324" s="177"/>
      <c r="N324" s="56"/>
    </row>
    <row r="325" spans="6:14" x14ac:dyDescent="0.35">
      <c r="F325" s="177"/>
      <c r="G325" s="177"/>
      <c r="H325" s="177"/>
      <c r="I325" s="177"/>
      <c r="J325" s="177"/>
      <c r="K325" s="177"/>
      <c r="L325" s="177"/>
      <c r="M325" s="177"/>
      <c r="N325" s="56"/>
    </row>
    <row r="326" spans="6:14" x14ac:dyDescent="0.35">
      <c r="F326" s="177"/>
      <c r="G326" s="177"/>
      <c r="H326" s="177"/>
      <c r="I326" s="177"/>
      <c r="J326" s="177"/>
      <c r="K326" s="177"/>
      <c r="L326" s="177"/>
      <c r="M326" s="177"/>
      <c r="N326" s="56"/>
    </row>
    <row r="327" spans="6:14" x14ac:dyDescent="0.35">
      <c r="F327" s="177"/>
      <c r="G327" s="177"/>
      <c r="H327" s="177"/>
      <c r="I327" s="177"/>
      <c r="J327" s="177"/>
      <c r="K327" s="177"/>
      <c r="L327" s="177"/>
      <c r="M327" s="177"/>
      <c r="N327" s="56"/>
    </row>
    <row r="328" spans="6:14" x14ac:dyDescent="0.35">
      <c r="F328" s="177"/>
      <c r="G328" s="177"/>
      <c r="H328" s="177"/>
      <c r="I328" s="177"/>
      <c r="J328" s="177"/>
      <c r="K328" s="177"/>
      <c r="L328" s="177"/>
      <c r="M328" s="177"/>
      <c r="N328" s="56"/>
    </row>
    <row r="329" spans="6:14" x14ac:dyDescent="0.35">
      <c r="F329" s="177"/>
      <c r="G329" s="177"/>
      <c r="H329" s="177"/>
      <c r="I329" s="177"/>
      <c r="J329" s="177"/>
      <c r="K329" s="177"/>
      <c r="L329" s="177"/>
      <c r="M329" s="177"/>
      <c r="N329" s="56"/>
    </row>
    <row r="330" spans="6:14" x14ac:dyDescent="0.35">
      <c r="F330" s="177"/>
      <c r="G330" s="177"/>
      <c r="H330" s="177"/>
      <c r="I330" s="177"/>
      <c r="J330" s="177"/>
      <c r="K330" s="177"/>
      <c r="L330" s="177"/>
      <c r="M330" s="177"/>
      <c r="N330" s="56"/>
    </row>
    <row r="331" spans="6:14" x14ac:dyDescent="0.35">
      <c r="F331" s="177"/>
      <c r="G331" s="177"/>
      <c r="H331" s="177"/>
      <c r="I331" s="177"/>
      <c r="J331" s="177"/>
      <c r="K331" s="177"/>
      <c r="L331" s="177"/>
      <c r="M331" s="177"/>
      <c r="N331" s="56"/>
    </row>
    <row r="332" spans="6:14" x14ac:dyDescent="0.35">
      <c r="F332" s="177"/>
      <c r="G332" s="177"/>
      <c r="H332" s="177"/>
      <c r="I332" s="177"/>
      <c r="J332" s="177"/>
      <c r="K332" s="177"/>
      <c r="L332" s="177"/>
      <c r="M332" s="177"/>
      <c r="N332" s="56"/>
    </row>
    <row r="333" spans="6:14" x14ac:dyDescent="0.35">
      <c r="F333" s="177"/>
      <c r="G333" s="177"/>
      <c r="H333" s="177"/>
      <c r="I333" s="177"/>
      <c r="J333" s="177"/>
      <c r="K333" s="177"/>
      <c r="L333" s="177"/>
      <c r="M333" s="177"/>
      <c r="N333" s="56"/>
    </row>
    <row r="334" spans="6:14" x14ac:dyDescent="0.35">
      <c r="F334" s="177"/>
      <c r="G334" s="177"/>
      <c r="H334" s="177"/>
      <c r="I334" s="177"/>
      <c r="J334" s="177"/>
      <c r="K334" s="177"/>
      <c r="L334" s="177"/>
      <c r="M334" s="177"/>
      <c r="N334" s="56"/>
    </row>
    <row r="335" spans="6:14" x14ac:dyDescent="0.35">
      <c r="F335" s="177"/>
      <c r="G335" s="177"/>
      <c r="H335" s="177"/>
      <c r="I335" s="177"/>
      <c r="J335" s="177"/>
      <c r="K335" s="177"/>
      <c r="L335" s="177"/>
      <c r="M335" s="177"/>
      <c r="N335" s="56"/>
    </row>
    <row r="336" spans="6:14" x14ac:dyDescent="0.35">
      <c r="F336" s="177"/>
      <c r="G336" s="177"/>
      <c r="H336" s="177"/>
      <c r="I336" s="177"/>
      <c r="J336" s="177"/>
      <c r="K336" s="177"/>
      <c r="L336" s="177"/>
      <c r="M336" s="177"/>
      <c r="N336" s="56"/>
    </row>
    <row r="337" spans="6:14" x14ac:dyDescent="0.35">
      <c r="F337" s="177"/>
      <c r="G337" s="177"/>
      <c r="H337" s="177"/>
      <c r="I337" s="177"/>
      <c r="J337" s="177"/>
      <c r="K337" s="177"/>
      <c r="L337" s="177"/>
      <c r="M337" s="177"/>
      <c r="N337" s="56"/>
    </row>
    <row r="338" spans="6:14" x14ac:dyDescent="0.35">
      <c r="F338" s="177"/>
      <c r="G338" s="177"/>
      <c r="H338" s="177"/>
      <c r="I338" s="177"/>
      <c r="J338" s="177"/>
      <c r="K338" s="177"/>
      <c r="L338" s="177"/>
      <c r="M338" s="177"/>
      <c r="N338" s="56"/>
    </row>
    <row r="339" spans="6:14" x14ac:dyDescent="0.35">
      <c r="F339" s="177"/>
      <c r="G339" s="177"/>
      <c r="H339" s="177"/>
      <c r="I339" s="177"/>
      <c r="J339" s="177"/>
      <c r="K339" s="177"/>
      <c r="L339" s="177"/>
      <c r="M339" s="177"/>
      <c r="N339" s="56"/>
    </row>
    <row r="340" spans="6:14" x14ac:dyDescent="0.35">
      <c r="F340" s="177"/>
      <c r="G340" s="177"/>
      <c r="H340" s="177"/>
      <c r="I340" s="177"/>
      <c r="J340" s="177"/>
      <c r="K340" s="177"/>
      <c r="L340" s="177"/>
      <c r="M340" s="177"/>
      <c r="N340" s="56"/>
    </row>
    <row r="341" spans="6:14" x14ac:dyDescent="0.35">
      <c r="F341" s="177"/>
      <c r="G341" s="177"/>
      <c r="H341" s="177"/>
      <c r="I341" s="177"/>
      <c r="J341" s="177"/>
      <c r="K341" s="177"/>
      <c r="L341" s="177"/>
      <c r="M341" s="177"/>
      <c r="N341" s="56"/>
    </row>
    <row r="342" spans="6:14" x14ac:dyDescent="0.35">
      <c r="F342" s="177"/>
      <c r="G342" s="177"/>
      <c r="H342" s="177"/>
      <c r="I342" s="177"/>
      <c r="J342" s="177"/>
      <c r="K342" s="177"/>
      <c r="L342" s="177"/>
      <c r="M342" s="177"/>
      <c r="N342" s="56"/>
    </row>
    <row r="343" spans="6:14" x14ac:dyDescent="0.35">
      <c r="F343" s="177"/>
      <c r="G343" s="177"/>
      <c r="H343" s="177"/>
      <c r="I343" s="177"/>
      <c r="J343" s="177"/>
      <c r="K343" s="177"/>
      <c r="L343" s="177"/>
      <c r="M343" s="177"/>
      <c r="N343" s="56"/>
    </row>
    <row r="344" spans="6:14" x14ac:dyDescent="0.35">
      <c r="F344" s="177"/>
      <c r="G344" s="177"/>
      <c r="H344" s="177"/>
      <c r="I344" s="177"/>
      <c r="J344" s="177"/>
      <c r="K344" s="177"/>
      <c r="L344" s="177"/>
      <c r="M344" s="177"/>
      <c r="N344" s="56"/>
    </row>
    <row r="345" spans="6:14" x14ac:dyDescent="0.35">
      <c r="F345" s="177"/>
      <c r="G345" s="177"/>
      <c r="H345" s="177"/>
      <c r="I345" s="177"/>
      <c r="J345" s="177"/>
      <c r="K345" s="177"/>
      <c r="L345" s="177"/>
      <c r="M345" s="177"/>
      <c r="N345" s="56"/>
    </row>
    <row r="346" spans="6:14" x14ac:dyDescent="0.35">
      <c r="F346" s="177"/>
      <c r="G346" s="177"/>
      <c r="H346" s="177"/>
      <c r="I346" s="177"/>
      <c r="J346" s="177"/>
      <c r="K346" s="177"/>
      <c r="L346" s="177"/>
      <c r="M346" s="177"/>
      <c r="N346" s="56"/>
    </row>
    <row r="347" spans="6:14" x14ac:dyDescent="0.35">
      <c r="F347" s="177"/>
      <c r="G347" s="177"/>
      <c r="H347" s="177"/>
      <c r="I347" s="177"/>
      <c r="J347" s="177"/>
      <c r="K347" s="177"/>
      <c r="L347" s="177"/>
      <c r="M347" s="177"/>
      <c r="N347" s="56"/>
    </row>
    <row r="348" spans="6:14" x14ac:dyDescent="0.35">
      <c r="F348" s="177"/>
      <c r="G348" s="177"/>
      <c r="H348" s="177"/>
      <c r="I348" s="177"/>
      <c r="J348" s="177"/>
      <c r="K348" s="177"/>
      <c r="L348" s="177"/>
      <c r="M348" s="177"/>
      <c r="N348" s="56"/>
    </row>
    <row r="349" spans="6:14" x14ac:dyDescent="0.35">
      <c r="F349" s="177"/>
      <c r="G349" s="177"/>
      <c r="H349" s="177"/>
      <c r="I349" s="177"/>
      <c r="J349" s="177"/>
      <c r="K349" s="177"/>
      <c r="L349" s="177"/>
      <c r="M349" s="177"/>
      <c r="N349" s="56"/>
    </row>
    <row r="350" spans="6:14" x14ac:dyDescent="0.35">
      <c r="F350" s="177"/>
      <c r="G350" s="177"/>
      <c r="H350" s="177"/>
      <c r="I350" s="177"/>
      <c r="J350" s="177"/>
      <c r="K350" s="177"/>
      <c r="L350" s="177"/>
      <c r="M350" s="177"/>
      <c r="N350" s="56"/>
    </row>
    <row r="351" spans="6:14" x14ac:dyDescent="0.35">
      <c r="F351" s="177"/>
      <c r="G351" s="177"/>
      <c r="H351" s="177"/>
      <c r="I351" s="177"/>
      <c r="J351" s="177"/>
      <c r="K351" s="177"/>
      <c r="L351" s="177"/>
      <c r="M351" s="177"/>
      <c r="N351" s="56"/>
    </row>
    <row r="352" spans="6:14" x14ac:dyDescent="0.35">
      <c r="F352" s="177"/>
      <c r="G352" s="177"/>
      <c r="H352" s="177"/>
      <c r="I352" s="177"/>
      <c r="J352" s="177"/>
      <c r="K352" s="177"/>
      <c r="L352" s="177"/>
      <c r="M352" s="177"/>
      <c r="N352" s="56"/>
    </row>
    <row r="353" spans="6:14" x14ac:dyDescent="0.35">
      <c r="F353" s="177"/>
      <c r="G353" s="177"/>
      <c r="H353" s="177"/>
      <c r="I353" s="177"/>
      <c r="J353" s="177"/>
      <c r="K353" s="177"/>
      <c r="L353" s="177"/>
      <c r="M353" s="177"/>
      <c r="N353" s="56"/>
    </row>
    <row r="354" spans="6:14" x14ac:dyDescent="0.35">
      <c r="F354" s="177"/>
      <c r="G354" s="177"/>
      <c r="H354" s="177"/>
      <c r="I354" s="177"/>
      <c r="J354" s="177"/>
      <c r="K354" s="177"/>
      <c r="L354" s="177"/>
      <c r="M354" s="177"/>
      <c r="N354" s="56"/>
    </row>
    <row r="355" spans="6:14" x14ac:dyDescent="0.35">
      <c r="F355" s="177"/>
      <c r="G355" s="177"/>
      <c r="H355" s="177"/>
      <c r="I355" s="177"/>
      <c r="J355" s="177"/>
      <c r="K355" s="177"/>
      <c r="L355" s="177"/>
      <c r="M355" s="177"/>
      <c r="N355" s="56"/>
    </row>
    <row r="356" spans="6:14" x14ac:dyDescent="0.35">
      <c r="F356" s="177"/>
      <c r="G356" s="177"/>
      <c r="H356" s="177"/>
      <c r="I356" s="177"/>
      <c r="J356" s="177"/>
      <c r="K356" s="177"/>
      <c r="L356" s="177"/>
      <c r="M356" s="177"/>
      <c r="N356" s="56"/>
    </row>
    <row r="357" spans="6:14" x14ac:dyDescent="0.35">
      <c r="F357" s="177"/>
      <c r="G357" s="177"/>
      <c r="H357" s="177"/>
      <c r="I357" s="177"/>
      <c r="J357" s="177"/>
      <c r="K357" s="177"/>
      <c r="L357" s="177"/>
      <c r="M357" s="177"/>
      <c r="N357" s="56"/>
    </row>
    <row r="358" spans="6:14" x14ac:dyDescent="0.35">
      <c r="F358" s="177"/>
      <c r="G358" s="177"/>
      <c r="H358" s="177"/>
      <c r="I358" s="177"/>
      <c r="J358" s="177"/>
      <c r="K358" s="177"/>
      <c r="L358" s="177"/>
      <c r="M358" s="177"/>
      <c r="N358" s="56"/>
    </row>
    <row r="359" spans="6:14" x14ac:dyDescent="0.35">
      <c r="F359" s="177"/>
      <c r="G359" s="177"/>
      <c r="H359" s="177"/>
      <c r="I359" s="177"/>
      <c r="J359" s="177"/>
      <c r="K359" s="177"/>
      <c r="L359" s="177"/>
      <c r="M359" s="177"/>
      <c r="N359" s="56"/>
    </row>
    <row r="360" spans="6:14" x14ac:dyDescent="0.35">
      <c r="F360" s="177"/>
      <c r="G360" s="177"/>
      <c r="H360" s="177"/>
      <c r="I360" s="177"/>
      <c r="J360" s="177"/>
      <c r="K360" s="177"/>
      <c r="L360" s="177"/>
      <c r="M360" s="177"/>
      <c r="N360" s="56"/>
    </row>
    <row r="361" spans="6:14" x14ac:dyDescent="0.35">
      <c r="F361" s="177"/>
      <c r="G361" s="177"/>
      <c r="H361" s="177"/>
      <c r="I361" s="177"/>
      <c r="J361" s="177"/>
      <c r="K361" s="177"/>
      <c r="L361" s="177"/>
      <c r="M361" s="177"/>
      <c r="N361" s="56"/>
    </row>
    <row r="362" spans="6:14" x14ac:dyDescent="0.35">
      <c r="F362" s="177"/>
      <c r="G362" s="177"/>
      <c r="H362" s="177"/>
      <c r="I362" s="177"/>
      <c r="J362" s="177"/>
      <c r="K362" s="177"/>
      <c r="L362" s="177"/>
      <c r="M362" s="177"/>
      <c r="N362" s="56"/>
    </row>
    <row r="363" spans="6:14" x14ac:dyDescent="0.35">
      <c r="F363" s="177"/>
      <c r="G363" s="177"/>
      <c r="H363" s="177"/>
      <c r="I363" s="177"/>
      <c r="J363" s="177"/>
      <c r="K363" s="177"/>
      <c r="L363" s="177"/>
      <c r="M363" s="177"/>
      <c r="N363" s="56"/>
    </row>
    <row r="364" spans="6:14" x14ac:dyDescent="0.35">
      <c r="F364" s="177"/>
      <c r="G364" s="177"/>
      <c r="H364" s="177"/>
      <c r="I364" s="177"/>
      <c r="J364" s="177"/>
      <c r="K364" s="177"/>
      <c r="L364" s="177"/>
      <c r="M364" s="177"/>
      <c r="N364" s="56"/>
    </row>
    <row r="365" spans="6:14" x14ac:dyDescent="0.35">
      <c r="F365" s="177"/>
      <c r="G365" s="177"/>
      <c r="H365" s="177"/>
      <c r="I365" s="177"/>
      <c r="J365" s="177"/>
      <c r="K365" s="177"/>
      <c r="L365" s="177"/>
      <c r="M365" s="177"/>
      <c r="N365" s="56"/>
    </row>
    <row r="366" spans="6:14" x14ac:dyDescent="0.35">
      <c r="F366" s="177"/>
      <c r="G366" s="177"/>
      <c r="H366" s="177"/>
      <c r="I366" s="177"/>
      <c r="J366" s="177"/>
      <c r="K366" s="177"/>
      <c r="L366" s="177"/>
      <c r="M366" s="177"/>
      <c r="N366" s="56"/>
    </row>
    <row r="367" spans="6:14" x14ac:dyDescent="0.35">
      <c r="F367" s="177"/>
      <c r="G367" s="177"/>
      <c r="H367" s="177"/>
      <c r="I367" s="177"/>
      <c r="J367" s="177"/>
      <c r="K367" s="177"/>
      <c r="L367" s="177"/>
      <c r="M367" s="177"/>
      <c r="N367" s="56"/>
    </row>
    <row r="368" spans="6:14" x14ac:dyDescent="0.35">
      <c r="F368" s="177"/>
      <c r="G368" s="177"/>
      <c r="H368" s="177"/>
      <c r="I368" s="177"/>
      <c r="J368" s="177"/>
      <c r="K368" s="177"/>
      <c r="L368" s="177"/>
      <c r="M368" s="177"/>
      <c r="N368" s="56"/>
    </row>
    <row r="369" spans="6:14" x14ac:dyDescent="0.35">
      <c r="F369" s="177"/>
      <c r="G369" s="177"/>
      <c r="H369" s="177"/>
      <c r="I369" s="177"/>
      <c r="J369" s="177"/>
      <c r="K369" s="177"/>
      <c r="L369" s="177"/>
      <c r="M369" s="177"/>
      <c r="N369" s="56"/>
    </row>
    <row r="370" spans="6:14" x14ac:dyDescent="0.35">
      <c r="F370" s="177"/>
      <c r="G370" s="177"/>
      <c r="H370" s="177"/>
      <c r="I370" s="177"/>
      <c r="J370" s="177"/>
      <c r="K370" s="177"/>
      <c r="L370" s="177"/>
      <c r="M370" s="177"/>
      <c r="N370" s="56"/>
    </row>
    <row r="371" spans="6:14" x14ac:dyDescent="0.35">
      <c r="F371" s="177"/>
      <c r="G371" s="177"/>
      <c r="H371" s="177"/>
      <c r="I371" s="177"/>
      <c r="J371" s="177"/>
      <c r="K371" s="177"/>
      <c r="L371" s="177"/>
      <c r="M371" s="177"/>
      <c r="N371" s="56"/>
    </row>
    <row r="372" spans="6:14" x14ac:dyDescent="0.35">
      <c r="F372" s="177"/>
      <c r="G372" s="177"/>
      <c r="H372" s="177"/>
      <c r="I372" s="177"/>
      <c r="J372" s="177"/>
      <c r="K372" s="177"/>
      <c r="L372" s="177"/>
      <c r="M372" s="177"/>
      <c r="N372" s="56"/>
    </row>
    <row r="373" spans="6:14" x14ac:dyDescent="0.35">
      <c r="F373" s="177"/>
      <c r="G373" s="177"/>
      <c r="H373" s="177"/>
      <c r="I373" s="177"/>
      <c r="J373" s="177"/>
      <c r="K373" s="177"/>
      <c r="L373" s="177"/>
      <c r="M373" s="177"/>
      <c r="N373" s="56"/>
    </row>
    <row r="374" spans="6:14" x14ac:dyDescent="0.35">
      <c r="F374" s="177"/>
      <c r="G374" s="177"/>
      <c r="H374" s="177"/>
      <c r="I374" s="177"/>
      <c r="J374" s="177"/>
      <c r="K374" s="177"/>
      <c r="L374" s="177"/>
      <c r="M374" s="177"/>
      <c r="N374" s="56"/>
    </row>
    <row r="375" spans="6:14" x14ac:dyDescent="0.35">
      <c r="F375" s="177"/>
      <c r="G375" s="177"/>
      <c r="H375" s="177"/>
      <c r="I375" s="177"/>
      <c r="J375" s="177"/>
      <c r="K375" s="177"/>
      <c r="L375" s="177"/>
      <c r="M375" s="177"/>
      <c r="N375" s="56"/>
    </row>
    <row r="376" spans="6:14" x14ac:dyDescent="0.35">
      <c r="F376" s="177"/>
      <c r="G376" s="177"/>
      <c r="H376" s="177"/>
      <c r="I376" s="177"/>
      <c r="J376" s="177"/>
      <c r="K376" s="177"/>
      <c r="L376" s="177"/>
      <c r="M376" s="177"/>
      <c r="N376" s="56"/>
    </row>
    <row r="377" spans="6:14" x14ac:dyDescent="0.35">
      <c r="F377" s="177"/>
      <c r="G377" s="177"/>
      <c r="H377" s="177"/>
      <c r="I377" s="177"/>
      <c r="J377" s="177"/>
      <c r="K377" s="177"/>
      <c r="L377" s="177"/>
      <c r="M377" s="177"/>
      <c r="N377" s="56"/>
    </row>
    <row r="378" spans="6:14" x14ac:dyDescent="0.35">
      <c r="F378" s="177"/>
      <c r="G378" s="177"/>
      <c r="H378" s="177"/>
      <c r="I378" s="177"/>
      <c r="J378" s="177"/>
      <c r="K378" s="177"/>
      <c r="L378" s="177"/>
      <c r="M378" s="177"/>
      <c r="N378" s="56"/>
    </row>
    <row r="379" spans="6:14" x14ac:dyDescent="0.35">
      <c r="F379" s="177"/>
      <c r="G379" s="177"/>
      <c r="H379" s="177"/>
      <c r="I379" s="177"/>
      <c r="J379" s="177"/>
      <c r="K379" s="177"/>
      <c r="L379" s="177"/>
      <c r="M379" s="177"/>
      <c r="N379" s="56"/>
    </row>
    <row r="380" spans="6:14" x14ac:dyDescent="0.35">
      <c r="F380" s="177"/>
      <c r="G380" s="177"/>
      <c r="H380" s="177"/>
      <c r="I380" s="177"/>
      <c r="J380" s="177"/>
      <c r="K380" s="177"/>
      <c r="L380" s="177"/>
      <c r="M380" s="177"/>
      <c r="N380" s="56"/>
    </row>
    <row r="381" spans="6:14" x14ac:dyDescent="0.35">
      <c r="F381" s="177"/>
      <c r="G381" s="177"/>
      <c r="H381" s="177"/>
      <c r="I381" s="177"/>
      <c r="J381" s="177"/>
      <c r="K381" s="177"/>
      <c r="L381" s="177"/>
      <c r="M381" s="177"/>
      <c r="N381" s="56"/>
    </row>
    <row r="382" spans="6:14" x14ac:dyDescent="0.35">
      <c r="F382" s="177"/>
      <c r="G382" s="177"/>
      <c r="H382" s="177"/>
      <c r="I382" s="177"/>
      <c r="J382" s="177"/>
      <c r="K382" s="177"/>
      <c r="L382" s="177"/>
      <c r="M382" s="177"/>
      <c r="N382" s="56"/>
    </row>
    <row r="383" spans="6:14" x14ac:dyDescent="0.35">
      <c r="F383" s="177"/>
      <c r="G383" s="177"/>
      <c r="H383" s="177"/>
      <c r="I383" s="177"/>
      <c r="J383" s="177"/>
      <c r="K383" s="177"/>
      <c r="L383" s="177"/>
      <c r="M383" s="177"/>
      <c r="N383" s="56"/>
    </row>
    <row r="384" spans="6:14" x14ac:dyDescent="0.35">
      <c r="F384" s="177"/>
      <c r="G384" s="177"/>
      <c r="H384" s="177"/>
      <c r="I384" s="177"/>
      <c r="J384" s="177"/>
      <c r="K384" s="177"/>
      <c r="L384" s="177"/>
      <c r="M384" s="177"/>
      <c r="N384" s="56"/>
    </row>
    <row r="385" spans="6:14" x14ac:dyDescent="0.35">
      <c r="F385" s="177"/>
      <c r="G385" s="177"/>
      <c r="H385" s="177"/>
      <c r="I385" s="177"/>
      <c r="J385" s="177"/>
      <c r="K385" s="177"/>
      <c r="L385" s="177"/>
      <c r="M385" s="177"/>
      <c r="N385" s="56"/>
    </row>
    <row r="386" spans="6:14" x14ac:dyDescent="0.35">
      <c r="F386" s="177"/>
      <c r="G386" s="177"/>
      <c r="H386" s="177"/>
      <c r="I386" s="177"/>
      <c r="J386" s="177"/>
      <c r="K386" s="177"/>
      <c r="L386" s="177"/>
      <c r="M386" s="177"/>
      <c r="N386" s="56"/>
    </row>
    <row r="387" spans="6:14" x14ac:dyDescent="0.35">
      <c r="F387" s="177"/>
      <c r="G387" s="177"/>
      <c r="H387" s="177"/>
      <c r="I387" s="177"/>
      <c r="J387" s="177"/>
      <c r="K387" s="177"/>
      <c r="L387" s="177"/>
      <c r="M387" s="177"/>
      <c r="N387" s="56"/>
    </row>
    <row r="388" spans="6:14" x14ac:dyDescent="0.35">
      <c r="F388" s="177"/>
      <c r="G388" s="177"/>
      <c r="H388" s="177"/>
      <c r="I388" s="177"/>
      <c r="J388" s="177"/>
      <c r="K388" s="177"/>
      <c r="L388" s="177"/>
      <c r="M388" s="177"/>
      <c r="N388" s="56"/>
    </row>
    <row r="389" spans="6:14" x14ac:dyDescent="0.35">
      <c r="F389" s="177"/>
      <c r="G389" s="177"/>
      <c r="H389" s="177"/>
      <c r="I389" s="177"/>
      <c r="J389" s="177"/>
      <c r="K389" s="177"/>
      <c r="L389" s="177"/>
      <c r="M389" s="177"/>
      <c r="N389" s="56"/>
    </row>
    <row r="390" spans="6:14" x14ac:dyDescent="0.35">
      <c r="F390" s="177"/>
      <c r="G390" s="177"/>
      <c r="H390" s="177"/>
      <c r="I390" s="177"/>
      <c r="J390" s="177"/>
      <c r="K390" s="177"/>
      <c r="L390" s="177"/>
      <c r="M390" s="177"/>
      <c r="N390" s="56"/>
    </row>
    <row r="391" spans="6:14" x14ac:dyDescent="0.35">
      <c r="F391" s="177"/>
      <c r="G391" s="177"/>
      <c r="H391" s="177"/>
      <c r="I391" s="177"/>
      <c r="J391" s="177"/>
      <c r="K391" s="177"/>
      <c r="L391" s="177"/>
      <c r="M391" s="177"/>
      <c r="N391" s="56"/>
    </row>
    <row r="392" spans="6:14" x14ac:dyDescent="0.35">
      <c r="F392" s="177"/>
      <c r="G392" s="177"/>
      <c r="H392" s="177"/>
      <c r="I392" s="177"/>
      <c r="J392" s="177"/>
      <c r="K392" s="177"/>
      <c r="L392" s="177"/>
      <c r="M392" s="177"/>
      <c r="N392" s="56"/>
    </row>
    <row r="393" spans="6:14" x14ac:dyDescent="0.35">
      <c r="F393" s="177"/>
      <c r="G393" s="177"/>
      <c r="H393" s="177"/>
      <c r="I393" s="177"/>
      <c r="J393" s="177"/>
      <c r="K393" s="177"/>
      <c r="L393" s="177"/>
      <c r="M393" s="177"/>
      <c r="N393" s="56"/>
    </row>
    <row r="394" spans="6:14" x14ac:dyDescent="0.35">
      <c r="F394" s="177"/>
      <c r="G394" s="177"/>
      <c r="H394" s="177"/>
      <c r="I394" s="177"/>
      <c r="J394" s="177"/>
      <c r="K394" s="177"/>
      <c r="L394" s="177"/>
      <c r="M394" s="177"/>
      <c r="N394" s="56"/>
    </row>
    <row r="395" spans="6:14" x14ac:dyDescent="0.35">
      <c r="F395" s="177"/>
      <c r="G395" s="177"/>
      <c r="H395" s="177"/>
      <c r="I395" s="177"/>
      <c r="J395" s="177"/>
      <c r="K395" s="177"/>
      <c r="L395" s="177"/>
      <c r="M395" s="177"/>
      <c r="N395" s="56"/>
    </row>
    <row r="396" spans="6:14" x14ac:dyDescent="0.35">
      <c r="F396" s="177"/>
      <c r="G396" s="177"/>
      <c r="H396" s="177"/>
      <c r="I396" s="177"/>
      <c r="J396" s="177"/>
      <c r="K396" s="177"/>
      <c r="L396" s="177"/>
      <c r="M396" s="177"/>
      <c r="N396" s="56"/>
    </row>
    <row r="397" spans="6:14" x14ac:dyDescent="0.35">
      <c r="F397" s="177"/>
      <c r="G397" s="177"/>
      <c r="H397" s="177"/>
      <c r="I397" s="177"/>
      <c r="J397" s="177"/>
      <c r="K397" s="177"/>
      <c r="L397" s="177"/>
      <c r="M397" s="177"/>
      <c r="N397" s="56"/>
    </row>
    <row r="398" spans="6:14" x14ac:dyDescent="0.35">
      <c r="F398" s="177"/>
      <c r="G398" s="177"/>
      <c r="H398" s="177"/>
      <c r="I398" s="177"/>
      <c r="J398" s="177"/>
      <c r="K398" s="177"/>
      <c r="L398" s="177"/>
      <c r="M398" s="177"/>
      <c r="N398" s="56"/>
    </row>
    <row r="399" spans="6:14" x14ac:dyDescent="0.35">
      <c r="F399" s="177"/>
      <c r="G399" s="177"/>
      <c r="H399" s="177"/>
      <c r="I399" s="177"/>
      <c r="J399" s="177"/>
      <c r="K399" s="177"/>
      <c r="L399" s="177"/>
      <c r="M399" s="177"/>
      <c r="N399" s="56"/>
    </row>
    <row r="400" spans="6:14" x14ac:dyDescent="0.35">
      <c r="F400" s="177"/>
      <c r="G400" s="177"/>
      <c r="H400" s="177"/>
      <c r="I400" s="177"/>
      <c r="J400" s="177"/>
      <c r="K400" s="177"/>
      <c r="L400" s="177"/>
      <c r="M400" s="177"/>
      <c r="N400" s="56"/>
    </row>
    <row r="401" spans="6:14" x14ac:dyDescent="0.35">
      <c r="F401" s="177"/>
      <c r="G401" s="177"/>
      <c r="H401" s="177"/>
      <c r="I401" s="177"/>
      <c r="J401" s="177"/>
      <c r="K401" s="177"/>
      <c r="L401" s="177"/>
      <c r="M401" s="177"/>
      <c r="N401" s="56"/>
    </row>
    <row r="402" spans="6:14" x14ac:dyDescent="0.35">
      <c r="F402" s="177"/>
      <c r="G402" s="177"/>
      <c r="H402" s="177"/>
      <c r="I402" s="177"/>
      <c r="J402" s="177"/>
      <c r="K402" s="177"/>
      <c r="L402" s="177"/>
      <c r="M402" s="177"/>
      <c r="N402" s="56"/>
    </row>
    <row r="403" spans="6:14" x14ac:dyDescent="0.35">
      <c r="F403" s="177"/>
      <c r="G403" s="177"/>
      <c r="H403" s="177"/>
      <c r="I403" s="177"/>
      <c r="J403" s="177"/>
      <c r="K403" s="177"/>
      <c r="L403" s="177"/>
      <c r="M403" s="177"/>
      <c r="N403" s="56"/>
    </row>
    <row r="404" spans="6:14" x14ac:dyDescent="0.35">
      <c r="F404" s="177"/>
      <c r="G404" s="177"/>
      <c r="H404" s="177"/>
      <c r="I404" s="177"/>
      <c r="J404" s="177"/>
      <c r="K404" s="177"/>
      <c r="L404" s="177"/>
      <c r="M404" s="177"/>
      <c r="N404" s="56"/>
    </row>
    <row r="405" spans="6:14" x14ac:dyDescent="0.35">
      <c r="F405" s="177"/>
      <c r="G405" s="177"/>
      <c r="H405" s="177"/>
      <c r="I405" s="177"/>
      <c r="J405" s="177"/>
      <c r="K405" s="177"/>
      <c r="L405" s="177"/>
      <c r="M405" s="177"/>
      <c r="N405" s="56"/>
    </row>
    <row r="406" spans="6:14" x14ac:dyDescent="0.35">
      <c r="F406" s="177"/>
      <c r="G406" s="177"/>
      <c r="H406" s="177"/>
      <c r="I406" s="177"/>
      <c r="J406" s="177"/>
      <c r="K406" s="177"/>
      <c r="L406" s="177"/>
      <c r="M406" s="177"/>
      <c r="N406" s="56"/>
    </row>
    <row r="407" spans="6:14" x14ac:dyDescent="0.35">
      <c r="F407" s="177"/>
      <c r="G407" s="177"/>
      <c r="H407" s="177"/>
      <c r="I407" s="177"/>
      <c r="J407" s="177"/>
      <c r="K407" s="177"/>
      <c r="L407" s="177"/>
      <c r="M407" s="177"/>
      <c r="N407" s="56"/>
    </row>
    <row r="408" spans="6:14" x14ac:dyDescent="0.35">
      <c r="F408" s="177"/>
      <c r="G408" s="177"/>
      <c r="H408" s="177"/>
      <c r="I408" s="177"/>
      <c r="J408" s="177"/>
      <c r="K408" s="177"/>
      <c r="L408" s="177"/>
      <c r="M408" s="177"/>
      <c r="N408" s="56"/>
    </row>
    <row r="409" spans="6:14" x14ac:dyDescent="0.35">
      <c r="F409" s="177"/>
      <c r="G409" s="177"/>
      <c r="H409" s="177"/>
      <c r="I409" s="177"/>
      <c r="J409" s="177"/>
      <c r="K409" s="177"/>
      <c r="L409" s="177"/>
      <c r="M409" s="177"/>
      <c r="N409" s="56"/>
    </row>
    <row r="410" spans="6:14" x14ac:dyDescent="0.35">
      <c r="F410" s="177"/>
      <c r="G410" s="177"/>
      <c r="H410" s="177"/>
      <c r="I410" s="177"/>
      <c r="J410" s="177"/>
      <c r="K410" s="177"/>
      <c r="L410" s="177"/>
      <c r="M410" s="177"/>
      <c r="N410" s="56"/>
    </row>
    <row r="411" spans="6:14" x14ac:dyDescent="0.35">
      <c r="F411" s="177"/>
      <c r="G411" s="177"/>
      <c r="H411" s="177"/>
      <c r="I411" s="177"/>
      <c r="J411" s="177"/>
      <c r="K411" s="177"/>
      <c r="L411" s="177"/>
      <c r="M411" s="177"/>
      <c r="N411" s="56"/>
    </row>
    <row r="412" spans="6:14" x14ac:dyDescent="0.35">
      <c r="F412" s="177"/>
      <c r="G412" s="177"/>
      <c r="H412" s="177"/>
      <c r="I412" s="177"/>
      <c r="J412" s="177"/>
      <c r="K412" s="177"/>
      <c r="L412" s="177"/>
      <c r="M412" s="177"/>
      <c r="N412" s="56"/>
    </row>
    <row r="413" spans="6:14" x14ac:dyDescent="0.35">
      <c r="F413" s="177"/>
      <c r="G413" s="177"/>
      <c r="H413" s="177"/>
      <c r="I413" s="177"/>
      <c r="J413" s="177"/>
      <c r="K413" s="177"/>
      <c r="L413" s="177"/>
      <c r="M413" s="177"/>
      <c r="N413" s="56"/>
    </row>
    <row r="414" spans="6:14" x14ac:dyDescent="0.35">
      <c r="F414" s="177"/>
      <c r="G414" s="177"/>
      <c r="H414" s="177"/>
      <c r="I414" s="177"/>
      <c r="J414" s="177"/>
      <c r="K414" s="177"/>
      <c r="L414" s="177"/>
      <c r="M414" s="177"/>
      <c r="N414" s="56"/>
    </row>
    <row r="415" spans="6:14" x14ac:dyDescent="0.35">
      <c r="F415" s="177"/>
      <c r="G415" s="177"/>
      <c r="H415" s="177"/>
      <c r="I415" s="177"/>
      <c r="J415" s="177"/>
      <c r="K415" s="177"/>
      <c r="L415" s="177"/>
      <c r="M415" s="177"/>
      <c r="N415" s="56"/>
    </row>
    <row r="416" spans="6:14" x14ac:dyDescent="0.35">
      <c r="F416" s="177"/>
      <c r="G416" s="177"/>
      <c r="H416" s="177"/>
      <c r="I416" s="177"/>
      <c r="J416" s="177"/>
      <c r="K416" s="177"/>
      <c r="L416" s="177"/>
      <c r="M416" s="177"/>
      <c r="N416" s="56"/>
    </row>
    <row r="417" spans="6:14" x14ac:dyDescent="0.35">
      <c r="F417" s="177"/>
      <c r="G417" s="177"/>
      <c r="H417" s="177"/>
      <c r="I417" s="177"/>
      <c r="J417" s="177"/>
      <c r="K417" s="177"/>
      <c r="L417" s="177"/>
      <c r="M417" s="177"/>
      <c r="N417" s="56"/>
    </row>
    <row r="418" spans="6:14" x14ac:dyDescent="0.35">
      <c r="F418" s="177"/>
      <c r="G418" s="177"/>
      <c r="H418" s="177"/>
      <c r="I418" s="177"/>
      <c r="J418" s="177"/>
      <c r="K418" s="177"/>
      <c r="L418" s="177"/>
      <c r="M418" s="177"/>
      <c r="N418" s="56"/>
    </row>
    <row r="419" spans="6:14" x14ac:dyDescent="0.35">
      <c r="F419" s="177"/>
      <c r="G419" s="177"/>
      <c r="H419" s="177"/>
      <c r="I419" s="177"/>
      <c r="J419" s="177"/>
      <c r="K419" s="177"/>
      <c r="L419" s="177"/>
      <c r="M419" s="177"/>
      <c r="N419" s="56"/>
    </row>
    <row r="420" spans="6:14" x14ac:dyDescent="0.35">
      <c r="F420" s="177"/>
      <c r="G420" s="177"/>
      <c r="H420" s="177"/>
      <c r="I420" s="177"/>
      <c r="J420" s="177"/>
      <c r="K420" s="177"/>
      <c r="L420" s="177"/>
      <c r="M420" s="177"/>
      <c r="N420" s="56"/>
    </row>
    <row r="421" spans="6:14" x14ac:dyDescent="0.35">
      <c r="F421" s="177"/>
      <c r="G421" s="177"/>
      <c r="H421" s="177"/>
      <c r="I421" s="177"/>
      <c r="J421" s="177"/>
      <c r="K421" s="177"/>
      <c r="L421" s="177"/>
      <c r="M421" s="177"/>
      <c r="N421" s="56"/>
    </row>
    <row r="422" spans="6:14" x14ac:dyDescent="0.35">
      <c r="F422" s="177"/>
      <c r="G422" s="177"/>
      <c r="H422" s="177"/>
      <c r="I422" s="177"/>
      <c r="J422" s="177"/>
      <c r="K422" s="177"/>
      <c r="L422" s="177"/>
      <c r="M422" s="177"/>
      <c r="N422" s="56"/>
    </row>
    <row r="423" spans="6:14" x14ac:dyDescent="0.35">
      <c r="F423" s="177"/>
      <c r="G423" s="177"/>
      <c r="H423" s="177"/>
      <c r="I423" s="177"/>
      <c r="J423" s="177"/>
      <c r="K423" s="177"/>
      <c r="L423" s="177"/>
      <c r="M423" s="177"/>
      <c r="N423" s="56"/>
    </row>
    <row r="424" spans="6:14" x14ac:dyDescent="0.35">
      <c r="F424" s="177"/>
      <c r="G424" s="177"/>
      <c r="H424" s="177"/>
      <c r="I424" s="177"/>
      <c r="J424" s="177"/>
      <c r="K424" s="177"/>
      <c r="L424" s="177"/>
      <c r="M424" s="177"/>
      <c r="N424" s="56"/>
    </row>
    <row r="425" spans="6:14" x14ac:dyDescent="0.35">
      <c r="F425" s="177"/>
      <c r="G425" s="177"/>
      <c r="H425" s="177"/>
      <c r="I425" s="177"/>
      <c r="J425" s="177"/>
      <c r="K425" s="177"/>
      <c r="L425" s="177"/>
      <c r="M425" s="177"/>
      <c r="N425" s="56"/>
    </row>
    <row r="426" spans="6:14" x14ac:dyDescent="0.35">
      <c r="F426" s="177"/>
      <c r="G426" s="177"/>
      <c r="H426" s="177"/>
      <c r="I426" s="177"/>
      <c r="J426" s="177"/>
      <c r="K426" s="177"/>
      <c r="L426" s="177"/>
      <c r="M426" s="177"/>
      <c r="N426" s="56"/>
    </row>
    <row r="427" spans="6:14" x14ac:dyDescent="0.35">
      <c r="F427" s="177"/>
      <c r="G427" s="177"/>
      <c r="H427" s="177"/>
      <c r="I427" s="177"/>
      <c r="J427" s="177"/>
      <c r="K427" s="177"/>
      <c r="L427" s="177"/>
      <c r="M427" s="177"/>
      <c r="N427" s="56"/>
    </row>
    <row r="428" spans="6:14" x14ac:dyDescent="0.35">
      <c r="F428" s="177"/>
      <c r="G428" s="177"/>
      <c r="H428" s="177"/>
      <c r="I428" s="177"/>
      <c r="J428" s="177"/>
      <c r="K428" s="177"/>
      <c r="L428" s="177"/>
      <c r="M428" s="177"/>
      <c r="N428" s="56"/>
    </row>
    <row r="429" spans="6:14" x14ac:dyDescent="0.35">
      <c r="F429" s="177"/>
      <c r="G429" s="177"/>
      <c r="H429" s="177"/>
      <c r="I429" s="177"/>
      <c r="J429" s="177"/>
      <c r="K429" s="177"/>
      <c r="L429" s="177"/>
      <c r="M429" s="177"/>
      <c r="N429" s="56"/>
    </row>
    <row r="430" spans="6:14" x14ac:dyDescent="0.35">
      <c r="F430" s="177"/>
      <c r="G430" s="177"/>
      <c r="H430" s="177"/>
      <c r="I430" s="177"/>
      <c r="J430" s="177"/>
      <c r="K430" s="177"/>
      <c r="L430" s="177"/>
      <c r="M430" s="177"/>
      <c r="N430" s="56"/>
    </row>
    <row r="431" spans="6:14" x14ac:dyDescent="0.35">
      <c r="F431" s="177"/>
      <c r="G431" s="177"/>
      <c r="H431" s="177"/>
      <c r="I431" s="177"/>
      <c r="J431" s="177"/>
      <c r="K431" s="177"/>
      <c r="L431" s="177"/>
      <c r="M431" s="177"/>
      <c r="N431" s="56"/>
    </row>
    <row r="432" spans="6:14" x14ac:dyDescent="0.35">
      <c r="F432" s="177"/>
      <c r="G432" s="177"/>
      <c r="H432" s="177"/>
      <c r="I432" s="177"/>
      <c r="J432" s="177"/>
      <c r="K432" s="177"/>
      <c r="L432" s="177"/>
      <c r="M432" s="177"/>
      <c r="N432" s="56"/>
    </row>
    <row r="433" spans="6:14" x14ac:dyDescent="0.35">
      <c r="F433" s="177"/>
      <c r="G433" s="177"/>
      <c r="H433" s="177"/>
      <c r="I433" s="177"/>
      <c r="J433" s="177"/>
      <c r="K433" s="177"/>
      <c r="L433" s="177"/>
      <c r="M433" s="177"/>
      <c r="N433" s="56"/>
    </row>
    <row r="434" spans="6:14" x14ac:dyDescent="0.35">
      <c r="F434" s="177"/>
      <c r="G434" s="177"/>
      <c r="H434" s="177"/>
      <c r="I434" s="177"/>
      <c r="J434" s="177"/>
      <c r="K434" s="177"/>
      <c r="L434" s="177"/>
      <c r="M434" s="177"/>
      <c r="N434" s="56"/>
    </row>
    <row r="435" spans="6:14" x14ac:dyDescent="0.35">
      <c r="F435" s="177"/>
      <c r="G435" s="177"/>
      <c r="H435" s="177"/>
      <c r="I435" s="177"/>
      <c r="J435" s="177"/>
      <c r="K435" s="177"/>
      <c r="L435" s="177"/>
      <c r="M435" s="177"/>
      <c r="N435" s="56"/>
    </row>
    <row r="436" spans="6:14" x14ac:dyDescent="0.35">
      <c r="F436" s="177"/>
      <c r="G436" s="177"/>
      <c r="H436" s="177"/>
      <c r="I436" s="177"/>
      <c r="J436" s="177"/>
      <c r="K436" s="177"/>
      <c r="L436" s="177"/>
      <c r="M436" s="177"/>
      <c r="N436" s="56"/>
    </row>
    <row r="437" spans="6:14" x14ac:dyDescent="0.35">
      <c r="F437" s="177"/>
      <c r="G437" s="177"/>
      <c r="H437" s="177"/>
      <c r="I437" s="177"/>
      <c r="J437" s="177"/>
      <c r="K437" s="177"/>
      <c r="L437" s="177"/>
      <c r="M437" s="177"/>
      <c r="N437" s="56"/>
    </row>
    <row r="438" spans="6:14" x14ac:dyDescent="0.35">
      <c r="F438" s="177"/>
      <c r="G438" s="177"/>
      <c r="H438" s="177"/>
      <c r="I438" s="177"/>
      <c r="J438" s="177"/>
      <c r="K438" s="177"/>
      <c r="L438" s="177"/>
      <c r="M438" s="177"/>
      <c r="N438" s="56"/>
    </row>
    <row r="439" spans="6:14" x14ac:dyDescent="0.35">
      <c r="F439" s="177"/>
      <c r="G439" s="177"/>
      <c r="H439" s="177"/>
      <c r="I439" s="177"/>
      <c r="J439" s="177"/>
      <c r="K439" s="177"/>
      <c r="L439" s="177"/>
      <c r="M439" s="177"/>
      <c r="N439" s="56"/>
    </row>
    <row r="440" spans="6:14" x14ac:dyDescent="0.35">
      <c r="F440" s="177"/>
      <c r="G440" s="177"/>
      <c r="H440" s="177"/>
      <c r="I440" s="177"/>
      <c r="J440" s="177"/>
      <c r="K440" s="177"/>
      <c r="L440" s="177"/>
      <c r="M440" s="177"/>
      <c r="N440" s="56"/>
    </row>
    <row r="441" spans="6:14" x14ac:dyDescent="0.35">
      <c r="F441" s="177"/>
      <c r="G441" s="177"/>
      <c r="H441" s="177"/>
      <c r="I441" s="177"/>
      <c r="J441" s="177"/>
      <c r="K441" s="177"/>
      <c r="L441" s="177"/>
      <c r="M441" s="177"/>
      <c r="N441" s="56"/>
    </row>
    <row r="442" spans="6:14" x14ac:dyDescent="0.35">
      <c r="F442" s="177"/>
      <c r="G442" s="177"/>
      <c r="H442" s="177"/>
      <c r="I442" s="177"/>
      <c r="J442" s="177"/>
      <c r="K442" s="177"/>
      <c r="L442" s="177"/>
      <c r="M442" s="177"/>
      <c r="N442" s="56"/>
    </row>
    <row r="443" spans="6:14" x14ac:dyDescent="0.35">
      <c r="F443" s="177"/>
      <c r="G443" s="177"/>
      <c r="H443" s="177"/>
      <c r="I443" s="177"/>
      <c r="J443" s="177"/>
      <c r="K443" s="177"/>
      <c r="L443" s="177"/>
      <c r="M443" s="177"/>
      <c r="N443" s="56"/>
    </row>
    <row r="444" spans="6:14" x14ac:dyDescent="0.35">
      <c r="F444" s="177"/>
      <c r="G444" s="177"/>
      <c r="H444" s="177"/>
      <c r="I444" s="177"/>
      <c r="J444" s="177"/>
      <c r="K444" s="177"/>
      <c r="L444" s="177"/>
      <c r="M444" s="177"/>
      <c r="N444" s="56"/>
    </row>
    <row r="445" spans="6:14" x14ac:dyDescent="0.35">
      <c r="F445" s="177"/>
      <c r="G445" s="177"/>
      <c r="H445" s="177"/>
      <c r="I445" s="177"/>
      <c r="J445" s="177"/>
      <c r="K445" s="177"/>
      <c r="L445" s="177"/>
      <c r="M445" s="177"/>
      <c r="N445" s="56"/>
    </row>
    <row r="446" spans="6:14" x14ac:dyDescent="0.35">
      <c r="F446" s="177"/>
      <c r="G446" s="177"/>
      <c r="H446" s="177"/>
      <c r="I446" s="177"/>
      <c r="J446" s="177"/>
      <c r="K446" s="177"/>
      <c r="L446" s="177"/>
      <c r="M446" s="177"/>
      <c r="N446" s="56"/>
    </row>
    <row r="447" spans="6:14" x14ac:dyDescent="0.35">
      <c r="F447" s="177"/>
      <c r="G447" s="177"/>
      <c r="H447" s="177"/>
      <c r="I447" s="177"/>
      <c r="J447" s="177"/>
      <c r="K447" s="177"/>
      <c r="L447" s="177"/>
      <c r="M447" s="177"/>
      <c r="N447" s="56"/>
    </row>
    <row r="448" spans="6:14" x14ac:dyDescent="0.35">
      <c r="F448" s="177"/>
      <c r="G448" s="177"/>
      <c r="H448" s="177"/>
      <c r="I448" s="177"/>
      <c r="J448" s="177"/>
      <c r="K448" s="177"/>
      <c r="L448" s="177"/>
      <c r="M448" s="177"/>
      <c r="N448" s="56"/>
    </row>
    <row r="449" spans="6:14" x14ac:dyDescent="0.35">
      <c r="F449" s="177"/>
      <c r="G449" s="177"/>
      <c r="H449" s="177"/>
      <c r="I449" s="177"/>
      <c r="J449" s="177"/>
      <c r="K449" s="177"/>
      <c r="L449" s="177"/>
      <c r="M449" s="177"/>
      <c r="N449" s="56"/>
    </row>
    <row r="450" spans="6:14" x14ac:dyDescent="0.35">
      <c r="F450" s="177"/>
      <c r="G450" s="177"/>
      <c r="H450" s="177"/>
      <c r="I450" s="177"/>
      <c r="J450" s="177"/>
      <c r="K450" s="177"/>
      <c r="L450" s="177"/>
      <c r="M450" s="177"/>
      <c r="N450" s="56"/>
    </row>
    <row r="451" spans="6:14" x14ac:dyDescent="0.35">
      <c r="F451" s="177"/>
      <c r="G451" s="177"/>
      <c r="H451" s="177"/>
      <c r="I451" s="177"/>
      <c r="J451" s="177"/>
      <c r="K451" s="177"/>
      <c r="L451" s="177"/>
      <c r="M451" s="177"/>
      <c r="N451" s="56"/>
    </row>
    <row r="452" spans="6:14" x14ac:dyDescent="0.35">
      <c r="F452" s="177"/>
      <c r="G452" s="177"/>
      <c r="H452" s="177"/>
      <c r="I452" s="177"/>
      <c r="J452" s="177"/>
      <c r="K452" s="177"/>
      <c r="L452" s="177"/>
      <c r="M452" s="177"/>
      <c r="N452" s="56"/>
    </row>
    <row r="453" spans="6:14" x14ac:dyDescent="0.35">
      <c r="F453" s="177"/>
      <c r="G453" s="177"/>
      <c r="H453" s="177"/>
      <c r="I453" s="177"/>
      <c r="J453" s="177"/>
      <c r="K453" s="177"/>
      <c r="L453" s="177"/>
      <c r="M453" s="177"/>
      <c r="N453" s="56"/>
    </row>
    <row r="454" spans="6:14" x14ac:dyDescent="0.35">
      <c r="F454" s="177"/>
      <c r="G454" s="177"/>
      <c r="H454" s="177"/>
      <c r="I454" s="177"/>
      <c r="J454" s="177"/>
      <c r="K454" s="177"/>
      <c r="L454" s="177"/>
      <c r="M454" s="177"/>
      <c r="N454" s="56"/>
    </row>
    <row r="455" spans="6:14" x14ac:dyDescent="0.35">
      <c r="F455" s="177"/>
      <c r="G455" s="177"/>
      <c r="H455" s="177"/>
      <c r="I455" s="177"/>
      <c r="J455" s="177"/>
      <c r="K455" s="177"/>
      <c r="L455" s="177"/>
      <c r="M455" s="177"/>
      <c r="N455" s="56"/>
    </row>
    <row r="456" spans="6:14" x14ac:dyDescent="0.35">
      <c r="F456" s="177"/>
      <c r="G456" s="177"/>
      <c r="H456" s="177"/>
      <c r="I456" s="177"/>
      <c r="J456" s="177"/>
      <c r="K456" s="177"/>
      <c r="L456" s="177"/>
      <c r="M456" s="177"/>
      <c r="N456" s="56"/>
    </row>
    <row r="457" spans="6:14" x14ac:dyDescent="0.35">
      <c r="F457" s="177"/>
      <c r="G457" s="177"/>
      <c r="H457" s="177"/>
      <c r="I457" s="177"/>
      <c r="J457" s="177"/>
      <c r="K457" s="177"/>
      <c r="L457" s="177"/>
      <c r="M457" s="177"/>
      <c r="N457" s="56"/>
    </row>
    <row r="458" spans="6:14" x14ac:dyDescent="0.35">
      <c r="F458" s="177"/>
      <c r="G458" s="177"/>
      <c r="H458" s="177"/>
      <c r="I458" s="177"/>
      <c r="J458" s="177"/>
      <c r="K458" s="177"/>
      <c r="L458" s="177"/>
      <c r="M458" s="177"/>
      <c r="N458" s="56"/>
    </row>
    <row r="459" spans="6:14" x14ac:dyDescent="0.35">
      <c r="F459" s="177"/>
      <c r="G459" s="177"/>
      <c r="H459" s="177"/>
      <c r="I459" s="177"/>
      <c r="J459" s="177"/>
      <c r="K459" s="177"/>
      <c r="L459" s="177"/>
      <c r="M459" s="177"/>
      <c r="N459" s="56"/>
    </row>
    <row r="460" spans="6:14" x14ac:dyDescent="0.35">
      <c r="F460" s="177"/>
      <c r="G460" s="177"/>
      <c r="H460" s="177"/>
      <c r="I460" s="177"/>
      <c r="J460" s="177"/>
      <c r="K460" s="177"/>
      <c r="L460" s="177"/>
      <c r="M460" s="177"/>
      <c r="N460" s="56"/>
    </row>
    <row r="461" spans="6:14" x14ac:dyDescent="0.35">
      <c r="F461" s="177"/>
      <c r="G461" s="177"/>
      <c r="H461" s="177"/>
      <c r="I461" s="177"/>
      <c r="J461" s="177"/>
      <c r="K461" s="177"/>
      <c r="L461" s="177"/>
      <c r="M461" s="177"/>
      <c r="N461" s="56"/>
    </row>
    <row r="462" spans="6:14" x14ac:dyDescent="0.35">
      <c r="F462" s="177"/>
      <c r="G462" s="177"/>
      <c r="H462" s="177"/>
      <c r="I462" s="177"/>
      <c r="J462" s="177"/>
      <c r="K462" s="177"/>
      <c r="L462" s="177"/>
      <c r="M462" s="177"/>
      <c r="N462" s="56"/>
    </row>
    <row r="463" spans="6:14" x14ac:dyDescent="0.35">
      <c r="F463" s="177"/>
      <c r="G463" s="177"/>
      <c r="H463" s="177"/>
      <c r="I463" s="177"/>
      <c r="J463" s="177"/>
      <c r="K463" s="177"/>
      <c r="L463" s="177"/>
      <c r="M463" s="177"/>
      <c r="N463" s="56"/>
    </row>
    <row r="464" spans="6:14" x14ac:dyDescent="0.35">
      <c r="F464" s="177"/>
      <c r="G464" s="177"/>
      <c r="H464" s="177"/>
      <c r="I464" s="177"/>
      <c r="J464" s="177"/>
      <c r="K464" s="177"/>
      <c r="L464" s="177"/>
      <c r="M464" s="177"/>
      <c r="N464" s="56"/>
    </row>
    <row r="465" spans="6:14" x14ac:dyDescent="0.35">
      <c r="F465" s="177"/>
      <c r="G465" s="177"/>
      <c r="H465" s="177"/>
      <c r="I465" s="177"/>
      <c r="J465" s="177"/>
      <c r="K465" s="177"/>
      <c r="L465" s="177"/>
      <c r="M465" s="177"/>
      <c r="N465" s="56"/>
    </row>
    <row r="466" spans="6:14" x14ac:dyDescent="0.35">
      <c r="F466" s="177"/>
      <c r="G466" s="177"/>
      <c r="H466" s="177"/>
      <c r="I466" s="177"/>
      <c r="J466" s="177"/>
      <c r="K466" s="177"/>
      <c r="L466" s="177"/>
      <c r="M466" s="177"/>
      <c r="N466" s="56"/>
    </row>
    <row r="467" spans="6:14" x14ac:dyDescent="0.35">
      <c r="F467" s="177"/>
      <c r="G467" s="177"/>
      <c r="H467" s="177"/>
      <c r="I467" s="177"/>
      <c r="J467" s="177"/>
      <c r="K467" s="177"/>
      <c r="L467" s="177"/>
      <c r="M467" s="177"/>
      <c r="N467" s="56"/>
    </row>
    <row r="468" spans="6:14" x14ac:dyDescent="0.35">
      <c r="F468" s="177"/>
      <c r="G468" s="177"/>
      <c r="H468" s="177"/>
      <c r="I468" s="177"/>
      <c r="J468" s="177"/>
      <c r="K468" s="177"/>
      <c r="L468" s="177"/>
      <c r="M468" s="177"/>
      <c r="N468" s="56"/>
    </row>
    <row r="469" spans="6:14" x14ac:dyDescent="0.35">
      <c r="F469" s="177"/>
      <c r="G469" s="177"/>
      <c r="H469" s="177"/>
      <c r="I469" s="177"/>
      <c r="J469" s="177"/>
      <c r="K469" s="177"/>
      <c r="L469" s="177"/>
      <c r="M469" s="177"/>
      <c r="N469" s="56"/>
    </row>
    <row r="470" spans="6:14" x14ac:dyDescent="0.35">
      <c r="F470" s="177"/>
      <c r="G470" s="177"/>
      <c r="H470" s="177"/>
      <c r="I470" s="177"/>
      <c r="J470" s="177"/>
      <c r="K470" s="177"/>
      <c r="L470" s="177"/>
      <c r="M470" s="177"/>
      <c r="N470" s="56"/>
    </row>
    <row r="471" spans="6:14" x14ac:dyDescent="0.35">
      <c r="F471" s="177"/>
      <c r="G471" s="177"/>
      <c r="H471" s="177"/>
      <c r="I471" s="177"/>
      <c r="J471" s="177"/>
      <c r="K471" s="177"/>
      <c r="L471" s="177"/>
      <c r="M471" s="177"/>
      <c r="N471" s="56"/>
    </row>
    <row r="472" spans="6:14" x14ac:dyDescent="0.35">
      <c r="F472" s="177"/>
      <c r="G472" s="177"/>
      <c r="H472" s="177"/>
      <c r="I472" s="177"/>
      <c r="J472" s="177"/>
      <c r="K472" s="177"/>
      <c r="L472" s="177"/>
      <c r="M472" s="177"/>
      <c r="N472" s="56"/>
    </row>
    <row r="473" spans="6:14" x14ac:dyDescent="0.35">
      <c r="F473" s="177"/>
      <c r="G473" s="177"/>
      <c r="H473" s="177"/>
      <c r="I473" s="177"/>
      <c r="J473" s="177"/>
      <c r="K473" s="177"/>
      <c r="L473" s="177"/>
      <c r="M473" s="177"/>
      <c r="N473" s="56"/>
    </row>
    <row r="474" spans="6:14" x14ac:dyDescent="0.35">
      <c r="F474" s="177"/>
      <c r="G474" s="177"/>
      <c r="H474" s="177"/>
      <c r="I474" s="177"/>
      <c r="J474" s="177"/>
      <c r="K474" s="177"/>
      <c r="L474" s="177"/>
      <c r="M474" s="177"/>
      <c r="N474" s="56"/>
    </row>
    <row r="475" spans="6:14" x14ac:dyDescent="0.35">
      <c r="F475" s="177"/>
      <c r="G475" s="177"/>
      <c r="H475" s="177"/>
      <c r="I475" s="177"/>
      <c r="J475" s="177"/>
      <c r="K475" s="177"/>
      <c r="L475" s="177"/>
      <c r="M475" s="177"/>
      <c r="N475" s="56"/>
    </row>
    <row r="476" spans="6:14" x14ac:dyDescent="0.35">
      <c r="F476" s="177"/>
      <c r="G476" s="177"/>
      <c r="H476" s="177"/>
      <c r="I476" s="177"/>
      <c r="J476" s="177"/>
      <c r="K476" s="177"/>
      <c r="L476" s="177"/>
      <c r="M476" s="177"/>
      <c r="N476" s="56"/>
    </row>
    <row r="477" spans="6:14" x14ac:dyDescent="0.35">
      <c r="F477" s="177"/>
      <c r="G477" s="177"/>
      <c r="H477" s="177"/>
      <c r="I477" s="177"/>
      <c r="J477" s="177"/>
      <c r="K477" s="177"/>
      <c r="L477" s="177"/>
      <c r="M477" s="177"/>
      <c r="N477" s="56"/>
    </row>
    <row r="478" spans="6:14" x14ac:dyDescent="0.35">
      <c r="F478" s="177"/>
      <c r="G478" s="177"/>
      <c r="H478" s="177"/>
      <c r="I478" s="177"/>
      <c r="J478" s="177"/>
      <c r="K478" s="177"/>
      <c r="L478" s="177"/>
      <c r="M478" s="177"/>
      <c r="N478" s="56"/>
    </row>
    <row r="479" spans="6:14" x14ac:dyDescent="0.35">
      <c r="F479" s="177"/>
      <c r="G479" s="177"/>
      <c r="H479" s="177"/>
      <c r="I479" s="177"/>
      <c r="J479" s="177"/>
      <c r="K479" s="177"/>
      <c r="L479" s="177"/>
      <c r="M479" s="177"/>
      <c r="N479" s="56"/>
    </row>
    <row r="480" spans="6:14" x14ac:dyDescent="0.35">
      <c r="F480" s="177"/>
      <c r="G480" s="177"/>
      <c r="H480" s="177"/>
      <c r="I480" s="177"/>
      <c r="J480" s="177"/>
      <c r="K480" s="177"/>
      <c r="L480" s="177"/>
      <c r="M480" s="177"/>
      <c r="N480" s="56"/>
    </row>
    <row r="481" spans="6:14" x14ac:dyDescent="0.35">
      <c r="F481" s="177"/>
      <c r="G481" s="177"/>
      <c r="H481" s="177"/>
      <c r="I481" s="177"/>
      <c r="J481" s="177"/>
      <c r="K481" s="177"/>
      <c r="L481" s="177"/>
      <c r="M481" s="177"/>
      <c r="N481" s="56"/>
    </row>
    <row r="482" spans="6:14" x14ac:dyDescent="0.35">
      <c r="F482" s="177"/>
      <c r="G482" s="177"/>
      <c r="H482" s="177"/>
      <c r="I482" s="177"/>
      <c r="J482" s="177"/>
      <c r="K482" s="177"/>
      <c r="L482" s="177"/>
      <c r="M482" s="177"/>
      <c r="N482" s="56"/>
    </row>
    <row r="483" spans="6:14" x14ac:dyDescent="0.35">
      <c r="F483" s="177"/>
      <c r="G483" s="177"/>
      <c r="H483" s="177"/>
      <c r="I483" s="177"/>
      <c r="J483" s="177"/>
      <c r="K483" s="177"/>
      <c r="L483" s="177"/>
      <c r="M483" s="177"/>
      <c r="N483" s="56"/>
    </row>
    <row r="484" spans="6:14" x14ac:dyDescent="0.35">
      <c r="F484" s="177"/>
      <c r="G484" s="177"/>
      <c r="H484" s="177"/>
      <c r="I484" s="177"/>
      <c r="J484" s="177"/>
      <c r="K484" s="177"/>
      <c r="L484" s="177"/>
      <c r="M484" s="177"/>
      <c r="N484" s="56"/>
    </row>
    <row r="485" spans="6:14" x14ac:dyDescent="0.35">
      <c r="F485" s="177"/>
      <c r="G485" s="177"/>
      <c r="H485" s="177"/>
      <c r="I485" s="177"/>
      <c r="J485" s="177"/>
      <c r="K485" s="177"/>
      <c r="L485" s="177"/>
      <c r="M485" s="177"/>
      <c r="N485" s="56"/>
    </row>
    <row r="486" spans="6:14" x14ac:dyDescent="0.35">
      <c r="F486" s="177"/>
      <c r="G486" s="177"/>
      <c r="H486" s="177"/>
      <c r="I486" s="177"/>
      <c r="J486" s="177"/>
      <c r="K486" s="177"/>
      <c r="L486" s="177"/>
      <c r="M486" s="177"/>
      <c r="N486" s="56"/>
    </row>
    <row r="487" spans="6:14" x14ac:dyDescent="0.35">
      <c r="F487" s="177"/>
      <c r="G487" s="177"/>
      <c r="H487" s="177"/>
      <c r="I487" s="177"/>
      <c r="J487" s="177"/>
      <c r="K487" s="177"/>
      <c r="L487" s="177"/>
      <c r="M487" s="177"/>
      <c r="N487" s="56"/>
    </row>
    <row r="488" spans="6:14" x14ac:dyDescent="0.35">
      <c r="F488" s="177"/>
      <c r="G488" s="177"/>
      <c r="H488" s="177"/>
      <c r="I488" s="177"/>
      <c r="J488" s="177"/>
      <c r="K488" s="177"/>
      <c r="L488" s="177"/>
      <c r="M488" s="177"/>
      <c r="N488" s="56"/>
    </row>
    <row r="489" spans="6:14" x14ac:dyDescent="0.35">
      <c r="F489" s="177"/>
      <c r="G489" s="177"/>
      <c r="H489" s="177"/>
      <c r="I489" s="177"/>
      <c r="J489" s="177"/>
      <c r="K489" s="177"/>
      <c r="L489" s="177"/>
      <c r="M489" s="177"/>
      <c r="N489" s="56"/>
    </row>
    <row r="490" spans="6:14" x14ac:dyDescent="0.35">
      <c r="F490" s="177"/>
      <c r="G490" s="177"/>
      <c r="H490" s="177"/>
      <c r="I490" s="177"/>
      <c r="J490" s="177"/>
      <c r="K490" s="177"/>
      <c r="L490" s="177"/>
      <c r="M490" s="177"/>
      <c r="N490" s="56"/>
    </row>
    <row r="491" spans="6:14" x14ac:dyDescent="0.35">
      <c r="F491" s="177"/>
      <c r="G491" s="177"/>
      <c r="H491" s="177"/>
      <c r="I491" s="177"/>
      <c r="J491" s="177"/>
      <c r="K491" s="177"/>
      <c r="L491" s="177"/>
      <c r="M491" s="177"/>
      <c r="N491" s="56"/>
    </row>
    <row r="492" spans="6:14" x14ac:dyDescent="0.35">
      <c r="F492" s="177"/>
      <c r="G492" s="177"/>
      <c r="H492" s="177"/>
      <c r="I492" s="177"/>
      <c r="J492" s="177"/>
      <c r="K492" s="177"/>
      <c r="L492" s="177"/>
      <c r="M492" s="177"/>
      <c r="N492" s="56"/>
    </row>
    <row r="493" spans="6:14" x14ac:dyDescent="0.35">
      <c r="F493" s="177"/>
      <c r="G493" s="177"/>
      <c r="H493" s="177"/>
      <c r="I493" s="177"/>
      <c r="J493" s="177"/>
      <c r="K493" s="177"/>
      <c r="L493" s="177"/>
      <c r="M493" s="177"/>
      <c r="N493" s="56"/>
    </row>
    <row r="494" spans="6:14" x14ac:dyDescent="0.35">
      <c r="F494" s="177"/>
      <c r="G494" s="177"/>
      <c r="H494" s="177"/>
      <c r="I494" s="177"/>
      <c r="J494" s="177"/>
      <c r="K494" s="177"/>
      <c r="L494" s="177"/>
      <c r="M494" s="177"/>
      <c r="N494" s="56"/>
    </row>
    <row r="495" spans="6:14" x14ac:dyDescent="0.35">
      <c r="F495" s="177"/>
      <c r="G495" s="177"/>
      <c r="H495" s="177"/>
      <c r="I495" s="177"/>
      <c r="J495" s="177"/>
      <c r="K495" s="177"/>
      <c r="L495" s="177"/>
      <c r="M495" s="177"/>
      <c r="N495" s="56"/>
    </row>
    <row r="496" spans="6:14" x14ac:dyDescent="0.35">
      <c r="F496" s="177"/>
      <c r="G496" s="177"/>
      <c r="H496" s="177"/>
      <c r="I496" s="177"/>
      <c r="J496" s="177"/>
      <c r="K496" s="177"/>
      <c r="L496" s="177"/>
      <c r="M496" s="177"/>
      <c r="N496" s="56"/>
    </row>
    <row r="497" spans="6:14" x14ac:dyDescent="0.35">
      <c r="F497" s="177"/>
      <c r="G497" s="177"/>
      <c r="H497" s="177"/>
      <c r="I497" s="177"/>
      <c r="J497" s="177"/>
      <c r="K497" s="177"/>
      <c r="L497" s="177"/>
      <c r="M497" s="177"/>
      <c r="N497" s="56"/>
    </row>
    <row r="498" spans="6:14" x14ac:dyDescent="0.35">
      <c r="F498" s="177"/>
      <c r="G498" s="177"/>
      <c r="H498" s="177"/>
      <c r="I498" s="177"/>
      <c r="J498" s="177"/>
      <c r="K498" s="177"/>
      <c r="L498" s="177"/>
      <c r="M498" s="177"/>
      <c r="N498" s="56"/>
    </row>
    <row r="499" spans="6:14" x14ac:dyDescent="0.35">
      <c r="F499" s="177"/>
      <c r="G499" s="177"/>
      <c r="H499" s="177"/>
      <c r="I499" s="177"/>
      <c r="J499" s="177"/>
      <c r="K499" s="177"/>
      <c r="L499" s="177"/>
      <c r="M499" s="177"/>
      <c r="N499" s="56"/>
    </row>
    <row r="500" spans="6:14" x14ac:dyDescent="0.35">
      <c r="F500" s="177"/>
      <c r="G500" s="177"/>
      <c r="H500" s="177"/>
      <c r="I500" s="177"/>
      <c r="J500" s="177"/>
      <c r="K500" s="177"/>
      <c r="L500" s="177"/>
      <c r="M500" s="177"/>
      <c r="N500" s="56"/>
    </row>
    <row r="501" spans="6:14" x14ac:dyDescent="0.35">
      <c r="F501" s="177"/>
      <c r="G501" s="177"/>
      <c r="H501" s="177"/>
      <c r="I501" s="177"/>
      <c r="J501" s="177"/>
      <c r="K501" s="177"/>
      <c r="L501" s="177"/>
      <c r="M501" s="177"/>
      <c r="N501" s="56"/>
    </row>
    <row r="502" spans="6:14" x14ac:dyDescent="0.35">
      <c r="F502" s="177"/>
      <c r="G502" s="177"/>
      <c r="H502" s="177"/>
      <c r="I502" s="177"/>
      <c r="J502" s="177"/>
      <c r="K502" s="177"/>
      <c r="L502" s="177"/>
      <c r="M502" s="177"/>
      <c r="N502" s="56"/>
    </row>
    <row r="503" spans="6:14" x14ac:dyDescent="0.35">
      <c r="F503" s="177"/>
      <c r="G503" s="177"/>
      <c r="H503" s="177"/>
      <c r="I503" s="177"/>
      <c r="J503" s="177"/>
      <c r="K503" s="177"/>
      <c r="L503" s="177"/>
      <c r="M503" s="177"/>
      <c r="N503" s="56"/>
    </row>
    <row r="504" spans="6:14" x14ac:dyDescent="0.35">
      <c r="F504" s="177"/>
      <c r="G504" s="177"/>
      <c r="H504" s="177"/>
      <c r="I504" s="177"/>
      <c r="J504" s="177"/>
      <c r="K504" s="177"/>
      <c r="L504" s="177"/>
      <c r="M504" s="177"/>
      <c r="N504" s="56"/>
    </row>
    <row r="505" spans="6:14" x14ac:dyDescent="0.35">
      <c r="F505" s="177"/>
      <c r="G505" s="177"/>
      <c r="H505" s="177"/>
      <c r="I505" s="177"/>
      <c r="J505" s="177"/>
      <c r="K505" s="177"/>
      <c r="L505" s="177"/>
      <c r="M505" s="177"/>
      <c r="N505" s="56"/>
    </row>
    <row r="506" spans="6:14" x14ac:dyDescent="0.35">
      <c r="F506" s="177"/>
      <c r="G506" s="177"/>
      <c r="H506" s="177"/>
      <c r="I506" s="177"/>
      <c r="J506" s="177"/>
      <c r="K506" s="177"/>
      <c r="L506" s="177"/>
      <c r="M506" s="177"/>
      <c r="N506" s="56"/>
    </row>
    <row r="507" spans="6:14" x14ac:dyDescent="0.35">
      <c r="F507" s="177"/>
      <c r="G507" s="177"/>
      <c r="H507" s="177"/>
      <c r="I507" s="177"/>
      <c r="J507" s="177"/>
      <c r="K507" s="177"/>
      <c r="L507" s="177"/>
      <c r="M507" s="177"/>
      <c r="N507" s="56"/>
    </row>
    <row r="508" spans="6:14" x14ac:dyDescent="0.35">
      <c r="F508" s="177"/>
      <c r="G508" s="177"/>
      <c r="H508" s="177"/>
      <c r="I508" s="177"/>
      <c r="J508" s="177"/>
      <c r="K508" s="177"/>
      <c r="L508" s="177"/>
      <c r="M508" s="177"/>
      <c r="N508" s="56"/>
    </row>
    <row r="509" spans="6:14" x14ac:dyDescent="0.35">
      <c r="F509" s="177"/>
      <c r="G509" s="177"/>
      <c r="H509" s="177"/>
      <c r="I509" s="177"/>
      <c r="J509" s="177"/>
      <c r="K509" s="177"/>
      <c r="L509" s="177"/>
      <c r="M509" s="177"/>
      <c r="N509" s="56"/>
    </row>
    <row r="510" spans="6:14" x14ac:dyDescent="0.35">
      <c r="F510" s="177"/>
      <c r="G510" s="177"/>
      <c r="H510" s="177"/>
      <c r="I510" s="177"/>
      <c r="J510" s="177"/>
      <c r="K510" s="177"/>
      <c r="L510" s="177"/>
      <c r="M510" s="177"/>
      <c r="N510" s="56"/>
    </row>
    <row r="511" spans="6:14" x14ac:dyDescent="0.35">
      <c r="F511" s="177"/>
      <c r="G511" s="177"/>
      <c r="H511" s="177"/>
      <c r="I511" s="177"/>
      <c r="J511" s="177"/>
      <c r="K511" s="177"/>
      <c r="L511" s="177"/>
      <c r="M511" s="177"/>
      <c r="N511" s="56"/>
    </row>
    <row r="512" spans="6:14" x14ac:dyDescent="0.35">
      <c r="F512" s="177"/>
      <c r="G512" s="177"/>
      <c r="H512" s="177"/>
      <c r="I512" s="177"/>
      <c r="J512" s="177"/>
      <c r="K512" s="177"/>
      <c r="L512" s="177"/>
      <c r="M512" s="177"/>
      <c r="N512" s="56"/>
    </row>
    <row r="513" spans="6:14" x14ac:dyDescent="0.35">
      <c r="F513" s="177"/>
      <c r="G513" s="177"/>
      <c r="H513" s="177"/>
      <c r="I513" s="177"/>
      <c r="J513" s="177"/>
      <c r="K513" s="177"/>
      <c r="L513" s="177"/>
      <c r="M513" s="177"/>
      <c r="N513" s="56"/>
    </row>
    <row r="514" spans="6:14" x14ac:dyDescent="0.35">
      <c r="F514" s="177"/>
      <c r="G514" s="177"/>
      <c r="H514" s="177"/>
      <c r="I514" s="177"/>
      <c r="J514" s="177"/>
      <c r="K514" s="177"/>
      <c r="L514" s="177"/>
      <c r="M514" s="177"/>
      <c r="N514" s="56"/>
    </row>
    <row r="515" spans="6:14" x14ac:dyDescent="0.35">
      <c r="F515" s="177"/>
      <c r="G515" s="177"/>
      <c r="H515" s="177"/>
      <c r="I515" s="177"/>
      <c r="J515" s="177"/>
      <c r="K515" s="177"/>
      <c r="L515" s="177"/>
      <c r="M515" s="177"/>
      <c r="N515" s="56"/>
    </row>
    <row r="516" spans="6:14" x14ac:dyDescent="0.35">
      <c r="F516" s="177"/>
      <c r="G516" s="177"/>
      <c r="H516" s="177"/>
      <c r="I516" s="177"/>
      <c r="J516" s="177"/>
      <c r="K516" s="177"/>
      <c r="L516" s="177"/>
      <c r="M516" s="177"/>
      <c r="N516" s="56"/>
    </row>
    <row r="517" spans="6:14" x14ac:dyDescent="0.35">
      <c r="F517" s="177"/>
      <c r="G517" s="177"/>
      <c r="H517" s="177"/>
      <c r="I517" s="177"/>
      <c r="J517" s="177"/>
      <c r="K517" s="177"/>
      <c r="L517" s="177"/>
      <c r="M517" s="177"/>
      <c r="N517" s="56"/>
    </row>
    <row r="518" spans="6:14" x14ac:dyDescent="0.35">
      <c r="F518" s="177"/>
      <c r="G518" s="177"/>
      <c r="H518" s="177"/>
      <c r="I518" s="177"/>
      <c r="J518" s="177"/>
      <c r="K518" s="177"/>
      <c r="L518" s="177"/>
      <c r="M518" s="177"/>
      <c r="N518" s="56"/>
    </row>
    <row r="519" spans="6:14" x14ac:dyDescent="0.35">
      <c r="F519" s="177"/>
      <c r="G519" s="177"/>
      <c r="H519" s="177"/>
      <c r="I519" s="177"/>
      <c r="J519" s="177"/>
      <c r="K519" s="177"/>
      <c r="L519" s="177"/>
      <c r="M519" s="177"/>
      <c r="N519" s="56"/>
    </row>
    <row r="520" spans="6:14" x14ac:dyDescent="0.35">
      <c r="F520" s="177"/>
      <c r="G520" s="177"/>
      <c r="H520" s="177"/>
      <c r="I520" s="177"/>
      <c r="J520" s="177"/>
      <c r="K520" s="177"/>
      <c r="L520" s="177"/>
      <c r="M520" s="177"/>
      <c r="N520" s="56"/>
    </row>
    <row r="521" spans="6:14" x14ac:dyDescent="0.35">
      <c r="F521" s="177"/>
      <c r="G521" s="177"/>
      <c r="H521" s="177"/>
      <c r="I521" s="177"/>
      <c r="J521" s="177"/>
      <c r="K521" s="177"/>
      <c r="L521" s="177"/>
      <c r="M521" s="177"/>
      <c r="N521" s="56"/>
    </row>
    <row r="522" spans="6:14" x14ac:dyDescent="0.35">
      <c r="F522" s="177"/>
      <c r="G522" s="177"/>
      <c r="H522" s="177"/>
      <c r="I522" s="177"/>
      <c r="J522" s="177"/>
      <c r="K522" s="177"/>
      <c r="L522" s="177"/>
      <c r="M522" s="177"/>
      <c r="N522" s="56"/>
    </row>
    <row r="523" spans="6:14" x14ac:dyDescent="0.35">
      <c r="F523" s="177"/>
      <c r="G523" s="177"/>
      <c r="H523" s="177"/>
      <c r="I523" s="177"/>
      <c r="J523" s="177"/>
      <c r="K523" s="177"/>
      <c r="L523" s="177"/>
      <c r="M523" s="177"/>
      <c r="N523" s="56"/>
    </row>
    <row r="524" spans="6:14" x14ac:dyDescent="0.35">
      <c r="F524" s="177"/>
      <c r="G524" s="177"/>
      <c r="H524" s="177"/>
      <c r="I524" s="177"/>
      <c r="J524" s="177"/>
      <c r="K524" s="177"/>
      <c r="L524" s="177"/>
      <c r="M524" s="177"/>
      <c r="N524" s="56"/>
    </row>
    <row r="525" spans="6:14" x14ac:dyDescent="0.35">
      <c r="F525" s="177"/>
      <c r="G525" s="177"/>
      <c r="H525" s="177"/>
      <c r="I525" s="177"/>
      <c r="J525" s="177"/>
      <c r="K525" s="177"/>
      <c r="L525" s="177"/>
      <c r="M525" s="177"/>
      <c r="N525" s="56"/>
    </row>
    <row r="526" spans="6:14" x14ac:dyDescent="0.35">
      <c r="F526" s="177"/>
      <c r="G526" s="177"/>
      <c r="H526" s="177"/>
      <c r="I526" s="177"/>
      <c r="J526" s="177"/>
      <c r="K526" s="177"/>
      <c r="L526" s="177"/>
      <c r="M526" s="177"/>
      <c r="N526" s="56"/>
    </row>
    <row r="527" spans="6:14" x14ac:dyDescent="0.35">
      <c r="F527" s="177"/>
      <c r="G527" s="177"/>
      <c r="H527" s="177"/>
      <c r="I527" s="177"/>
      <c r="J527" s="177"/>
      <c r="K527" s="177"/>
      <c r="L527" s="177"/>
      <c r="M527" s="177"/>
      <c r="N527" s="56"/>
    </row>
    <row r="528" spans="6:14" x14ac:dyDescent="0.35">
      <c r="F528" s="177"/>
      <c r="G528" s="177"/>
      <c r="H528" s="177"/>
      <c r="I528" s="177"/>
      <c r="J528" s="177"/>
      <c r="K528" s="177"/>
      <c r="L528" s="177"/>
      <c r="M528" s="177"/>
      <c r="N528" s="56"/>
    </row>
    <row r="529" spans="6:14" x14ac:dyDescent="0.35">
      <c r="F529" s="177"/>
      <c r="G529" s="177"/>
      <c r="H529" s="177"/>
      <c r="I529" s="177"/>
      <c r="J529" s="177"/>
      <c r="K529" s="177"/>
      <c r="L529" s="177"/>
      <c r="M529" s="177"/>
      <c r="N529" s="56"/>
    </row>
    <row r="530" spans="6:14" x14ac:dyDescent="0.35">
      <c r="F530" s="177"/>
      <c r="G530" s="177"/>
      <c r="H530" s="177"/>
      <c r="I530" s="177"/>
      <c r="J530" s="177"/>
      <c r="K530" s="177"/>
      <c r="L530" s="177"/>
      <c r="M530" s="177"/>
      <c r="N530" s="56"/>
    </row>
    <row r="531" spans="6:14" x14ac:dyDescent="0.35">
      <c r="F531" s="177"/>
      <c r="G531" s="177"/>
      <c r="H531" s="177"/>
      <c r="I531" s="177"/>
      <c r="J531" s="177"/>
      <c r="K531" s="177"/>
      <c r="L531" s="177"/>
      <c r="M531" s="177"/>
      <c r="N531" s="56"/>
    </row>
    <row r="532" spans="6:14" x14ac:dyDescent="0.35">
      <c r="F532" s="177"/>
      <c r="G532" s="177"/>
      <c r="H532" s="177"/>
      <c r="I532" s="177"/>
      <c r="J532" s="177"/>
      <c r="K532" s="177"/>
      <c r="L532" s="177"/>
      <c r="M532" s="177"/>
      <c r="N532" s="56"/>
    </row>
    <row r="533" spans="6:14" x14ac:dyDescent="0.35">
      <c r="F533" s="177"/>
      <c r="G533" s="177"/>
      <c r="H533" s="177"/>
      <c r="I533" s="177"/>
      <c r="J533" s="177"/>
      <c r="K533" s="177"/>
      <c r="L533" s="177"/>
      <c r="M533" s="177"/>
      <c r="N533" s="56"/>
    </row>
    <row r="534" spans="6:14" x14ac:dyDescent="0.35">
      <c r="F534" s="177"/>
      <c r="G534" s="177"/>
      <c r="H534" s="177"/>
      <c r="I534" s="177"/>
      <c r="J534" s="177"/>
      <c r="K534" s="177"/>
      <c r="L534" s="177"/>
      <c r="M534" s="177"/>
      <c r="N534" s="56"/>
    </row>
    <row r="535" spans="6:14" x14ac:dyDescent="0.35">
      <c r="F535" s="177"/>
      <c r="G535" s="177"/>
      <c r="H535" s="177"/>
      <c r="I535" s="177"/>
      <c r="J535" s="177"/>
      <c r="K535" s="177"/>
      <c r="L535" s="177"/>
      <c r="M535" s="177"/>
      <c r="N535" s="56"/>
    </row>
    <row r="536" spans="6:14" x14ac:dyDescent="0.35">
      <c r="F536" s="177"/>
      <c r="G536" s="177"/>
      <c r="H536" s="177"/>
      <c r="I536" s="177"/>
      <c r="J536" s="177"/>
      <c r="K536" s="177"/>
      <c r="L536" s="177"/>
      <c r="M536" s="177"/>
      <c r="N536" s="56"/>
    </row>
    <row r="537" spans="6:14" x14ac:dyDescent="0.35">
      <c r="F537" s="177"/>
      <c r="G537" s="177"/>
      <c r="H537" s="177"/>
      <c r="I537" s="177"/>
      <c r="J537" s="177"/>
      <c r="K537" s="177"/>
      <c r="L537" s="177"/>
      <c r="M537" s="177"/>
      <c r="N537" s="56"/>
    </row>
    <row r="538" spans="6:14" x14ac:dyDescent="0.35">
      <c r="F538" s="177"/>
      <c r="G538" s="177"/>
      <c r="H538" s="177"/>
      <c r="I538" s="177"/>
      <c r="J538" s="177"/>
      <c r="K538" s="177"/>
      <c r="L538" s="177"/>
      <c r="M538" s="177"/>
      <c r="N538" s="56"/>
    </row>
    <row r="539" spans="6:14" x14ac:dyDescent="0.35">
      <c r="F539" s="177"/>
      <c r="G539" s="177"/>
      <c r="H539" s="177"/>
      <c r="I539" s="177"/>
      <c r="J539" s="177"/>
      <c r="K539" s="177"/>
      <c r="L539" s="177"/>
      <c r="M539" s="177"/>
      <c r="N539" s="56"/>
    </row>
    <row r="540" spans="6:14" x14ac:dyDescent="0.35">
      <c r="F540" s="177"/>
      <c r="G540" s="177"/>
      <c r="H540" s="177"/>
      <c r="I540" s="177"/>
      <c r="J540" s="177"/>
      <c r="K540" s="177"/>
      <c r="L540" s="177"/>
      <c r="M540" s="177"/>
      <c r="N540" s="56"/>
    </row>
    <row r="541" spans="6:14" x14ac:dyDescent="0.35">
      <c r="F541" s="177"/>
      <c r="G541" s="177"/>
      <c r="H541" s="177"/>
      <c r="I541" s="177"/>
      <c r="J541" s="177"/>
      <c r="K541" s="177"/>
      <c r="L541" s="177"/>
      <c r="M541" s="177"/>
      <c r="N541" s="56"/>
    </row>
    <row r="542" spans="6:14" x14ac:dyDescent="0.35">
      <c r="F542" s="177"/>
      <c r="G542" s="177"/>
      <c r="H542" s="177"/>
      <c r="I542" s="177"/>
      <c r="J542" s="177"/>
      <c r="K542" s="177"/>
      <c r="L542" s="177"/>
      <c r="M542" s="177"/>
      <c r="N542" s="56"/>
    </row>
    <row r="543" spans="6:14" x14ac:dyDescent="0.35">
      <c r="F543" s="177"/>
      <c r="G543" s="177"/>
      <c r="H543" s="177"/>
      <c r="I543" s="177"/>
      <c r="J543" s="177"/>
      <c r="K543" s="177"/>
      <c r="L543" s="177"/>
      <c r="M543" s="177"/>
      <c r="N543" s="56"/>
    </row>
    <row r="544" spans="6:14" x14ac:dyDescent="0.35">
      <c r="F544" s="177"/>
      <c r="G544" s="177"/>
      <c r="H544" s="177"/>
      <c r="I544" s="177"/>
      <c r="J544" s="177"/>
      <c r="K544" s="177"/>
      <c r="L544" s="177"/>
      <c r="M544" s="177"/>
      <c r="N544" s="56"/>
    </row>
    <row r="545" spans="6:14" x14ac:dyDescent="0.35">
      <c r="F545" s="177"/>
      <c r="G545" s="177"/>
      <c r="H545" s="177"/>
      <c r="I545" s="177"/>
      <c r="J545" s="177"/>
      <c r="K545" s="177"/>
      <c r="L545" s="177"/>
      <c r="M545" s="177"/>
      <c r="N545" s="56"/>
    </row>
    <row r="546" spans="6:14" x14ac:dyDescent="0.35">
      <c r="F546" s="177"/>
      <c r="G546" s="177"/>
      <c r="H546" s="177"/>
      <c r="I546" s="177"/>
      <c r="J546" s="177"/>
      <c r="K546" s="177"/>
      <c r="L546" s="177"/>
      <c r="M546" s="177"/>
      <c r="N546" s="56"/>
    </row>
    <row r="547" spans="6:14" x14ac:dyDescent="0.35">
      <c r="F547" s="177"/>
      <c r="G547" s="177"/>
      <c r="H547" s="177"/>
      <c r="I547" s="177"/>
      <c r="J547" s="177"/>
      <c r="K547" s="177"/>
      <c r="L547" s="177"/>
      <c r="M547" s="177"/>
      <c r="N547" s="56"/>
    </row>
    <row r="548" spans="6:14" x14ac:dyDescent="0.35">
      <c r="F548" s="177"/>
      <c r="G548" s="177"/>
      <c r="H548" s="177"/>
      <c r="I548" s="177"/>
      <c r="J548" s="177"/>
      <c r="K548" s="177"/>
      <c r="L548" s="177"/>
      <c r="M548" s="177"/>
      <c r="N548" s="56"/>
    </row>
    <row r="549" spans="6:14" x14ac:dyDescent="0.35">
      <c r="F549" s="177"/>
      <c r="G549" s="177"/>
      <c r="H549" s="177"/>
      <c r="I549" s="177"/>
      <c r="J549" s="177"/>
      <c r="K549" s="177"/>
      <c r="L549" s="177"/>
      <c r="M549" s="177"/>
      <c r="N549" s="56"/>
    </row>
    <row r="550" spans="6:14" x14ac:dyDescent="0.35">
      <c r="F550" s="177"/>
      <c r="G550" s="177"/>
      <c r="H550" s="177"/>
      <c r="I550" s="177"/>
      <c r="J550" s="177"/>
      <c r="K550" s="177"/>
      <c r="L550" s="177"/>
      <c r="M550" s="177"/>
      <c r="N550" s="56"/>
    </row>
    <row r="551" spans="6:14" x14ac:dyDescent="0.35">
      <c r="F551" s="177"/>
      <c r="G551" s="177"/>
      <c r="H551" s="177"/>
      <c r="I551" s="177"/>
      <c r="J551" s="177"/>
      <c r="K551" s="177"/>
      <c r="L551" s="177"/>
      <c r="M551" s="177"/>
      <c r="N551" s="56"/>
    </row>
    <row r="552" spans="6:14" x14ac:dyDescent="0.35">
      <c r="F552" s="177"/>
      <c r="G552" s="177"/>
      <c r="H552" s="177"/>
      <c r="I552" s="177"/>
      <c r="J552" s="177"/>
      <c r="K552" s="177"/>
      <c r="L552" s="177"/>
      <c r="M552" s="177"/>
      <c r="N552" s="56"/>
    </row>
    <row r="553" spans="6:14" x14ac:dyDescent="0.35">
      <c r="F553" s="177"/>
      <c r="G553" s="177"/>
      <c r="H553" s="177"/>
      <c r="I553" s="177"/>
      <c r="J553" s="177"/>
      <c r="K553" s="177"/>
      <c r="L553" s="177"/>
      <c r="M553" s="177"/>
      <c r="N553" s="56"/>
    </row>
    <row r="554" spans="6:14" x14ac:dyDescent="0.35">
      <c r="F554" s="177"/>
      <c r="G554" s="177"/>
      <c r="H554" s="177"/>
      <c r="I554" s="177"/>
      <c r="J554" s="177"/>
      <c r="K554" s="177"/>
      <c r="L554" s="177"/>
      <c r="M554" s="177"/>
      <c r="N554" s="56"/>
    </row>
    <row r="555" spans="6:14" x14ac:dyDescent="0.35">
      <c r="F555" s="177"/>
      <c r="G555" s="177"/>
      <c r="H555" s="177"/>
      <c r="I555" s="177"/>
      <c r="J555" s="177"/>
      <c r="K555" s="177"/>
      <c r="L555" s="177"/>
      <c r="M555" s="177"/>
      <c r="N555" s="56"/>
    </row>
    <row r="556" spans="6:14" x14ac:dyDescent="0.35">
      <c r="F556" s="177"/>
      <c r="G556" s="177"/>
      <c r="H556" s="177"/>
      <c r="I556" s="177"/>
      <c r="J556" s="177"/>
      <c r="K556" s="177"/>
      <c r="L556" s="177"/>
      <c r="M556" s="177"/>
      <c r="N556" s="56"/>
    </row>
    <row r="557" spans="6:14" x14ac:dyDescent="0.35">
      <c r="F557" s="177"/>
      <c r="G557" s="177"/>
      <c r="H557" s="177"/>
      <c r="I557" s="177"/>
      <c r="J557" s="177"/>
      <c r="K557" s="177"/>
      <c r="L557" s="177"/>
      <c r="M557" s="177"/>
      <c r="N557" s="56"/>
    </row>
    <row r="558" spans="6:14" x14ac:dyDescent="0.35">
      <c r="F558" s="177"/>
      <c r="G558" s="177"/>
      <c r="H558" s="177"/>
      <c r="I558" s="177"/>
      <c r="J558" s="177"/>
      <c r="K558" s="177"/>
      <c r="L558" s="177"/>
      <c r="M558" s="177"/>
      <c r="N558" s="56"/>
    </row>
    <row r="559" spans="6:14" x14ac:dyDescent="0.35">
      <c r="F559" s="177"/>
      <c r="G559" s="177"/>
      <c r="H559" s="177"/>
      <c r="I559" s="177"/>
      <c r="J559" s="177"/>
      <c r="K559" s="177"/>
      <c r="L559" s="177"/>
      <c r="M559" s="177"/>
      <c r="N559" s="56"/>
    </row>
    <row r="560" spans="6:14" x14ac:dyDescent="0.35">
      <c r="F560" s="177"/>
      <c r="G560" s="177"/>
      <c r="H560" s="177"/>
      <c r="I560" s="177"/>
      <c r="J560" s="177"/>
      <c r="K560" s="177"/>
      <c r="L560" s="177"/>
      <c r="M560" s="177"/>
      <c r="N560" s="56"/>
    </row>
    <row r="561" spans="6:14" x14ac:dyDescent="0.35">
      <c r="F561" s="177"/>
      <c r="G561" s="177"/>
      <c r="H561" s="177"/>
      <c r="I561" s="177"/>
      <c r="J561" s="177"/>
      <c r="K561" s="177"/>
      <c r="L561" s="177"/>
      <c r="M561" s="177"/>
      <c r="N561" s="56"/>
    </row>
    <row r="562" spans="6:14" x14ac:dyDescent="0.35">
      <c r="F562" s="177"/>
      <c r="G562" s="177"/>
      <c r="H562" s="177"/>
      <c r="I562" s="177"/>
      <c r="J562" s="177"/>
      <c r="K562" s="177"/>
      <c r="L562" s="177"/>
      <c r="M562" s="177"/>
      <c r="N562" s="56"/>
    </row>
    <row r="563" spans="6:14" x14ac:dyDescent="0.35">
      <c r="F563" s="177"/>
      <c r="G563" s="177"/>
      <c r="H563" s="177"/>
      <c r="I563" s="177"/>
      <c r="J563" s="177"/>
      <c r="K563" s="177"/>
      <c r="L563" s="177"/>
      <c r="M563" s="177"/>
      <c r="N563" s="56"/>
    </row>
    <row r="564" spans="6:14" x14ac:dyDescent="0.35">
      <c r="F564" s="177"/>
      <c r="G564" s="177"/>
      <c r="H564" s="177"/>
      <c r="I564" s="177"/>
      <c r="J564" s="177"/>
      <c r="K564" s="177"/>
      <c r="L564" s="177"/>
      <c r="M564" s="177"/>
      <c r="N564" s="56"/>
    </row>
    <row r="565" spans="6:14" x14ac:dyDescent="0.35">
      <c r="F565" s="177"/>
      <c r="G565" s="177"/>
      <c r="H565" s="177"/>
      <c r="I565" s="177"/>
      <c r="J565" s="177"/>
      <c r="K565" s="177"/>
      <c r="L565" s="177"/>
      <c r="M565" s="177"/>
      <c r="N565" s="56"/>
    </row>
    <row r="566" spans="6:14" x14ac:dyDescent="0.35">
      <c r="F566" s="177"/>
      <c r="G566" s="177"/>
      <c r="H566" s="177"/>
      <c r="I566" s="177"/>
      <c r="J566" s="177"/>
      <c r="K566" s="177"/>
      <c r="L566" s="177"/>
      <c r="M566" s="177"/>
      <c r="N566" s="56"/>
    </row>
    <row r="567" spans="6:14" x14ac:dyDescent="0.35">
      <c r="F567" s="177"/>
      <c r="G567" s="177"/>
      <c r="H567" s="177"/>
      <c r="I567" s="177"/>
      <c r="J567" s="177"/>
      <c r="K567" s="177"/>
      <c r="L567" s="177"/>
      <c r="M567" s="177"/>
      <c r="N567" s="56"/>
    </row>
    <row r="568" spans="6:14" x14ac:dyDescent="0.35">
      <c r="F568" s="177"/>
      <c r="G568" s="177"/>
      <c r="H568" s="177"/>
      <c r="I568" s="177"/>
      <c r="J568" s="177"/>
      <c r="K568" s="177"/>
      <c r="L568" s="177"/>
      <c r="M568" s="177"/>
      <c r="N568" s="56"/>
    </row>
    <row r="569" spans="6:14" x14ac:dyDescent="0.35">
      <c r="F569" s="177"/>
      <c r="G569" s="177"/>
      <c r="H569" s="177"/>
      <c r="I569" s="177"/>
      <c r="J569" s="177"/>
      <c r="K569" s="177"/>
      <c r="L569" s="177"/>
      <c r="M569" s="177"/>
      <c r="N569" s="56"/>
    </row>
    <row r="570" spans="6:14" x14ac:dyDescent="0.35">
      <c r="F570" s="177"/>
      <c r="G570" s="177"/>
      <c r="H570" s="177"/>
      <c r="I570" s="177"/>
      <c r="J570" s="177"/>
      <c r="K570" s="177"/>
      <c r="L570" s="177"/>
      <c r="M570" s="177"/>
      <c r="N570" s="56"/>
    </row>
    <row r="571" spans="6:14" x14ac:dyDescent="0.35">
      <c r="F571" s="177"/>
      <c r="G571" s="177"/>
      <c r="H571" s="177"/>
      <c r="I571" s="177"/>
      <c r="J571" s="177"/>
      <c r="K571" s="177"/>
      <c r="L571" s="177"/>
      <c r="M571" s="177"/>
      <c r="N571" s="56"/>
    </row>
    <row r="572" spans="6:14" x14ac:dyDescent="0.35">
      <c r="F572" s="177"/>
      <c r="G572" s="177"/>
      <c r="H572" s="177"/>
      <c r="I572" s="177"/>
      <c r="J572" s="177"/>
      <c r="K572" s="177"/>
      <c r="L572" s="177"/>
      <c r="M572" s="177"/>
      <c r="N572" s="56"/>
    </row>
    <row r="573" spans="6:14" x14ac:dyDescent="0.35">
      <c r="F573" s="177"/>
      <c r="G573" s="177"/>
      <c r="H573" s="177"/>
      <c r="I573" s="177"/>
      <c r="J573" s="177"/>
      <c r="K573" s="177"/>
      <c r="L573" s="177"/>
      <c r="M573" s="177"/>
      <c r="N573" s="56"/>
    </row>
    <row r="574" spans="6:14" x14ac:dyDescent="0.35">
      <c r="F574" s="177"/>
      <c r="G574" s="177"/>
      <c r="H574" s="177"/>
      <c r="I574" s="177"/>
      <c r="J574" s="177"/>
      <c r="K574" s="177"/>
      <c r="L574" s="177"/>
      <c r="M574" s="177"/>
      <c r="N574" s="56"/>
    </row>
    <row r="575" spans="6:14" x14ac:dyDescent="0.35">
      <c r="F575" s="177"/>
      <c r="G575" s="177"/>
      <c r="H575" s="177"/>
      <c r="I575" s="177"/>
      <c r="J575" s="177"/>
      <c r="K575" s="177"/>
      <c r="L575" s="177"/>
      <c r="M575" s="177"/>
      <c r="N575" s="56"/>
    </row>
    <row r="576" spans="6:14" x14ac:dyDescent="0.35">
      <c r="F576" s="177"/>
      <c r="G576" s="177"/>
      <c r="H576" s="177"/>
      <c r="I576" s="177"/>
      <c r="J576" s="177"/>
      <c r="K576" s="177"/>
      <c r="L576" s="177"/>
      <c r="M576" s="177"/>
      <c r="N576" s="56"/>
    </row>
    <row r="577" spans="6:14" x14ac:dyDescent="0.35">
      <c r="F577" s="177"/>
      <c r="G577" s="177"/>
      <c r="H577" s="177"/>
      <c r="I577" s="177"/>
      <c r="J577" s="177"/>
      <c r="K577" s="177"/>
      <c r="L577" s="177"/>
      <c r="M577" s="177"/>
      <c r="N577" s="56"/>
    </row>
    <row r="578" spans="6:14" x14ac:dyDescent="0.35">
      <c r="F578" s="177"/>
      <c r="G578" s="177"/>
      <c r="H578" s="177"/>
      <c r="I578" s="177"/>
      <c r="J578" s="177"/>
      <c r="K578" s="177"/>
      <c r="L578" s="177"/>
      <c r="M578" s="177"/>
      <c r="N578" s="56"/>
    </row>
    <row r="579" spans="6:14" x14ac:dyDescent="0.35">
      <c r="F579" s="177"/>
      <c r="G579" s="177"/>
      <c r="H579" s="177"/>
      <c r="I579" s="177"/>
      <c r="J579" s="177"/>
      <c r="K579" s="177"/>
      <c r="L579" s="177"/>
      <c r="M579" s="177"/>
      <c r="N579" s="56"/>
    </row>
    <row r="580" spans="6:14" x14ac:dyDescent="0.35">
      <c r="F580" s="177"/>
      <c r="G580" s="177"/>
      <c r="H580" s="177"/>
      <c r="I580" s="177"/>
      <c r="J580" s="177"/>
      <c r="K580" s="177"/>
      <c r="L580" s="177"/>
      <c r="M580" s="177"/>
      <c r="N580" s="56"/>
    </row>
    <row r="581" spans="6:14" x14ac:dyDescent="0.35">
      <c r="F581" s="177"/>
      <c r="G581" s="177"/>
      <c r="H581" s="177"/>
      <c r="I581" s="177"/>
      <c r="J581" s="177"/>
      <c r="K581" s="177"/>
      <c r="L581" s="177"/>
      <c r="M581" s="177"/>
      <c r="N581" s="56"/>
    </row>
    <row r="582" spans="6:14" x14ac:dyDescent="0.35">
      <c r="F582" s="177"/>
      <c r="G582" s="177"/>
      <c r="H582" s="177"/>
      <c r="I582" s="177"/>
      <c r="J582" s="177"/>
      <c r="K582" s="177"/>
      <c r="L582" s="177"/>
      <c r="M582" s="177"/>
      <c r="N582" s="56"/>
    </row>
    <row r="583" spans="6:14" x14ac:dyDescent="0.35">
      <c r="F583" s="177"/>
      <c r="G583" s="177"/>
      <c r="H583" s="177"/>
      <c r="I583" s="177"/>
      <c r="J583" s="177"/>
      <c r="K583" s="177"/>
      <c r="L583" s="177"/>
      <c r="M583" s="177"/>
      <c r="N583" s="56"/>
    </row>
    <row r="584" spans="6:14" x14ac:dyDescent="0.35">
      <c r="F584" s="177"/>
      <c r="G584" s="177"/>
      <c r="H584" s="177"/>
      <c r="I584" s="177"/>
      <c r="J584" s="177"/>
      <c r="K584" s="177"/>
      <c r="L584" s="177"/>
      <c r="M584" s="177"/>
      <c r="N584" s="56"/>
    </row>
    <row r="585" spans="6:14" x14ac:dyDescent="0.35">
      <c r="F585" s="177"/>
      <c r="G585" s="177"/>
      <c r="H585" s="177"/>
      <c r="I585" s="177"/>
      <c r="J585" s="177"/>
      <c r="K585" s="177"/>
      <c r="L585" s="177"/>
      <c r="M585" s="177"/>
      <c r="N585" s="56"/>
    </row>
    <row r="586" spans="6:14" x14ac:dyDescent="0.35">
      <c r="F586" s="177"/>
      <c r="G586" s="177"/>
      <c r="H586" s="177"/>
      <c r="I586" s="177"/>
      <c r="J586" s="177"/>
      <c r="K586" s="177"/>
      <c r="L586" s="177"/>
      <c r="M586" s="177"/>
      <c r="N586" s="56"/>
    </row>
    <row r="587" spans="6:14" x14ac:dyDescent="0.35">
      <c r="F587" s="177"/>
      <c r="G587" s="177"/>
      <c r="H587" s="177"/>
      <c r="I587" s="177"/>
      <c r="J587" s="177"/>
      <c r="K587" s="177"/>
      <c r="L587" s="177"/>
      <c r="M587" s="177"/>
      <c r="N587" s="56"/>
    </row>
    <row r="588" spans="6:14" x14ac:dyDescent="0.35">
      <c r="F588" s="177"/>
      <c r="G588" s="177"/>
      <c r="H588" s="177"/>
      <c r="I588" s="177"/>
      <c r="J588" s="177"/>
      <c r="K588" s="177"/>
      <c r="L588" s="177"/>
      <c r="M588" s="177"/>
      <c r="N588" s="56"/>
    </row>
    <row r="589" spans="6:14" x14ac:dyDescent="0.35">
      <c r="F589" s="177"/>
      <c r="G589" s="177"/>
      <c r="H589" s="177"/>
      <c r="I589" s="177"/>
      <c r="J589" s="177"/>
      <c r="K589" s="177"/>
      <c r="L589" s="177"/>
      <c r="M589" s="177"/>
      <c r="N589" s="56"/>
    </row>
    <row r="590" spans="6:14" x14ac:dyDescent="0.35">
      <c r="F590" s="177"/>
      <c r="G590" s="177"/>
      <c r="H590" s="177"/>
      <c r="I590" s="177"/>
      <c r="J590" s="177"/>
      <c r="K590" s="177"/>
      <c r="L590" s="177"/>
      <c r="M590" s="177"/>
      <c r="N590" s="56"/>
    </row>
    <row r="591" spans="6:14" x14ac:dyDescent="0.35">
      <c r="F591" s="177"/>
      <c r="G591" s="177"/>
      <c r="H591" s="177"/>
      <c r="I591" s="177"/>
      <c r="J591" s="177"/>
      <c r="K591" s="177"/>
      <c r="L591" s="177"/>
      <c r="M591" s="177"/>
      <c r="N591" s="56"/>
    </row>
    <row r="592" spans="6:14" x14ac:dyDescent="0.35">
      <c r="F592" s="177"/>
      <c r="G592" s="177"/>
      <c r="H592" s="177"/>
      <c r="I592" s="177"/>
      <c r="J592" s="177"/>
      <c r="K592" s="177"/>
      <c r="L592" s="177"/>
      <c r="M592" s="177"/>
      <c r="N592" s="56"/>
    </row>
    <row r="593" spans="6:14" x14ac:dyDescent="0.35">
      <c r="F593" s="177"/>
      <c r="G593" s="177"/>
      <c r="H593" s="177"/>
      <c r="I593" s="177"/>
      <c r="J593" s="177"/>
      <c r="K593" s="177"/>
      <c r="L593" s="177"/>
      <c r="M593" s="177"/>
      <c r="N593" s="56"/>
    </row>
    <row r="594" spans="6:14" x14ac:dyDescent="0.35">
      <c r="F594" s="177"/>
      <c r="G594" s="177"/>
      <c r="H594" s="177"/>
      <c r="I594" s="177"/>
      <c r="J594" s="177"/>
      <c r="K594" s="177"/>
      <c r="L594" s="177"/>
      <c r="M594" s="177"/>
      <c r="N594" s="56"/>
    </row>
    <row r="595" spans="6:14" x14ac:dyDescent="0.35">
      <c r="F595" s="177"/>
      <c r="G595" s="177"/>
      <c r="H595" s="177"/>
      <c r="I595" s="177"/>
      <c r="J595" s="177"/>
      <c r="K595" s="177"/>
      <c r="L595" s="177"/>
      <c r="M595" s="177"/>
      <c r="N595" s="56"/>
    </row>
    <row r="596" spans="6:14" x14ac:dyDescent="0.35">
      <c r="F596" s="177"/>
      <c r="G596" s="177"/>
      <c r="H596" s="177"/>
      <c r="I596" s="177"/>
      <c r="J596" s="177"/>
      <c r="K596" s="177"/>
      <c r="L596" s="177"/>
      <c r="M596" s="177"/>
      <c r="N596" s="56"/>
    </row>
    <row r="597" spans="6:14" x14ac:dyDescent="0.35">
      <c r="F597" s="177"/>
      <c r="G597" s="177"/>
      <c r="H597" s="177"/>
      <c r="I597" s="177"/>
      <c r="J597" s="177"/>
      <c r="K597" s="177"/>
      <c r="L597" s="177"/>
      <c r="M597" s="177"/>
      <c r="N597" s="56"/>
    </row>
    <row r="598" spans="6:14" x14ac:dyDescent="0.35">
      <c r="F598" s="177"/>
      <c r="G598" s="177"/>
      <c r="H598" s="177"/>
      <c r="I598" s="177"/>
      <c r="J598" s="177"/>
      <c r="K598" s="177"/>
      <c r="L598" s="177"/>
      <c r="M598" s="177"/>
      <c r="N598" s="56"/>
    </row>
    <row r="599" spans="6:14" x14ac:dyDescent="0.35">
      <c r="F599" s="177"/>
      <c r="G599" s="177"/>
      <c r="H599" s="177"/>
      <c r="I599" s="177"/>
      <c r="J599" s="177"/>
      <c r="K599" s="177"/>
      <c r="L599" s="177"/>
      <c r="M599" s="177"/>
      <c r="N599" s="56"/>
    </row>
    <row r="600" spans="6:14" x14ac:dyDescent="0.35">
      <c r="F600" s="177"/>
      <c r="G600" s="177"/>
      <c r="H600" s="177"/>
      <c r="I600" s="177"/>
      <c r="J600" s="177"/>
      <c r="K600" s="177"/>
      <c r="L600" s="177"/>
      <c r="M600" s="177"/>
      <c r="N600" s="56"/>
    </row>
    <row r="601" spans="6:14" x14ac:dyDescent="0.35">
      <c r="F601" s="177"/>
      <c r="G601" s="177"/>
      <c r="H601" s="177"/>
      <c r="I601" s="177"/>
      <c r="J601" s="177"/>
      <c r="K601" s="177"/>
      <c r="L601" s="177"/>
      <c r="M601" s="177"/>
      <c r="N601" s="56"/>
    </row>
    <row r="602" spans="6:14" x14ac:dyDescent="0.35">
      <c r="F602" s="177"/>
      <c r="G602" s="177"/>
      <c r="H602" s="177"/>
      <c r="I602" s="177"/>
      <c r="J602" s="177"/>
      <c r="K602" s="177"/>
      <c r="L602" s="177"/>
      <c r="M602" s="177"/>
      <c r="N602" s="56"/>
    </row>
    <row r="603" spans="6:14" x14ac:dyDescent="0.35">
      <c r="F603" s="177"/>
      <c r="G603" s="177"/>
      <c r="H603" s="177"/>
      <c r="I603" s="177"/>
      <c r="J603" s="177"/>
      <c r="K603" s="177"/>
      <c r="L603" s="177"/>
      <c r="M603" s="177"/>
      <c r="N603" s="56"/>
    </row>
    <row r="604" spans="6:14" x14ac:dyDescent="0.35">
      <c r="F604" s="177"/>
      <c r="G604" s="177"/>
      <c r="H604" s="177"/>
      <c r="I604" s="177"/>
      <c r="J604" s="177"/>
      <c r="K604" s="177"/>
      <c r="L604" s="177"/>
      <c r="M604" s="177"/>
      <c r="N604" s="56"/>
    </row>
    <row r="605" spans="6:14" x14ac:dyDescent="0.35">
      <c r="F605" s="177"/>
      <c r="G605" s="177"/>
      <c r="H605" s="177"/>
      <c r="I605" s="177"/>
      <c r="J605" s="177"/>
      <c r="K605" s="177"/>
      <c r="L605" s="177"/>
      <c r="M605" s="177"/>
      <c r="N605" s="56"/>
    </row>
    <row r="606" spans="6:14" x14ac:dyDescent="0.35">
      <c r="F606" s="177"/>
      <c r="G606" s="177"/>
      <c r="H606" s="177"/>
      <c r="I606" s="177"/>
      <c r="J606" s="177"/>
      <c r="K606" s="177"/>
      <c r="L606" s="177"/>
      <c r="M606" s="177"/>
      <c r="N606" s="56"/>
    </row>
    <row r="607" spans="6:14" x14ac:dyDescent="0.35">
      <c r="F607" s="177"/>
      <c r="G607" s="177"/>
      <c r="H607" s="177"/>
      <c r="I607" s="177"/>
      <c r="J607" s="177"/>
      <c r="K607" s="177"/>
      <c r="L607" s="177"/>
      <c r="M607" s="177"/>
      <c r="N607" s="56"/>
    </row>
    <row r="608" spans="6:14" x14ac:dyDescent="0.35">
      <c r="F608" s="177"/>
      <c r="G608" s="177"/>
      <c r="H608" s="177"/>
      <c r="I608" s="177"/>
      <c r="J608" s="177"/>
      <c r="K608" s="177"/>
      <c r="L608" s="177"/>
      <c r="M608" s="177"/>
      <c r="N608" s="56"/>
    </row>
    <row r="609" spans="6:14" x14ac:dyDescent="0.35">
      <c r="F609" s="177"/>
      <c r="G609" s="177"/>
      <c r="H609" s="177"/>
      <c r="I609" s="177"/>
      <c r="J609" s="177"/>
      <c r="K609" s="177"/>
      <c r="L609" s="177"/>
      <c r="M609" s="177"/>
      <c r="N609" s="56"/>
    </row>
    <row r="610" spans="6:14" x14ac:dyDescent="0.35">
      <c r="F610" s="177"/>
      <c r="G610" s="177"/>
      <c r="H610" s="177"/>
      <c r="I610" s="177"/>
      <c r="J610" s="177"/>
      <c r="K610" s="177"/>
      <c r="L610" s="177"/>
      <c r="M610" s="177"/>
      <c r="N610" s="56"/>
    </row>
    <row r="611" spans="6:14" x14ac:dyDescent="0.35">
      <c r="F611" s="177"/>
      <c r="G611" s="177"/>
      <c r="H611" s="177"/>
      <c r="I611" s="177"/>
      <c r="J611" s="177"/>
      <c r="K611" s="177"/>
      <c r="L611" s="177"/>
      <c r="M611" s="177"/>
      <c r="N611" s="56"/>
    </row>
    <row r="612" spans="6:14" x14ac:dyDescent="0.35">
      <c r="F612" s="177"/>
      <c r="G612" s="177"/>
      <c r="H612" s="177"/>
      <c r="I612" s="177"/>
      <c r="J612" s="177"/>
      <c r="K612" s="177"/>
      <c r="L612" s="177"/>
      <c r="M612" s="177"/>
      <c r="N612" s="56"/>
    </row>
    <row r="613" spans="6:14" x14ac:dyDescent="0.35">
      <c r="F613" s="177"/>
      <c r="G613" s="177"/>
      <c r="H613" s="177"/>
      <c r="I613" s="177"/>
      <c r="J613" s="177"/>
      <c r="K613" s="177"/>
      <c r="L613" s="177"/>
      <c r="M613" s="177"/>
      <c r="N613" s="56"/>
    </row>
    <row r="614" spans="6:14" x14ac:dyDescent="0.35">
      <c r="F614" s="177"/>
      <c r="G614" s="177"/>
      <c r="H614" s="177"/>
      <c r="I614" s="177"/>
      <c r="J614" s="177"/>
      <c r="K614" s="177"/>
      <c r="L614" s="177"/>
      <c r="M614" s="177"/>
      <c r="N614" s="56"/>
    </row>
    <row r="615" spans="6:14" x14ac:dyDescent="0.35">
      <c r="F615" s="177"/>
      <c r="G615" s="177"/>
      <c r="H615" s="177"/>
      <c r="I615" s="177"/>
      <c r="J615" s="177"/>
      <c r="K615" s="177"/>
      <c r="L615" s="177"/>
      <c r="M615" s="177"/>
      <c r="N615" s="56"/>
    </row>
    <row r="616" spans="6:14" x14ac:dyDescent="0.35">
      <c r="F616" s="177"/>
      <c r="G616" s="177"/>
      <c r="H616" s="177"/>
      <c r="I616" s="177"/>
      <c r="J616" s="177"/>
      <c r="K616" s="177"/>
      <c r="L616" s="177"/>
      <c r="M616" s="177"/>
      <c r="N616" s="56"/>
    </row>
    <row r="617" spans="6:14" x14ac:dyDescent="0.35">
      <c r="F617" s="177"/>
      <c r="G617" s="177"/>
      <c r="H617" s="177"/>
      <c r="I617" s="177"/>
      <c r="J617" s="177"/>
      <c r="K617" s="177"/>
      <c r="L617" s="177"/>
      <c r="M617" s="177"/>
      <c r="N617" s="56"/>
    </row>
    <row r="618" spans="6:14" x14ac:dyDescent="0.35">
      <c r="F618" s="177"/>
      <c r="G618" s="177"/>
      <c r="H618" s="177"/>
      <c r="I618" s="177"/>
      <c r="J618" s="177"/>
      <c r="K618" s="177"/>
      <c r="L618" s="177"/>
      <c r="M618" s="177"/>
      <c r="N618" s="56"/>
    </row>
    <row r="619" spans="6:14" x14ac:dyDescent="0.35">
      <c r="F619" s="177"/>
      <c r="G619" s="177"/>
      <c r="H619" s="177"/>
      <c r="I619" s="177"/>
      <c r="J619" s="177"/>
      <c r="K619" s="177"/>
      <c r="L619" s="177"/>
      <c r="M619" s="177"/>
      <c r="N619" s="56"/>
    </row>
    <row r="620" spans="6:14" x14ac:dyDescent="0.35">
      <c r="F620" s="177"/>
      <c r="G620" s="177"/>
      <c r="H620" s="177"/>
      <c r="I620" s="177"/>
      <c r="J620" s="177"/>
      <c r="K620" s="177"/>
      <c r="L620" s="177"/>
      <c r="M620" s="177"/>
      <c r="N620" s="56"/>
    </row>
    <row r="621" spans="6:14" x14ac:dyDescent="0.35">
      <c r="F621" s="177"/>
      <c r="G621" s="177"/>
      <c r="H621" s="177"/>
      <c r="I621" s="177"/>
      <c r="J621" s="177"/>
      <c r="K621" s="177"/>
      <c r="L621" s="177"/>
      <c r="M621" s="177"/>
      <c r="N621" s="56"/>
    </row>
    <row r="622" spans="6:14" x14ac:dyDescent="0.35">
      <c r="F622" s="177"/>
      <c r="G622" s="177"/>
      <c r="H622" s="177"/>
      <c r="I622" s="177"/>
      <c r="J622" s="177"/>
      <c r="K622" s="177"/>
      <c r="L622" s="177"/>
      <c r="M622" s="177"/>
      <c r="N622" s="56"/>
    </row>
    <row r="623" spans="6:14" x14ac:dyDescent="0.35">
      <c r="F623" s="177"/>
      <c r="G623" s="177"/>
      <c r="H623" s="177"/>
      <c r="I623" s="177"/>
      <c r="J623" s="177"/>
      <c r="K623" s="177"/>
      <c r="L623" s="177"/>
      <c r="M623" s="177"/>
      <c r="N623" s="56"/>
    </row>
    <row r="624" spans="6:14" x14ac:dyDescent="0.35">
      <c r="F624" s="177"/>
      <c r="G624" s="177"/>
      <c r="H624" s="177"/>
      <c r="I624" s="177"/>
      <c r="J624" s="177"/>
      <c r="K624" s="177"/>
      <c r="L624" s="177"/>
      <c r="M624" s="177"/>
      <c r="N624" s="56"/>
    </row>
    <row r="625" spans="6:14" x14ac:dyDescent="0.35">
      <c r="F625" s="177"/>
      <c r="G625" s="177"/>
      <c r="H625" s="177"/>
      <c r="I625" s="177"/>
      <c r="J625" s="177"/>
      <c r="K625" s="177"/>
      <c r="L625" s="177"/>
      <c r="M625" s="177"/>
      <c r="N625" s="56"/>
    </row>
    <row r="626" spans="6:14" x14ac:dyDescent="0.35">
      <c r="F626" s="177"/>
      <c r="G626" s="177"/>
      <c r="H626" s="177"/>
      <c r="I626" s="177"/>
      <c r="J626" s="177"/>
      <c r="K626" s="177"/>
      <c r="L626" s="177"/>
      <c r="M626" s="177"/>
      <c r="N626" s="56"/>
    </row>
    <row r="627" spans="6:14" x14ac:dyDescent="0.35">
      <c r="F627" s="177"/>
      <c r="G627" s="177"/>
      <c r="H627" s="177"/>
      <c r="I627" s="177"/>
      <c r="J627" s="177"/>
      <c r="K627" s="177"/>
      <c r="L627" s="177"/>
      <c r="M627" s="177"/>
      <c r="N627" s="56"/>
    </row>
    <row r="628" spans="6:14" x14ac:dyDescent="0.35">
      <c r="F628" s="177"/>
      <c r="G628" s="177"/>
      <c r="H628" s="177"/>
      <c r="I628" s="177"/>
      <c r="J628" s="177"/>
      <c r="K628" s="177"/>
      <c r="L628" s="177"/>
      <c r="M628" s="177"/>
      <c r="N628" s="56"/>
    </row>
    <row r="629" spans="6:14" x14ac:dyDescent="0.35">
      <c r="F629" s="177"/>
      <c r="G629" s="177"/>
      <c r="H629" s="177"/>
      <c r="I629" s="177"/>
      <c r="J629" s="177"/>
      <c r="K629" s="177"/>
      <c r="L629" s="177"/>
      <c r="M629" s="177"/>
      <c r="N629" s="56"/>
    </row>
    <row r="630" spans="6:14" x14ac:dyDescent="0.35">
      <c r="F630" s="177"/>
      <c r="G630" s="177"/>
      <c r="H630" s="177"/>
      <c r="I630" s="177"/>
      <c r="J630" s="177"/>
      <c r="K630" s="177"/>
      <c r="L630" s="177"/>
      <c r="M630" s="177"/>
      <c r="N630" s="56"/>
    </row>
    <row r="631" spans="6:14" x14ac:dyDescent="0.35">
      <c r="F631" s="177"/>
      <c r="G631" s="177"/>
      <c r="H631" s="177"/>
      <c r="I631" s="177"/>
      <c r="J631" s="177"/>
      <c r="K631" s="177"/>
      <c r="L631" s="177"/>
      <c r="M631" s="177"/>
      <c r="N631" s="56"/>
    </row>
    <row r="632" spans="6:14" x14ac:dyDescent="0.35">
      <c r="F632" s="177"/>
      <c r="G632" s="177"/>
      <c r="H632" s="177"/>
      <c r="I632" s="177"/>
      <c r="J632" s="177"/>
      <c r="K632" s="177"/>
      <c r="L632" s="177"/>
      <c r="M632" s="177"/>
      <c r="N632" s="56"/>
    </row>
    <row r="633" spans="6:14" x14ac:dyDescent="0.35">
      <c r="F633" s="177"/>
      <c r="G633" s="177"/>
      <c r="H633" s="177"/>
      <c r="I633" s="177"/>
      <c r="J633" s="177"/>
      <c r="K633" s="177"/>
      <c r="L633" s="177"/>
      <c r="M633" s="177"/>
      <c r="N633" s="56"/>
    </row>
    <row r="634" spans="6:14" x14ac:dyDescent="0.35">
      <c r="F634" s="177"/>
      <c r="G634" s="177"/>
      <c r="H634" s="177"/>
      <c r="I634" s="177"/>
      <c r="J634" s="177"/>
      <c r="K634" s="177"/>
      <c r="L634" s="177"/>
      <c r="M634" s="177"/>
      <c r="N634" s="56"/>
    </row>
    <row r="635" spans="6:14" x14ac:dyDescent="0.35">
      <c r="F635" s="177"/>
      <c r="G635" s="177"/>
      <c r="H635" s="177"/>
      <c r="I635" s="177"/>
      <c r="J635" s="177"/>
      <c r="K635" s="177"/>
      <c r="L635" s="177"/>
      <c r="M635" s="177"/>
      <c r="N635" s="56"/>
    </row>
    <row r="636" spans="6:14" x14ac:dyDescent="0.35">
      <c r="F636" s="177"/>
      <c r="G636" s="177"/>
      <c r="H636" s="177"/>
      <c r="I636" s="177"/>
      <c r="J636" s="177"/>
      <c r="K636" s="177"/>
      <c r="L636" s="177"/>
      <c r="M636" s="177"/>
      <c r="N636" s="56"/>
    </row>
    <row r="637" spans="6:14" x14ac:dyDescent="0.35">
      <c r="F637" s="177"/>
      <c r="G637" s="177"/>
      <c r="H637" s="177"/>
      <c r="I637" s="177"/>
      <c r="J637" s="177"/>
      <c r="K637" s="177"/>
      <c r="L637" s="177"/>
      <c r="M637" s="177"/>
      <c r="N637" s="56"/>
    </row>
    <row r="638" spans="6:14" x14ac:dyDescent="0.35">
      <c r="F638" s="177"/>
      <c r="G638" s="177"/>
      <c r="H638" s="177"/>
      <c r="I638" s="177"/>
      <c r="J638" s="177"/>
      <c r="K638" s="177"/>
      <c r="L638" s="177"/>
      <c r="M638" s="177"/>
      <c r="N638" s="56"/>
    </row>
    <row r="639" spans="6:14" x14ac:dyDescent="0.35">
      <c r="F639" s="177"/>
      <c r="G639" s="177"/>
      <c r="H639" s="177"/>
      <c r="I639" s="177"/>
      <c r="J639" s="177"/>
      <c r="K639" s="177"/>
      <c r="L639" s="177"/>
      <c r="M639" s="177"/>
      <c r="N639" s="56"/>
    </row>
    <row r="640" spans="6:14" x14ac:dyDescent="0.35">
      <c r="F640" s="177"/>
      <c r="G640" s="177"/>
      <c r="H640" s="177"/>
      <c r="I640" s="177"/>
      <c r="J640" s="177"/>
      <c r="K640" s="177"/>
      <c r="L640" s="177"/>
      <c r="M640" s="177"/>
      <c r="N640" s="56"/>
    </row>
    <row r="641" spans="6:14" x14ac:dyDescent="0.35">
      <c r="F641" s="177"/>
      <c r="G641" s="177"/>
      <c r="H641" s="177"/>
      <c r="I641" s="177"/>
      <c r="J641" s="177"/>
      <c r="K641" s="177"/>
      <c r="L641" s="177"/>
      <c r="M641" s="177"/>
      <c r="N641" s="56"/>
    </row>
    <row r="642" spans="6:14" x14ac:dyDescent="0.35">
      <c r="F642" s="177"/>
      <c r="G642" s="177"/>
      <c r="H642" s="177"/>
      <c r="I642" s="177"/>
      <c r="J642" s="177"/>
      <c r="K642" s="177"/>
      <c r="L642" s="177"/>
      <c r="M642" s="177"/>
      <c r="N642" s="56"/>
    </row>
    <row r="643" spans="6:14" x14ac:dyDescent="0.35">
      <c r="F643" s="177"/>
      <c r="G643" s="177"/>
      <c r="H643" s="177"/>
      <c r="I643" s="177"/>
      <c r="J643" s="177"/>
      <c r="K643" s="177"/>
      <c r="L643" s="177"/>
      <c r="M643" s="177"/>
      <c r="N643" s="56"/>
    </row>
    <row r="644" spans="6:14" x14ac:dyDescent="0.35">
      <c r="F644" s="177"/>
      <c r="G644" s="177"/>
      <c r="H644" s="177"/>
      <c r="I644" s="177"/>
      <c r="J644" s="177"/>
      <c r="K644" s="177"/>
      <c r="L644" s="177"/>
      <c r="M644" s="177"/>
      <c r="N644" s="56"/>
    </row>
    <row r="645" spans="6:14" x14ac:dyDescent="0.35">
      <c r="F645" s="177"/>
      <c r="G645" s="177"/>
      <c r="H645" s="177"/>
      <c r="I645" s="177"/>
      <c r="J645" s="177"/>
      <c r="K645" s="177"/>
      <c r="L645" s="177"/>
      <c r="M645" s="177"/>
      <c r="N645" s="56"/>
    </row>
    <row r="646" spans="6:14" x14ac:dyDescent="0.35">
      <c r="F646" s="177"/>
      <c r="G646" s="177"/>
      <c r="H646" s="177"/>
      <c r="I646" s="177"/>
      <c r="J646" s="177"/>
      <c r="K646" s="177"/>
      <c r="L646" s="177"/>
      <c r="M646" s="177"/>
      <c r="N646" s="56"/>
    </row>
    <row r="647" spans="6:14" x14ac:dyDescent="0.35">
      <c r="F647" s="177"/>
      <c r="G647" s="177"/>
      <c r="H647" s="177"/>
      <c r="I647" s="177"/>
      <c r="J647" s="177"/>
      <c r="K647" s="177"/>
      <c r="L647" s="177"/>
      <c r="M647" s="177"/>
      <c r="N647" s="56"/>
    </row>
    <row r="648" spans="6:14" x14ac:dyDescent="0.35">
      <c r="F648" s="177"/>
      <c r="G648" s="177"/>
      <c r="H648" s="177"/>
      <c r="I648" s="177"/>
      <c r="J648" s="177"/>
      <c r="K648" s="177"/>
      <c r="L648" s="177"/>
      <c r="M648" s="177"/>
      <c r="N648" s="56"/>
    </row>
    <row r="649" spans="6:14" x14ac:dyDescent="0.35">
      <c r="F649" s="177"/>
      <c r="G649" s="177"/>
      <c r="H649" s="177"/>
      <c r="I649" s="177"/>
      <c r="J649" s="177"/>
      <c r="K649" s="177"/>
      <c r="L649" s="177"/>
      <c r="M649" s="177"/>
      <c r="N649" s="56"/>
    </row>
    <row r="650" spans="6:14" x14ac:dyDescent="0.35">
      <c r="F650" s="177"/>
      <c r="G650" s="177"/>
      <c r="H650" s="177"/>
      <c r="I650" s="177"/>
      <c r="J650" s="177"/>
      <c r="K650" s="177"/>
      <c r="L650" s="177"/>
      <c r="M650" s="177"/>
      <c r="N650" s="56"/>
    </row>
    <row r="651" spans="6:14" x14ac:dyDescent="0.35">
      <c r="F651" s="177"/>
      <c r="G651" s="177"/>
      <c r="H651" s="177"/>
      <c r="I651" s="177"/>
      <c r="J651" s="177"/>
      <c r="K651" s="177"/>
      <c r="L651" s="177"/>
      <c r="M651" s="177"/>
      <c r="N651" s="56"/>
    </row>
    <row r="652" spans="6:14" x14ac:dyDescent="0.35">
      <c r="F652" s="177"/>
      <c r="G652" s="177"/>
      <c r="H652" s="177"/>
      <c r="I652" s="177"/>
      <c r="J652" s="177"/>
      <c r="K652" s="177"/>
      <c r="L652" s="177"/>
      <c r="M652" s="177"/>
      <c r="N652" s="56"/>
    </row>
    <row r="653" spans="6:14" x14ac:dyDescent="0.35">
      <c r="F653" s="177"/>
      <c r="G653" s="177"/>
      <c r="H653" s="177"/>
      <c r="I653" s="177"/>
      <c r="J653" s="177"/>
      <c r="K653" s="177"/>
      <c r="L653" s="177"/>
      <c r="M653" s="177"/>
      <c r="N653" s="56"/>
    </row>
    <row r="654" spans="6:14" x14ac:dyDescent="0.35">
      <c r="F654" s="177"/>
      <c r="G654" s="177"/>
      <c r="H654" s="177"/>
      <c r="I654" s="177"/>
      <c r="J654" s="177"/>
      <c r="K654" s="177"/>
      <c r="L654" s="177"/>
      <c r="M654" s="177"/>
      <c r="N654" s="56"/>
    </row>
    <row r="655" spans="6:14" x14ac:dyDescent="0.35">
      <c r="F655" s="177"/>
      <c r="G655" s="177"/>
      <c r="H655" s="177"/>
      <c r="I655" s="177"/>
      <c r="J655" s="177"/>
      <c r="K655" s="177"/>
      <c r="L655" s="177"/>
      <c r="M655" s="177"/>
      <c r="N655" s="56"/>
    </row>
    <row r="656" spans="6:14" x14ac:dyDescent="0.35">
      <c r="F656" s="177"/>
      <c r="G656" s="177"/>
      <c r="H656" s="177"/>
      <c r="I656" s="177"/>
      <c r="J656" s="177"/>
      <c r="K656" s="177"/>
      <c r="L656" s="177"/>
      <c r="M656" s="177"/>
      <c r="N656" s="56"/>
    </row>
    <row r="657" spans="6:14" x14ac:dyDescent="0.35">
      <c r="F657" s="177"/>
      <c r="G657" s="177"/>
      <c r="H657" s="177"/>
      <c r="I657" s="177"/>
      <c r="J657" s="177"/>
      <c r="K657" s="177"/>
      <c r="L657" s="177"/>
      <c r="M657" s="177"/>
      <c r="N657" s="56"/>
    </row>
    <row r="658" spans="6:14" x14ac:dyDescent="0.35">
      <c r="F658" s="177"/>
      <c r="G658" s="177"/>
      <c r="H658" s="177"/>
      <c r="I658" s="177"/>
      <c r="J658" s="177"/>
      <c r="K658" s="177"/>
      <c r="L658" s="177"/>
      <c r="M658" s="177"/>
      <c r="N658" s="56"/>
    </row>
    <row r="659" spans="6:14" x14ac:dyDescent="0.35">
      <c r="F659" s="177"/>
      <c r="G659" s="177"/>
      <c r="H659" s="177"/>
      <c r="I659" s="177"/>
      <c r="J659" s="177"/>
      <c r="K659" s="177"/>
      <c r="L659" s="177"/>
      <c r="M659" s="177"/>
      <c r="N659" s="56"/>
    </row>
    <row r="660" spans="6:14" x14ac:dyDescent="0.35">
      <c r="F660" s="177"/>
      <c r="G660" s="177"/>
      <c r="H660" s="177"/>
      <c r="I660" s="177"/>
      <c r="J660" s="177"/>
      <c r="K660" s="177"/>
      <c r="L660" s="177"/>
      <c r="M660" s="177"/>
      <c r="N660" s="56"/>
    </row>
    <row r="661" spans="6:14" x14ac:dyDescent="0.35">
      <c r="F661" s="177"/>
      <c r="G661" s="177"/>
      <c r="H661" s="177"/>
      <c r="I661" s="177"/>
      <c r="J661" s="177"/>
      <c r="K661" s="177"/>
      <c r="L661" s="177"/>
      <c r="M661" s="177"/>
      <c r="N661" s="56"/>
    </row>
    <row r="662" spans="6:14" x14ac:dyDescent="0.35">
      <c r="F662" s="177"/>
      <c r="G662" s="177"/>
      <c r="H662" s="177"/>
      <c r="I662" s="177"/>
      <c r="J662" s="177"/>
      <c r="K662" s="177"/>
      <c r="L662" s="177"/>
      <c r="M662" s="177"/>
      <c r="N662" s="56"/>
    </row>
    <row r="663" spans="6:14" x14ac:dyDescent="0.35">
      <c r="F663" s="177"/>
      <c r="G663" s="177"/>
      <c r="H663" s="177"/>
      <c r="I663" s="177"/>
      <c r="J663" s="177"/>
      <c r="K663" s="177"/>
      <c r="L663" s="177"/>
      <c r="M663" s="177"/>
      <c r="N663" s="56"/>
    </row>
    <row r="664" spans="6:14" x14ac:dyDescent="0.35">
      <c r="F664" s="177"/>
      <c r="G664" s="177"/>
      <c r="H664" s="177"/>
      <c r="I664" s="177"/>
      <c r="J664" s="177"/>
      <c r="K664" s="177"/>
      <c r="L664" s="177"/>
      <c r="M664" s="177"/>
      <c r="N664" s="56"/>
    </row>
    <row r="665" spans="6:14" x14ac:dyDescent="0.35">
      <c r="F665" s="177"/>
      <c r="G665" s="177"/>
      <c r="H665" s="177"/>
      <c r="I665" s="177"/>
      <c r="J665" s="177"/>
      <c r="K665" s="177"/>
      <c r="L665" s="177"/>
      <c r="M665" s="177"/>
      <c r="N665" s="56"/>
    </row>
    <row r="666" spans="6:14" x14ac:dyDescent="0.35">
      <c r="F666" s="177"/>
      <c r="G666" s="177"/>
      <c r="H666" s="177"/>
      <c r="I666" s="177"/>
      <c r="J666" s="177"/>
      <c r="K666" s="177"/>
      <c r="L666" s="177"/>
      <c r="M666" s="177"/>
      <c r="N666" s="56"/>
    </row>
    <row r="667" spans="6:14" x14ac:dyDescent="0.35">
      <c r="F667" s="177"/>
      <c r="G667" s="177"/>
      <c r="H667" s="177"/>
      <c r="I667" s="177"/>
      <c r="J667" s="177"/>
      <c r="K667" s="177"/>
      <c r="L667" s="177"/>
      <c r="M667" s="177"/>
      <c r="N667" s="56"/>
    </row>
    <row r="668" spans="6:14" x14ac:dyDescent="0.35">
      <c r="F668" s="177"/>
      <c r="G668" s="177"/>
      <c r="H668" s="177"/>
      <c r="I668" s="177"/>
      <c r="J668" s="177"/>
      <c r="K668" s="177"/>
      <c r="L668" s="177"/>
      <c r="M668" s="177"/>
      <c r="N668" s="56"/>
    </row>
    <row r="669" spans="6:14" x14ac:dyDescent="0.35">
      <c r="F669" s="177"/>
      <c r="G669" s="177"/>
      <c r="H669" s="177"/>
      <c r="I669" s="177"/>
      <c r="J669" s="177"/>
      <c r="K669" s="177"/>
      <c r="L669" s="177"/>
      <c r="M669" s="177"/>
      <c r="N669" s="56"/>
    </row>
    <row r="670" spans="6:14" x14ac:dyDescent="0.35">
      <c r="F670" s="177"/>
      <c r="G670" s="177"/>
      <c r="H670" s="177"/>
      <c r="I670" s="177"/>
      <c r="J670" s="177"/>
      <c r="K670" s="177"/>
      <c r="L670" s="177"/>
      <c r="M670" s="177"/>
      <c r="N670" s="56"/>
    </row>
    <row r="671" spans="6:14" x14ac:dyDescent="0.35">
      <c r="F671" s="177"/>
      <c r="G671" s="177"/>
      <c r="H671" s="177"/>
      <c r="I671" s="177"/>
      <c r="J671" s="177"/>
      <c r="K671" s="177"/>
      <c r="L671" s="177"/>
      <c r="M671" s="177"/>
      <c r="N671" s="56"/>
    </row>
    <row r="672" spans="6:14" x14ac:dyDescent="0.35">
      <c r="F672" s="177"/>
      <c r="G672" s="177"/>
      <c r="H672" s="177"/>
      <c r="I672" s="177"/>
      <c r="J672" s="177"/>
      <c r="K672" s="177"/>
      <c r="L672" s="177"/>
      <c r="M672" s="177"/>
      <c r="N672" s="56"/>
    </row>
    <row r="673" spans="6:14" x14ac:dyDescent="0.35">
      <c r="F673" s="177"/>
      <c r="G673" s="177"/>
      <c r="H673" s="177"/>
      <c r="I673" s="177"/>
      <c r="J673" s="177"/>
      <c r="K673" s="177"/>
      <c r="L673" s="177"/>
      <c r="M673" s="177"/>
      <c r="N673" s="56"/>
    </row>
    <row r="674" spans="6:14" x14ac:dyDescent="0.35">
      <c r="F674" s="177"/>
      <c r="G674" s="177"/>
      <c r="H674" s="177"/>
      <c r="I674" s="177"/>
      <c r="J674" s="177"/>
      <c r="K674" s="177"/>
      <c r="L674" s="177"/>
      <c r="M674" s="177"/>
      <c r="N674" s="56"/>
    </row>
    <row r="675" spans="6:14" x14ac:dyDescent="0.35">
      <c r="F675" s="177"/>
      <c r="G675" s="177"/>
      <c r="H675" s="177"/>
      <c r="I675" s="177"/>
      <c r="J675" s="177"/>
      <c r="K675" s="177"/>
      <c r="L675" s="177"/>
      <c r="M675" s="177"/>
      <c r="N675" s="56"/>
    </row>
    <row r="676" spans="6:14" x14ac:dyDescent="0.35">
      <c r="F676" s="177"/>
      <c r="G676" s="177"/>
      <c r="H676" s="177"/>
      <c r="I676" s="177"/>
      <c r="J676" s="177"/>
      <c r="K676" s="177"/>
      <c r="L676" s="177"/>
      <c r="M676" s="177"/>
      <c r="N676" s="56"/>
    </row>
    <row r="677" spans="6:14" x14ac:dyDescent="0.35">
      <c r="F677" s="177"/>
      <c r="G677" s="177"/>
      <c r="H677" s="177"/>
      <c r="I677" s="177"/>
      <c r="J677" s="177"/>
      <c r="K677" s="177"/>
      <c r="L677" s="177"/>
      <c r="M677" s="177"/>
      <c r="N677" s="56"/>
    </row>
    <row r="678" spans="6:14" x14ac:dyDescent="0.35">
      <c r="F678" s="177"/>
      <c r="G678" s="177"/>
      <c r="H678" s="177"/>
      <c r="I678" s="177"/>
      <c r="J678" s="177"/>
      <c r="K678" s="177"/>
      <c r="L678" s="177"/>
      <c r="M678" s="177"/>
      <c r="N678" s="56"/>
    </row>
    <row r="679" spans="6:14" x14ac:dyDescent="0.35">
      <c r="F679" s="177"/>
      <c r="G679" s="177"/>
      <c r="H679" s="177"/>
      <c r="I679" s="177"/>
      <c r="J679" s="177"/>
      <c r="K679" s="177"/>
      <c r="L679" s="177"/>
      <c r="M679" s="177"/>
      <c r="N679" s="56"/>
    </row>
    <row r="680" spans="6:14" x14ac:dyDescent="0.35">
      <c r="F680" s="177"/>
      <c r="G680" s="177"/>
      <c r="H680" s="177"/>
      <c r="I680" s="177"/>
      <c r="J680" s="177"/>
      <c r="K680" s="177"/>
      <c r="L680" s="177"/>
      <c r="M680" s="177"/>
      <c r="N680" s="56"/>
    </row>
    <row r="681" spans="6:14" x14ac:dyDescent="0.35">
      <c r="F681" s="177"/>
      <c r="G681" s="177"/>
      <c r="H681" s="177"/>
      <c r="I681" s="177"/>
      <c r="J681" s="177"/>
      <c r="K681" s="177"/>
      <c r="L681" s="177"/>
      <c r="M681" s="177"/>
      <c r="N681" s="56"/>
    </row>
    <row r="682" spans="6:14" x14ac:dyDescent="0.35">
      <c r="F682" s="177"/>
      <c r="G682" s="177"/>
      <c r="H682" s="177"/>
      <c r="I682" s="177"/>
      <c r="J682" s="177"/>
      <c r="K682" s="177"/>
      <c r="L682" s="177"/>
      <c r="M682" s="177"/>
      <c r="N682" s="56"/>
    </row>
    <row r="683" spans="6:14" x14ac:dyDescent="0.35">
      <c r="F683" s="177"/>
      <c r="G683" s="177"/>
      <c r="H683" s="177"/>
      <c r="I683" s="177"/>
      <c r="J683" s="177"/>
      <c r="K683" s="177"/>
      <c r="L683" s="177"/>
      <c r="M683" s="177"/>
      <c r="N683" s="56"/>
    </row>
    <row r="684" spans="6:14" x14ac:dyDescent="0.35">
      <c r="F684" s="177"/>
      <c r="G684" s="177"/>
      <c r="H684" s="177"/>
      <c r="I684" s="177"/>
      <c r="J684" s="177"/>
      <c r="K684" s="177"/>
      <c r="L684" s="177"/>
      <c r="M684" s="177"/>
      <c r="N684" s="56"/>
    </row>
    <row r="685" spans="6:14" x14ac:dyDescent="0.35">
      <c r="F685" s="177"/>
      <c r="G685" s="177"/>
      <c r="H685" s="177"/>
      <c r="I685" s="177"/>
      <c r="J685" s="177"/>
      <c r="K685" s="177"/>
      <c r="L685" s="177"/>
      <c r="M685" s="177"/>
      <c r="N685" s="56"/>
    </row>
    <row r="686" spans="6:14" x14ac:dyDescent="0.35">
      <c r="F686" s="177"/>
      <c r="G686" s="177"/>
      <c r="H686" s="177"/>
      <c r="I686" s="177"/>
      <c r="J686" s="177"/>
      <c r="K686" s="177"/>
      <c r="L686" s="177"/>
      <c r="M686" s="177"/>
      <c r="N686" s="56"/>
    </row>
    <row r="687" spans="6:14" x14ac:dyDescent="0.35">
      <c r="F687" s="177"/>
      <c r="G687" s="177"/>
      <c r="H687" s="177"/>
      <c r="I687" s="177"/>
      <c r="J687" s="177"/>
      <c r="K687" s="177"/>
      <c r="L687" s="177"/>
      <c r="M687" s="177"/>
      <c r="N687" s="56"/>
    </row>
    <row r="688" spans="6:14" x14ac:dyDescent="0.35">
      <c r="F688" s="177"/>
      <c r="G688" s="177"/>
      <c r="H688" s="177"/>
      <c r="I688" s="177"/>
      <c r="J688" s="177"/>
      <c r="K688" s="177"/>
      <c r="L688" s="177"/>
      <c r="M688" s="177"/>
      <c r="N688" s="56"/>
    </row>
    <row r="689" spans="6:14" x14ac:dyDescent="0.35">
      <c r="F689" s="177"/>
      <c r="G689" s="177"/>
      <c r="H689" s="177"/>
      <c r="I689" s="177"/>
      <c r="J689" s="177"/>
      <c r="K689" s="177"/>
      <c r="L689" s="177"/>
      <c r="M689" s="177"/>
      <c r="N689" s="56"/>
    </row>
    <row r="690" spans="6:14" x14ac:dyDescent="0.35">
      <c r="F690" s="177"/>
      <c r="G690" s="177"/>
      <c r="H690" s="177"/>
      <c r="I690" s="177"/>
      <c r="J690" s="177"/>
      <c r="K690" s="177"/>
      <c r="L690" s="177"/>
      <c r="M690" s="177"/>
      <c r="N690" s="56"/>
    </row>
    <row r="691" spans="6:14" x14ac:dyDescent="0.35">
      <c r="F691" s="177"/>
      <c r="G691" s="177"/>
      <c r="H691" s="177"/>
      <c r="I691" s="177"/>
      <c r="J691" s="177"/>
      <c r="K691" s="177"/>
      <c r="L691" s="177"/>
      <c r="M691" s="177"/>
      <c r="N691" s="56"/>
    </row>
    <row r="692" spans="6:14" x14ac:dyDescent="0.35">
      <c r="F692" s="177"/>
      <c r="G692" s="177"/>
      <c r="H692" s="177"/>
      <c r="I692" s="177"/>
      <c r="J692" s="177"/>
      <c r="K692" s="177"/>
      <c r="L692" s="177"/>
      <c r="M692" s="177"/>
      <c r="N692" s="56"/>
    </row>
    <row r="693" spans="6:14" x14ac:dyDescent="0.35">
      <c r="F693" s="177"/>
      <c r="G693" s="177"/>
      <c r="H693" s="177"/>
      <c r="I693" s="177"/>
      <c r="J693" s="177"/>
      <c r="K693" s="177"/>
      <c r="L693" s="177"/>
      <c r="M693" s="177"/>
      <c r="N693" s="56"/>
    </row>
    <row r="694" spans="6:14" x14ac:dyDescent="0.35">
      <c r="F694" s="177"/>
      <c r="G694" s="177"/>
      <c r="H694" s="177"/>
      <c r="I694" s="177"/>
      <c r="J694" s="177"/>
      <c r="K694" s="177"/>
      <c r="L694" s="177"/>
      <c r="M694" s="177"/>
      <c r="N694" s="56"/>
    </row>
    <row r="695" spans="6:14" x14ac:dyDescent="0.35">
      <c r="F695" s="177"/>
      <c r="G695" s="177"/>
      <c r="H695" s="177"/>
      <c r="I695" s="177"/>
      <c r="J695" s="177"/>
      <c r="K695" s="177"/>
      <c r="L695" s="177"/>
      <c r="M695" s="177"/>
      <c r="N695" s="56"/>
    </row>
    <row r="696" spans="6:14" x14ac:dyDescent="0.35">
      <c r="F696" s="177"/>
      <c r="G696" s="177"/>
      <c r="H696" s="177"/>
      <c r="I696" s="177"/>
      <c r="J696" s="177"/>
      <c r="K696" s="177"/>
      <c r="L696" s="177"/>
      <c r="M696" s="177"/>
      <c r="N696" s="56"/>
    </row>
    <row r="697" spans="6:14" x14ac:dyDescent="0.35">
      <c r="F697" s="177"/>
      <c r="G697" s="177"/>
      <c r="H697" s="177"/>
      <c r="I697" s="177"/>
      <c r="J697" s="177"/>
      <c r="K697" s="177"/>
      <c r="L697" s="177"/>
      <c r="M697" s="177"/>
      <c r="N697" s="56"/>
    </row>
    <row r="698" spans="6:14" x14ac:dyDescent="0.35">
      <c r="F698" s="177"/>
      <c r="G698" s="177"/>
      <c r="H698" s="177"/>
      <c r="I698" s="177"/>
      <c r="J698" s="177"/>
      <c r="K698" s="177"/>
      <c r="L698" s="177"/>
      <c r="M698" s="177"/>
      <c r="N698" s="56"/>
    </row>
    <row r="699" spans="6:14" x14ac:dyDescent="0.35">
      <c r="F699" s="177"/>
      <c r="G699" s="177"/>
      <c r="H699" s="177"/>
      <c r="I699" s="177"/>
      <c r="J699" s="177"/>
      <c r="K699" s="177"/>
      <c r="L699" s="177"/>
      <c r="M699" s="177"/>
      <c r="N699" s="56"/>
    </row>
    <row r="700" spans="6:14" x14ac:dyDescent="0.35">
      <c r="F700" s="177"/>
      <c r="G700" s="177"/>
      <c r="H700" s="177"/>
      <c r="I700" s="177"/>
      <c r="J700" s="177"/>
      <c r="K700" s="177"/>
      <c r="L700" s="177"/>
      <c r="M700" s="177"/>
      <c r="N700" s="56"/>
    </row>
    <row r="701" spans="6:14" x14ac:dyDescent="0.35">
      <c r="F701" s="177"/>
      <c r="G701" s="177"/>
      <c r="H701" s="177"/>
      <c r="I701" s="177"/>
      <c r="J701" s="177"/>
      <c r="K701" s="177"/>
      <c r="L701" s="177"/>
      <c r="M701" s="177"/>
      <c r="N701" s="56"/>
    </row>
    <row r="702" spans="6:14" x14ac:dyDescent="0.35">
      <c r="F702" s="177"/>
      <c r="G702" s="177"/>
      <c r="H702" s="177"/>
      <c r="I702" s="177"/>
      <c r="J702" s="177"/>
      <c r="K702" s="177"/>
      <c r="L702" s="177"/>
      <c r="M702" s="177"/>
      <c r="N702" s="56"/>
    </row>
    <row r="703" spans="6:14" x14ac:dyDescent="0.35">
      <c r="F703" s="177"/>
      <c r="G703" s="177"/>
      <c r="H703" s="177"/>
      <c r="I703" s="177"/>
      <c r="J703" s="177"/>
      <c r="K703" s="177"/>
      <c r="L703" s="177"/>
      <c r="M703" s="177"/>
      <c r="N703" s="56"/>
    </row>
    <row r="704" spans="6:14" x14ac:dyDescent="0.35">
      <c r="F704" s="177"/>
      <c r="G704" s="177"/>
      <c r="H704" s="177"/>
      <c r="I704" s="177"/>
      <c r="J704" s="177"/>
      <c r="K704" s="177"/>
      <c r="L704" s="177"/>
      <c r="M704" s="177"/>
      <c r="N704" s="56"/>
    </row>
    <row r="705" spans="6:14" x14ac:dyDescent="0.35">
      <c r="F705" s="177"/>
      <c r="G705" s="177"/>
      <c r="H705" s="177"/>
      <c r="I705" s="177"/>
      <c r="J705" s="177"/>
      <c r="K705" s="177"/>
      <c r="L705" s="177"/>
      <c r="M705" s="177"/>
      <c r="N705" s="56"/>
    </row>
    <row r="706" spans="6:14" x14ac:dyDescent="0.35">
      <c r="F706" s="177"/>
      <c r="G706" s="177"/>
      <c r="H706" s="177"/>
      <c r="I706" s="177"/>
      <c r="J706" s="177"/>
      <c r="K706" s="177"/>
      <c r="L706" s="177"/>
      <c r="M706" s="177"/>
      <c r="N706" s="56"/>
    </row>
    <row r="707" spans="6:14" x14ac:dyDescent="0.35">
      <c r="F707" s="177"/>
      <c r="G707" s="177"/>
      <c r="H707" s="177"/>
      <c r="I707" s="177"/>
      <c r="J707" s="177"/>
      <c r="K707" s="177"/>
      <c r="L707" s="177"/>
      <c r="M707" s="177"/>
      <c r="N707" s="56"/>
    </row>
    <row r="708" spans="6:14" x14ac:dyDescent="0.35">
      <c r="F708" s="177"/>
      <c r="G708" s="177"/>
      <c r="H708" s="177"/>
      <c r="I708" s="177"/>
      <c r="J708" s="177"/>
      <c r="K708" s="177"/>
      <c r="L708" s="177"/>
      <c r="M708" s="177"/>
      <c r="N708" s="56"/>
    </row>
    <row r="709" spans="6:14" x14ac:dyDescent="0.35">
      <c r="F709" s="177"/>
      <c r="G709" s="177"/>
      <c r="H709" s="177"/>
      <c r="I709" s="177"/>
      <c r="J709" s="177"/>
      <c r="K709" s="177"/>
      <c r="L709" s="177"/>
      <c r="M709" s="177"/>
      <c r="N709" s="56"/>
    </row>
    <row r="710" spans="6:14" x14ac:dyDescent="0.35">
      <c r="F710" s="177"/>
      <c r="G710" s="177"/>
      <c r="H710" s="177"/>
      <c r="I710" s="177"/>
      <c r="J710" s="177"/>
      <c r="K710" s="177"/>
      <c r="L710" s="177"/>
      <c r="M710" s="177"/>
      <c r="N710" s="56"/>
    </row>
    <row r="711" spans="6:14" x14ac:dyDescent="0.35">
      <c r="F711" s="177"/>
      <c r="G711" s="177"/>
      <c r="H711" s="177"/>
      <c r="I711" s="177"/>
      <c r="J711" s="177"/>
      <c r="K711" s="177"/>
      <c r="L711" s="177"/>
      <c r="M711" s="177"/>
      <c r="N711" s="56"/>
    </row>
    <row r="712" spans="6:14" x14ac:dyDescent="0.35">
      <c r="F712" s="177"/>
      <c r="G712" s="177"/>
      <c r="H712" s="177"/>
      <c r="I712" s="177"/>
      <c r="J712" s="177"/>
      <c r="K712" s="177"/>
      <c r="L712" s="177"/>
      <c r="M712" s="177"/>
      <c r="N712" s="56"/>
    </row>
    <row r="713" spans="6:14" x14ac:dyDescent="0.35">
      <c r="F713" s="177"/>
      <c r="G713" s="177"/>
      <c r="H713" s="177"/>
      <c r="I713" s="177"/>
      <c r="J713" s="177"/>
      <c r="K713" s="177"/>
      <c r="L713" s="177"/>
      <c r="M713" s="177"/>
      <c r="N713" s="56"/>
    </row>
    <row r="714" spans="6:14" x14ac:dyDescent="0.35">
      <c r="F714" s="177"/>
      <c r="G714" s="177"/>
      <c r="H714" s="177"/>
      <c r="I714" s="177"/>
      <c r="J714" s="177"/>
      <c r="K714" s="177"/>
      <c r="L714" s="177"/>
      <c r="M714" s="177"/>
      <c r="N714" s="56"/>
    </row>
    <row r="715" spans="6:14" x14ac:dyDescent="0.35">
      <c r="F715" s="177"/>
      <c r="G715" s="177"/>
      <c r="H715" s="177"/>
      <c r="I715" s="177"/>
      <c r="J715" s="177"/>
      <c r="K715" s="177"/>
      <c r="L715" s="177"/>
      <c r="M715" s="177"/>
      <c r="N715" s="56"/>
    </row>
    <row r="716" spans="6:14" x14ac:dyDescent="0.35">
      <c r="F716" s="177"/>
      <c r="G716" s="177"/>
      <c r="H716" s="177"/>
      <c r="I716" s="177"/>
      <c r="J716" s="177"/>
      <c r="K716" s="177"/>
      <c r="L716" s="177"/>
      <c r="M716" s="177"/>
      <c r="N716" s="56"/>
    </row>
    <row r="717" spans="6:14" x14ac:dyDescent="0.35">
      <c r="F717" s="177"/>
      <c r="G717" s="177"/>
      <c r="H717" s="177"/>
      <c r="I717" s="177"/>
      <c r="J717" s="177"/>
      <c r="K717" s="177"/>
      <c r="L717" s="177"/>
      <c r="M717" s="177"/>
      <c r="N717" s="56"/>
    </row>
    <row r="718" spans="6:14" x14ac:dyDescent="0.35">
      <c r="F718" s="177"/>
      <c r="G718" s="177"/>
      <c r="H718" s="177"/>
      <c r="I718" s="177"/>
      <c r="J718" s="177"/>
      <c r="K718" s="177"/>
      <c r="L718" s="177"/>
      <c r="M718" s="177"/>
      <c r="N718" s="56"/>
    </row>
    <row r="719" spans="6:14" x14ac:dyDescent="0.35">
      <c r="F719" s="177"/>
      <c r="G719" s="177"/>
      <c r="H719" s="177"/>
      <c r="I719" s="177"/>
      <c r="J719" s="177"/>
      <c r="K719" s="177"/>
      <c r="L719" s="177"/>
      <c r="M719" s="177"/>
      <c r="N719" s="56"/>
    </row>
    <row r="720" spans="6:14" x14ac:dyDescent="0.35">
      <c r="F720" s="177"/>
      <c r="G720" s="177"/>
      <c r="H720" s="177"/>
      <c r="I720" s="177"/>
      <c r="J720" s="177"/>
      <c r="K720" s="177"/>
      <c r="L720" s="177"/>
      <c r="M720" s="177"/>
      <c r="N720" s="56"/>
    </row>
    <row r="721" spans="6:14" x14ac:dyDescent="0.35">
      <c r="F721" s="177"/>
      <c r="G721" s="177"/>
      <c r="H721" s="177"/>
      <c r="I721" s="177"/>
      <c r="J721" s="177"/>
      <c r="K721" s="177"/>
      <c r="L721" s="177"/>
      <c r="M721" s="177"/>
      <c r="N721" s="56"/>
    </row>
    <row r="722" spans="6:14" x14ac:dyDescent="0.35">
      <c r="F722" s="177"/>
      <c r="G722" s="177"/>
      <c r="H722" s="177"/>
      <c r="I722" s="177"/>
      <c r="J722" s="177"/>
      <c r="K722" s="177"/>
      <c r="L722" s="177"/>
      <c r="M722" s="177"/>
      <c r="N722" s="56"/>
    </row>
    <row r="723" spans="6:14" x14ac:dyDescent="0.35">
      <c r="F723" s="177"/>
      <c r="G723" s="177"/>
      <c r="H723" s="177"/>
      <c r="I723" s="177"/>
      <c r="J723" s="177"/>
      <c r="K723" s="177"/>
      <c r="L723" s="177"/>
      <c r="M723" s="177"/>
      <c r="N723" s="56"/>
    </row>
    <row r="724" spans="6:14" x14ac:dyDescent="0.35">
      <c r="F724" s="177"/>
      <c r="G724" s="177"/>
      <c r="H724" s="177"/>
      <c r="I724" s="177"/>
      <c r="J724" s="177"/>
      <c r="K724" s="177"/>
      <c r="L724" s="177"/>
      <c r="M724" s="177"/>
      <c r="N724" s="56"/>
    </row>
    <row r="725" spans="6:14" x14ac:dyDescent="0.35">
      <c r="F725" s="177"/>
      <c r="G725" s="177"/>
      <c r="H725" s="177"/>
      <c r="I725" s="177"/>
      <c r="J725" s="177"/>
      <c r="K725" s="177"/>
      <c r="L725" s="177"/>
      <c r="M725" s="177"/>
      <c r="N725" s="56"/>
    </row>
    <row r="726" spans="6:14" x14ac:dyDescent="0.35">
      <c r="F726" s="177"/>
      <c r="G726" s="177"/>
      <c r="H726" s="177"/>
      <c r="I726" s="177"/>
      <c r="J726" s="177"/>
      <c r="K726" s="177"/>
      <c r="L726" s="177"/>
      <c r="M726" s="177"/>
      <c r="N726" s="56"/>
    </row>
    <row r="727" spans="6:14" x14ac:dyDescent="0.35">
      <c r="F727" s="177"/>
      <c r="G727" s="177"/>
      <c r="H727" s="177"/>
      <c r="I727" s="177"/>
      <c r="J727" s="177"/>
      <c r="K727" s="177"/>
      <c r="L727" s="177"/>
      <c r="M727" s="177"/>
      <c r="N727" s="56"/>
    </row>
    <row r="728" spans="6:14" x14ac:dyDescent="0.35">
      <c r="F728" s="177"/>
      <c r="G728" s="177"/>
      <c r="H728" s="177"/>
      <c r="I728" s="177"/>
      <c r="J728" s="177"/>
      <c r="K728" s="177"/>
      <c r="L728" s="177"/>
      <c r="M728" s="177"/>
      <c r="N728" s="56"/>
    </row>
    <row r="729" spans="6:14" x14ac:dyDescent="0.35">
      <c r="F729" s="177"/>
      <c r="G729" s="177"/>
      <c r="H729" s="177"/>
      <c r="I729" s="177"/>
      <c r="J729" s="177"/>
      <c r="K729" s="177"/>
      <c r="L729" s="177"/>
      <c r="M729" s="177"/>
      <c r="N729" s="56"/>
    </row>
    <row r="730" spans="6:14" x14ac:dyDescent="0.35">
      <c r="F730" s="177"/>
      <c r="G730" s="177"/>
      <c r="H730" s="177"/>
      <c r="I730" s="177"/>
      <c r="J730" s="177"/>
      <c r="K730" s="177"/>
      <c r="L730" s="177"/>
      <c r="M730" s="177"/>
      <c r="N730" s="56"/>
    </row>
    <row r="731" spans="6:14" x14ac:dyDescent="0.35">
      <c r="F731" s="177"/>
      <c r="G731" s="177"/>
      <c r="H731" s="177"/>
      <c r="I731" s="177"/>
      <c r="J731" s="177"/>
      <c r="K731" s="177"/>
      <c r="L731" s="177"/>
      <c r="M731" s="177"/>
      <c r="N731" s="56"/>
    </row>
    <row r="732" spans="6:14" x14ac:dyDescent="0.35">
      <c r="F732" s="177"/>
      <c r="G732" s="177"/>
      <c r="H732" s="177"/>
      <c r="I732" s="177"/>
      <c r="J732" s="177"/>
      <c r="K732" s="177"/>
      <c r="L732" s="177"/>
      <c r="M732" s="177"/>
      <c r="N732" s="56"/>
    </row>
    <row r="733" spans="6:14" x14ac:dyDescent="0.35">
      <c r="F733" s="177"/>
      <c r="G733" s="177"/>
      <c r="H733" s="177"/>
      <c r="I733" s="177"/>
      <c r="J733" s="177"/>
      <c r="K733" s="177"/>
      <c r="L733" s="177"/>
      <c r="M733" s="177"/>
      <c r="N733" s="56"/>
    </row>
    <row r="734" spans="6:14" x14ac:dyDescent="0.35">
      <c r="F734" s="177"/>
      <c r="G734" s="177"/>
      <c r="H734" s="177"/>
      <c r="I734" s="177"/>
      <c r="J734" s="177"/>
      <c r="K734" s="177"/>
      <c r="L734" s="177"/>
      <c r="M734" s="177"/>
      <c r="N734" s="56"/>
    </row>
    <row r="735" spans="6:14" x14ac:dyDescent="0.35">
      <c r="F735" s="177"/>
      <c r="G735" s="177"/>
      <c r="H735" s="177"/>
      <c r="I735" s="177"/>
      <c r="J735" s="177"/>
      <c r="K735" s="177"/>
      <c r="L735" s="177"/>
      <c r="M735" s="177"/>
      <c r="N735" s="56"/>
    </row>
    <row r="736" spans="6:14" x14ac:dyDescent="0.35">
      <c r="F736" s="177"/>
      <c r="G736" s="177"/>
      <c r="H736" s="177"/>
      <c r="I736" s="177"/>
      <c r="J736" s="177"/>
      <c r="K736" s="177"/>
      <c r="L736" s="177"/>
      <c r="M736" s="177"/>
      <c r="N736" s="56"/>
    </row>
    <row r="737" spans="6:14" x14ac:dyDescent="0.35">
      <c r="F737" s="177"/>
      <c r="G737" s="177"/>
      <c r="H737" s="177"/>
      <c r="I737" s="177"/>
      <c r="J737" s="177"/>
      <c r="K737" s="177"/>
      <c r="L737" s="177"/>
      <c r="M737" s="177"/>
      <c r="N737" s="56"/>
    </row>
    <row r="738" spans="6:14" x14ac:dyDescent="0.35">
      <c r="F738" s="177"/>
      <c r="G738" s="177"/>
      <c r="H738" s="177"/>
      <c r="I738" s="177"/>
      <c r="J738" s="177"/>
      <c r="K738" s="177"/>
      <c r="L738" s="177"/>
      <c r="M738" s="177"/>
      <c r="N738" s="56"/>
    </row>
    <row r="739" spans="6:14" x14ac:dyDescent="0.35">
      <c r="F739" s="177"/>
      <c r="G739" s="177"/>
      <c r="H739" s="177"/>
      <c r="I739" s="177"/>
      <c r="J739" s="177"/>
      <c r="K739" s="177"/>
      <c r="L739" s="177"/>
      <c r="M739" s="177"/>
      <c r="N739" s="56"/>
    </row>
    <row r="740" spans="6:14" x14ac:dyDescent="0.35">
      <c r="F740" s="177"/>
      <c r="G740" s="177"/>
      <c r="H740" s="177"/>
      <c r="I740" s="177"/>
      <c r="J740" s="177"/>
      <c r="K740" s="177"/>
      <c r="L740" s="177"/>
      <c r="M740" s="177"/>
      <c r="N740" s="56"/>
    </row>
    <row r="741" spans="6:14" x14ac:dyDescent="0.35">
      <c r="F741" s="177"/>
      <c r="G741" s="177"/>
      <c r="H741" s="177"/>
      <c r="I741" s="177"/>
      <c r="J741" s="177"/>
      <c r="K741" s="177"/>
      <c r="L741" s="177"/>
      <c r="M741" s="177"/>
      <c r="N741" s="56"/>
    </row>
    <row r="742" spans="6:14" x14ac:dyDescent="0.35">
      <c r="F742" s="177"/>
      <c r="G742" s="177"/>
      <c r="H742" s="177"/>
      <c r="I742" s="177"/>
      <c r="J742" s="177"/>
      <c r="K742" s="177"/>
      <c r="L742" s="177"/>
      <c r="M742" s="177"/>
      <c r="N742" s="56"/>
    </row>
    <row r="743" spans="6:14" x14ac:dyDescent="0.35">
      <c r="F743" s="177"/>
      <c r="G743" s="177"/>
      <c r="H743" s="177"/>
      <c r="I743" s="177"/>
      <c r="J743" s="177"/>
      <c r="K743" s="177"/>
      <c r="L743" s="177"/>
      <c r="M743" s="177"/>
      <c r="N743" s="56"/>
    </row>
    <row r="744" spans="6:14" x14ac:dyDescent="0.35">
      <c r="F744" s="177"/>
      <c r="G744" s="177"/>
      <c r="H744" s="177"/>
      <c r="I744" s="177"/>
      <c r="J744" s="177"/>
      <c r="K744" s="177"/>
      <c r="L744" s="177"/>
      <c r="M744" s="177"/>
      <c r="N744" s="56"/>
    </row>
    <row r="745" spans="6:14" x14ac:dyDescent="0.35">
      <c r="F745" s="177"/>
      <c r="G745" s="177"/>
      <c r="H745" s="177"/>
      <c r="I745" s="177"/>
      <c r="J745" s="177"/>
      <c r="K745" s="177"/>
      <c r="L745" s="177"/>
      <c r="M745" s="177"/>
      <c r="N745" s="56"/>
    </row>
    <row r="746" spans="6:14" x14ac:dyDescent="0.35">
      <c r="F746" s="177"/>
      <c r="G746" s="177"/>
      <c r="H746" s="177"/>
      <c r="I746" s="177"/>
      <c r="J746" s="177"/>
      <c r="K746" s="177"/>
      <c r="L746" s="177"/>
      <c r="M746" s="177"/>
      <c r="N746" s="56"/>
    </row>
    <row r="747" spans="6:14" x14ac:dyDescent="0.35">
      <c r="F747" s="177"/>
      <c r="G747" s="177"/>
      <c r="H747" s="177"/>
      <c r="I747" s="177"/>
      <c r="J747" s="177"/>
      <c r="K747" s="177"/>
      <c r="L747" s="177"/>
      <c r="M747" s="177"/>
      <c r="N747" s="56"/>
    </row>
    <row r="748" spans="6:14" x14ac:dyDescent="0.35">
      <c r="F748" s="177"/>
      <c r="G748" s="177"/>
      <c r="H748" s="177"/>
      <c r="I748" s="177"/>
      <c r="J748" s="177"/>
      <c r="K748" s="177"/>
      <c r="L748" s="177"/>
      <c r="M748" s="177"/>
      <c r="N748" s="56"/>
    </row>
    <row r="749" spans="6:14" x14ac:dyDescent="0.35">
      <c r="F749" s="177"/>
      <c r="G749" s="177"/>
      <c r="H749" s="177"/>
      <c r="I749" s="177"/>
      <c r="J749" s="177"/>
      <c r="K749" s="177"/>
      <c r="L749" s="177"/>
      <c r="M749" s="177"/>
      <c r="N749" s="56"/>
    </row>
    <row r="750" spans="6:14" x14ac:dyDescent="0.35">
      <c r="F750" s="177"/>
      <c r="G750" s="177"/>
      <c r="H750" s="177"/>
      <c r="I750" s="177"/>
      <c r="J750" s="177"/>
      <c r="K750" s="177"/>
      <c r="L750" s="177"/>
      <c r="M750" s="177"/>
      <c r="N750" s="56"/>
    </row>
    <row r="751" spans="6:14" x14ac:dyDescent="0.35">
      <c r="F751" s="177"/>
      <c r="G751" s="177"/>
      <c r="H751" s="177"/>
      <c r="I751" s="177"/>
      <c r="J751" s="177"/>
      <c r="K751" s="177"/>
      <c r="L751" s="177"/>
      <c r="M751" s="177"/>
      <c r="N751" s="56"/>
    </row>
    <row r="752" spans="6:14" x14ac:dyDescent="0.35">
      <c r="F752" s="177"/>
      <c r="G752" s="177"/>
      <c r="H752" s="177"/>
      <c r="I752" s="177"/>
      <c r="J752" s="177"/>
      <c r="K752" s="177"/>
      <c r="L752" s="177"/>
      <c r="M752" s="177"/>
      <c r="N752" s="56"/>
    </row>
    <row r="753" spans="6:14" x14ac:dyDescent="0.35">
      <c r="F753" s="177"/>
      <c r="G753" s="177"/>
      <c r="H753" s="177"/>
      <c r="I753" s="177"/>
      <c r="J753" s="177"/>
      <c r="K753" s="177"/>
      <c r="L753" s="177"/>
      <c r="M753" s="177"/>
      <c r="N753" s="56"/>
    </row>
    <row r="754" spans="6:14" x14ac:dyDescent="0.35">
      <c r="F754" s="177"/>
      <c r="G754" s="177"/>
      <c r="H754" s="177"/>
      <c r="I754" s="177"/>
      <c r="J754" s="177"/>
      <c r="K754" s="177"/>
      <c r="L754" s="177"/>
      <c r="M754" s="177"/>
      <c r="N754" s="56"/>
    </row>
    <row r="755" spans="6:14" x14ac:dyDescent="0.35">
      <c r="F755" s="177"/>
      <c r="G755" s="177"/>
      <c r="H755" s="177"/>
      <c r="I755" s="177"/>
      <c r="J755" s="177"/>
      <c r="K755" s="177"/>
      <c r="L755" s="177"/>
      <c r="M755" s="177"/>
      <c r="N755" s="56"/>
    </row>
    <row r="756" spans="6:14" x14ac:dyDescent="0.35">
      <c r="F756" s="177"/>
      <c r="G756" s="177"/>
      <c r="H756" s="177"/>
      <c r="I756" s="177"/>
      <c r="J756" s="177"/>
      <c r="K756" s="177"/>
      <c r="L756" s="177"/>
      <c r="M756" s="177"/>
      <c r="N756" s="56"/>
    </row>
    <row r="757" spans="6:14" x14ac:dyDescent="0.35">
      <c r="F757" s="177"/>
      <c r="G757" s="177"/>
      <c r="H757" s="177"/>
      <c r="I757" s="177"/>
      <c r="J757" s="177"/>
      <c r="K757" s="177"/>
      <c r="L757" s="177"/>
      <c r="M757" s="177"/>
      <c r="N757" s="56"/>
    </row>
    <row r="758" spans="6:14" x14ac:dyDescent="0.35">
      <c r="F758" s="177"/>
      <c r="G758" s="177"/>
      <c r="H758" s="177"/>
      <c r="I758" s="177"/>
      <c r="J758" s="177"/>
      <c r="K758" s="177"/>
      <c r="L758" s="177"/>
      <c r="M758" s="177"/>
      <c r="N758" s="56"/>
    </row>
    <row r="759" spans="6:14" x14ac:dyDescent="0.35">
      <c r="F759" s="177"/>
      <c r="G759" s="177"/>
      <c r="H759" s="177"/>
      <c r="I759" s="177"/>
      <c r="J759" s="177"/>
      <c r="K759" s="177"/>
      <c r="L759" s="177"/>
      <c r="M759" s="177"/>
      <c r="N759" s="56"/>
    </row>
    <row r="760" spans="6:14" x14ac:dyDescent="0.35">
      <c r="F760" s="177"/>
      <c r="G760" s="177"/>
      <c r="H760" s="177"/>
      <c r="I760" s="177"/>
      <c r="J760" s="177"/>
      <c r="K760" s="177"/>
      <c r="L760" s="177"/>
      <c r="M760" s="177"/>
      <c r="N760" s="56"/>
    </row>
    <row r="761" spans="6:14" x14ac:dyDescent="0.35">
      <c r="F761" s="177"/>
      <c r="G761" s="177"/>
      <c r="H761" s="177"/>
      <c r="I761" s="177"/>
      <c r="J761" s="177"/>
      <c r="K761" s="177"/>
      <c r="L761" s="177"/>
      <c r="M761" s="177"/>
      <c r="N761" s="56"/>
    </row>
    <row r="762" spans="6:14" x14ac:dyDescent="0.35">
      <c r="F762" s="177"/>
      <c r="G762" s="177"/>
      <c r="H762" s="177"/>
      <c r="I762" s="177"/>
      <c r="J762" s="177"/>
      <c r="K762" s="177"/>
      <c r="L762" s="177"/>
      <c r="M762" s="177"/>
      <c r="N762" s="56"/>
    </row>
    <row r="763" spans="6:14" x14ac:dyDescent="0.35">
      <c r="F763" s="177"/>
      <c r="G763" s="177"/>
      <c r="H763" s="177"/>
      <c r="I763" s="177"/>
      <c r="J763" s="177"/>
      <c r="K763" s="177"/>
      <c r="L763" s="177"/>
      <c r="M763" s="177"/>
      <c r="N763" s="56"/>
    </row>
    <row r="764" spans="6:14" x14ac:dyDescent="0.35">
      <c r="F764" s="177"/>
      <c r="G764" s="177"/>
      <c r="H764" s="177"/>
      <c r="I764" s="177"/>
      <c r="J764" s="177"/>
      <c r="K764" s="177"/>
      <c r="L764" s="177"/>
      <c r="M764" s="177"/>
      <c r="N764" s="56"/>
    </row>
    <row r="765" spans="6:14" x14ac:dyDescent="0.35">
      <c r="F765" s="177"/>
      <c r="G765" s="177"/>
      <c r="H765" s="177"/>
      <c r="I765" s="177"/>
      <c r="J765" s="177"/>
      <c r="K765" s="177"/>
      <c r="L765" s="177"/>
      <c r="M765" s="177"/>
      <c r="N765" s="56"/>
    </row>
    <row r="766" spans="6:14" x14ac:dyDescent="0.35">
      <c r="F766" s="177"/>
      <c r="G766" s="177"/>
      <c r="H766" s="177"/>
      <c r="I766" s="177"/>
      <c r="J766" s="177"/>
      <c r="K766" s="177"/>
      <c r="L766" s="177"/>
      <c r="M766" s="177"/>
      <c r="N766" s="56"/>
    </row>
    <row r="767" spans="6:14" x14ac:dyDescent="0.35">
      <c r="F767" s="177"/>
      <c r="G767" s="177"/>
      <c r="H767" s="177"/>
      <c r="I767" s="177"/>
      <c r="J767" s="177"/>
      <c r="K767" s="177"/>
      <c r="L767" s="177"/>
      <c r="M767" s="177"/>
      <c r="N767" s="56"/>
    </row>
    <row r="768" spans="6:14" x14ac:dyDescent="0.35">
      <c r="F768" s="177"/>
      <c r="G768" s="177"/>
      <c r="H768" s="177"/>
      <c r="I768" s="177"/>
      <c r="J768" s="177"/>
      <c r="K768" s="177"/>
      <c r="L768" s="177"/>
      <c r="M768" s="177"/>
      <c r="N768" s="56"/>
    </row>
    <row r="769" spans="6:14" x14ac:dyDescent="0.35">
      <c r="F769" s="177"/>
      <c r="G769" s="177"/>
      <c r="H769" s="177"/>
      <c r="I769" s="177"/>
      <c r="J769" s="177"/>
      <c r="K769" s="177"/>
      <c r="L769" s="177"/>
      <c r="M769" s="177"/>
      <c r="N769" s="56"/>
    </row>
    <row r="770" spans="6:14" x14ac:dyDescent="0.35">
      <c r="F770" s="177"/>
      <c r="G770" s="177"/>
      <c r="H770" s="177"/>
      <c r="I770" s="177"/>
      <c r="J770" s="177"/>
      <c r="K770" s="177"/>
      <c r="L770" s="177"/>
      <c r="M770" s="177"/>
      <c r="N770" s="56"/>
    </row>
    <row r="771" spans="6:14" x14ac:dyDescent="0.35">
      <c r="F771" s="177"/>
      <c r="G771" s="177"/>
      <c r="H771" s="177"/>
      <c r="I771" s="177"/>
      <c r="J771" s="177"/>
      <c r="K771" s="177"/>
      <c r="L771" s="177"/>
      <c r="M771" s="177"/>
      <c r="N771" s="56"/>
    </row>
    <row r="772" spans="6:14" x14ac:dyDescent="0.35">
      <c r="F772" s="177"/>
      <c r="G772" s="177"/>
      <c r="H772" s="177"/>
      <c r="I772" s="177"/>
      <c r="J772" s="177"/>
      <c r="K772" s="177"/>
      <c r="L772" s="177"/>
      <c r="M772" s="177"/>
      <c r="N772" s="56"/>
    </row>
    <row r="773" spans="6:14" x14ac:dyDescent="0.35">
      <c r="F773" s="177"/>
      <c r="G773" s="177"/>
      <c r="H773" s="177"/>
      <c r="I773" s="177"/>
      <c r="J773" s="177"/>
      <c r="K773" s="177"/>
      <c r="L773" s="177"/>
      <c r="M773" s="177"/>
      <c r="N773" s="56"/>
    </row>
    <row r="774" spans="6:14" x14ac:dyDescent="0.35">
      <c r="F774" s="177"/>
      <c r="G774" s="177"/>
      <c r="H774" s="177"/>
      <c r="I774" s="177"/>
      <c r="J774" s="177"/>
      <c r="K774" s="177"/>
      <c r="L774" s="177"/>
      <c r="M774" s="177"/>
      <c r="N774" s="56"/>
    </row>
    <row r="775" spans="6:14" x14ac:dyDescent="0.35">
      <c r="F775" s="177"/>
      <c r="G775" s="177"/>
      <c r="H775" s="177"/>
      <c r="I775" s="177"/>
      <c r="J775" s="177"/>
      <c r="K775" s="177"/>
      <c r="L775" s="177"/>
      <c r="M775" s="177"/>
      <c r="N775" s="56"/>
    </row>
    <row r="776" spans="6:14" x14ac:dyDescent="0.35">
      <c r="F776" s="177"/>
      <c r="G776" s="177"/>
      <c r="H776" s="177"/>
      <c r="I776" s="177"/>
      <c r="J776" s="177"/>
      <c r="K776" s="177"/>
      <c r="L776" s="177"/>
      <c r="M776" s="177"/>
      <c r="N776" s="56"/>
    </row>
    <row r="777" spans="6:14" x14ac:dyDescent="0.35">
      <c r="F777" s="177"/>
      <c r="G777" s="177"/>
      <c r="H777" s="177"/>
      <c r="I777" s="177"/>
      <c r="J777" s="177"/>
      <c r="K777" s="177"/>
      <c r="L777" s="177"/>
      <c r="M777" s="177"/>
      <c r="N777" s="56"/>
    </row>
    <row r="778" spans="6:14" x14ac:dyDescent="0.35">
      <c r="F778" s="177"/>
      <c r="G778" s="177"/>
      <c r="H778" s="177"/>
      <c r="I778" s="177"/>
      <c r="J778" s="177"/>
      <c r="K778" s="177"/>
      <c r="L778" s="177"/>
      <c r="M778" s="177"/>
      <c r="N778" s="56"/>
    </row>
    <row r="779" spans="6:14" x14ac:dyDescent="0.35">
      <c r="F779" s="177"/>
      <c r="G779" s="177"/>
      <c r="H779" s="177"/>
      <c r="I779" s="177"/>
      <c r="J779" s="177"/>
      <c r="K779" s="177"/>
      <c r="L779" s="177"/>
      <c r="M779" s="177"/>
      <c r="N779" s="56"/>
    </row>
    <row r="780" spans="6:14" x14ac:dyDescent="0.35">
      <c r="F780" s="177"/>
      <c r="G780" s="177"/>
      <c r="H780" s="177"/>
      <c r="I780" s="177"/>
      <c r="J780" s="177"/>
      <c r="K780" s="177"/>
      <c r="L780" s="177"/>
      <c r="M780" s="177"/>
      <c r="N780" s="56"/>
    </row>
    <row r="781" spans="6:14" x14ac:dyDescent="0.35">
      <c r="F781" s="177"/>
      <c r="G781" s="177"/>
      <c r="H781" s="177"/>
      <c r="I781" s="177"/>
      <c r="J781" s="177"/>
      <c r="K781" s="177"/>
      <c r="L781" s="177"/>
      <c r="M781" s="177"/>
      <c r="N781" s="56"/>
    </row>
    <row r="782" spans="6:14" x14ac:dyDescent="0.35">
      <c r="F782" s="177"/>
      <c r="G782" s="177"/>
      <c r="H782" s="177"/>
      <c r="I782" s="177"/>
      <c r="J782" s="177"/>
      <c r="K782" s="177"/>
      <c r="L782" s="177"/>
      <c r="M782" s="177"/>
      <c r="N782" s="56"/>
    </row>
    <row r="783" spans="6:14" x14ac:dyDescent="0.35">
      <c r="F783" s="177"/>
      <c r="G783" s="177"/>
      <c r="H783" s="177"/>
      <c r="I783" s="177"/>
      <c r="J783" s="177"/>
      <c r="K783" s="177"/>
      <c r="L783" s="177"/>
      <c r="M783" s="177"/>
      <c r="N783" s="56"/>
    </row>
    <row r="784" spans="6:14" x14ac:dyDescent="0.35">
      <c r="F784" s="177"/>
      <c r="G784" s="177"/>
      <c r="H784" s="177"/>
      <c r="I784" s="177"/>
      <c r="J784" s="177"/>
      <c r="K784" s="177"/>
      <c r="L784" s="177"/>
      <c r="M784" s="177"/>
      <c r="N784" s="56"/>
    </row>
    <row r="785" spans="6:14" x14ac:dyDescent="0.35">
      <c r="F785" s="177"/>
      <c r="G785" s="177"/>
      <c r="H785" s="177"/>
      <c r="I785" s="177"/>
      <c r="J785" s="177"/>
      <c r="K785" s="177"/>
      <c r="L785" s="177"/>
      <c r="M785" s="177"/>
      <c r="N785" s="56"/>
    </row>
    <row r="786" spans="6:14" x14ac:dyDescent="0.35">
      <c r="F786" s="177"/>
      <c r="G786" s="177"/>
      <c r="H786" s="177"/>
      <c r="I786" s="177"/>
      <c r="J786" s="177"/>
      <c r="K786" s="177"/>
      <c r="L786" s="177"/>
      <c r="M786" s="177"/>
      <c r="N786" s="56"/>
    </row>
    <row r="787" spans="6:14" x14ac:dyDescent="0.35">
      <c r="F787" s="177"/>
      <c r="G787" s="177"/>
      <c r="H787" s="177"/>
      <c r="I787" s="177"/>
      <c r="J787" s="177"/>
      <c r="K787" s="177"/>
      <c r="L787" s="177"/>
      <c r="M787" s="177"/>
      <c r="N787" s="56"/>
    </row>
    <row r="788" spans="6:14" x14ac:dyDescent="0.35">
      <c r="F788" s="177"/>
      <c r="G788" s="177"/>
      <c r="H788" s="177"/>
      <c r="I788" s="177"/>
      <c r="J788" s="177"/>
      <c r="K788" s="177"/>
      <c r="L788" s="177"/>
      <c r="M788" s="177"/>
      <c r="N788" s="56"/>
    </row>
    <row r="789" spans="6:14" x14ac:dyDescent="0.35">
      <c r="F789" s="177"/>
      <c r="G789" s="177"/>
      <c r="H789" s="177"/>
      <c r="I789" s="177"/>
      <c r="J789" s="177"/>
      <c r="K789" s="177"/>
      <c r="L789" s="177"/>
      <c r="M789" s="177"/>
      <c r="N789" s="56"/>
    </row>
    <row r="790" spans="6:14" x14ac:dyDescent="0.35">
      <c r="F790" s="177"/>
      <c r="G790" s="177"/>
      <c r="H790" s="177"/>
      <c r="I790" s="177"/>
      <c r="J790" s="177"/>
      <c r="K790" s="177"/>
      <c r="L790" s="177"/>
      <c r="M790" s="177"/>
      <c r="N790" s="56"/>
    </row>
    <row r="791" spans="6:14" x14ac:dyDescent="0.35">
      <c r="F791" s="177"/>
      <c r="G791" s="177"/>
      <c r="H791" s="177"/>
      <c r="I791" s="177"/>
      <c r="J791" s="177"/>
      <c r="K791" s="177"/>
      <c r="L791" s="177"/>
      <c r="M791" s="177"/>
      <c r="N791" s="56"/>
    </row>
    <row r="792" spans="6:14" x14ac:dyDescent="0.35">
      <c r="F792" s="177"/>
      <c r="G792" s="177"/>
      <c r="H792" s="177"/>
      <c r="I792" s="177"/>
      <c r="J792" s="177"/>
      <c r="K792" s="177"/>
      <c r="L792" s="177"/>
      <c r="M792" s="177"/>
      <c r="N792" s="56"/>
    </row>
    <row r="793" spans="6:14" x14ac:dyDescent="0.35">
      <c r="F793" s="177"/>
      <c r="G793" s="177"/>
      <c r="H793" s="177"/>
      <c r="I793" s="177"/>
      <c r="J793" s="177"/>
      <c r="K793" s="177"/>
      <c r="L793" s="177"/>
      <c r="M793" s="177"/>
      <c r="N793" s="56"/>
    </row>
    <row r="794" spans="6:14" x14ac:dyDescent="0.35">
      <c r="F794" s="177"/>
      <c r="G794" s="177"/>
      <c r="H794" s="177"/>
      <c r="I794" s="177"/>
      <c r="J794" s="177"/>
      <c r="K794" s="177"/>
      <c r="L794" s="177"/>
      <c r="M794" s="177"/>
      <c r="N794" s="56"/>
    </row>
    <row r="795" spans="6:14" x14ac:dyDescent="0.35">
      <c r="F795" s="177"/>
      <c r="G795" s="177"/>
      <c r="H795" s="177"/>
      <c r="I795" s="177"/>
      <c r="J795" s="177"/>
      <c r="K795" s="177"/>
      <c r="L795" s="177"/>
      <c r="M795" s="177"/>
      <c r="N795" s="56"/>
    </row>
    <row r="796" spans="6:14" x14ac:dyDescent="0.35">
      <c r="F796" s="177"/>
      <c r="G796" s="177"/>
      <c r="H796" s="177"/>
      <c r="I796" s="177"/>
      <c r="J796" s="177"/>
      <c r="K796" s="177"/>
      <c r="L796" s="177"/>
      <c r="M796" s="177"/>
      <c r="N796" s="56"/>
    </row>
    <row r="797" spans="6:14" x14ac:dyDescent="0.35">
      <c r="F797" s="177"/>
      <c r="G797" s="177"/>
      <c r="H797" s="177"/>
      <c r="I797" s="177"/>
      <c r="J797" s="177"/>
      <c r="K797" s="177"/>
      <c r="L797" s="177"/>
      <c r="M797" s="177"/>
      <c r="N797" s="56"/>
    </row>
    <row r="798" spans="6:14" x14ac:dyDescent="0.35">
      <c r="F798" s="177"/>
      <c r="G798" s="177"/>
      <c r="H798" s="177"/>
      <c r="I798" s="177"/>
      <c r="J798" s="177"/>
      <c r="K798" s="177"/>
      <c r="L798" s="177"/>
      <c r="M798" s="177"/>
      <c r="N798" s="56"/>
    </row>
    <row r="799" spans="6:14" x14ac:dyDescent="0.35">
      <c r="F799" s="177"/>
      <c r="G799" s="177"/>
      <c r="H799" s="177"/>
      <c r="I799" s="177"/>
      <c r="J799" s="177"/>
      <c r="K799" s="177"/>
      <c r="L799" s="177"/>
      <c r="M799" s="177"/>
      <c r="N799" s="56"/>
    </row>
    <row r="800" spans="6:14" x14ac:dyDescent="0.35">
      <c r="F800" s="177"/>
      <c r="G800" s="177"/>
      <c r="H800" s="177"/>
      <c r="I800" s="177"/>
      <c r="J800" s="177"/>
      <c r="K800" s="177"/>
      <c r="L800" s="177"/>
      <c r="M800" s="177"/>
      <c r="N800" s="56"/>
    </row>
    <row r="801" spans="6:14" x14ac:dyDescent="0.35">
      <c r="F801" s="177"/>
      <c r="G801" s="177"/>
      <c r="H801" s="177"/>
      <c r="I801" s="177"/>
      <c r="J801" s="177"/>
      <c r="K801" s="177"/>
      <c r="L801" s="177"/>
      <c r="M801" s="177"/>
      <c r="N801" s="56"/>
    </row>
    <row r="802" spans="6:14" x14ac:dyDescent="0.35">
      <c r="F802" s="177"/>
      <c r="G802" s="177"/>
      <c r="H802" s="177"/>
      <c r="I802" s="177"/>
      <c r="J802" s="177"/>
      <c r="K802" s="177"/>
      <c r="L802" s="177"/>
      <c r="M802" s="177"/>
      <c r="N802" s="56"/>
    </row>
    <row r="803" spans="6:14" x14ac:dyDescent="0.35">
      <c r="F803" s="177"/>
      <c r="G803" s="177"/>
      <c r="H803" s="177"/>
      <c r="I803" s="177"/>
      <c r="J803" s="177"/>
      <c r="K803" s="177"/>
      <c r="L803" s="177"/>
      <c r="M803" s="177"/>
      <c r="N803" s="56"/>
    </row>
    <row r="804" spans="6:14" x14ac:dyDescent="0.35">
      <c r="F804" s="177"/>
      <c r="G804" s="177"/>
      <c r="H804" s="177"/>
      <c r="I804" s="177"/>
      <c r="J804" s="177"/>
      <c r="K804" s="177"/>
      <c r="L804" s="177"/>
      <c r="M804" s="177"/>
      <c r="N804" s="56"/>
    </row>
    <row r="805" spans="6:14" x14ac:dyDescent="0.35">
      <c r="F805" s="177"/>
      <c r="G805" s="177"/>
      <c r="H805" s="177"/>
      <c r="I805" s="177"/>
      <c r="J805" s="177"/>
      <c r="K805" s="177"/>
      <c r="L805" s="177"/>
      <c r="M805" s="177"/>
      <c r="N805" s="56"/>
    </row>
    <row r="806" spans="6:14" x14ac:dyDescent="0.35">
      <c r="F806" s="177"/>
      <c r="G806" s="177"/>
      <c r="H806" s="177"/>
      <c r="I806" s="177"/>
      <c r="J806" s="177"/>
      <c r="K806" s="177"/>
      <c r="L806" s="177"/>
      <c r="M806" s="177"/>
      <c r="N806" s="56"/>
    </row>
    <row r="807" spans="6:14" x14ac:dyDescent="0.35">
      <c r="F807" s="177"/>
      <c r="G807" s="177"/>
      <c r="H807" s="177"/>
      <c r="I807" s="177"/>
      <c r="J807" s="177"/>
      <c r="K807" s="177"/>
      <c r="L807" s="177"/>
      <c r="M807" s="177"/>
      <c r="N807" s="56"/>
    </row>
    <row r="808" spans="6:14" x14ac:dyDescent="0.35">
      <c r="F808" s="177"/>
      <c r="G808" s="177"/>
      <c r="H808" s="177"/>
      <c r="I808" s="177"/>
      <c r="J808" s="177"/>
      <c r="K808" s="177"/>
      <c r="L808" s="177"/>
      <c r="M808" s="177"/>
      <c r="N808" s="56"/>
    </row>
    <row r="809" spans="6:14" x14ac:dyDescent="0.35">
      <c r="F809" s="177"/>
      <c r="G809" s="177"/>
      <c r="H809" s="177"/>
      <c r="I809" s="177"/>
      <c r="J809" s="177"/>
      <c r="K809" s="177"/>
      <c r="L809" s="177"/>
      <c r="M809" s="177"/>
      <c r="N809" s="56"/>
    </row>
    <row r="810" spans="6:14" x14ac:dyDescent="0.35">
      <c r="F810" s="177"/>
      <c r="G810" s="177"/>
      <c r="H810" s="177"/>
      <c r="I810" s="177"/>
      <c r="J810" s="177"/>
      <c r="K810" s="177"/>
      <c r="L810" s="177"/>
      <c r="M810" s="177"/>
      <c r="N810" s="56"/>
    </row>
    <row r="811" spans="6:14" x14ac:dyDescent="0.35">
      <c r="F811" s="177"/>
      <c r="G811" s="177"/>
      <c r="H811" s="177"/>
      <c r="I811" s="177"/>
      <c r="J811" s="177"/>
      <c r="K811" s="177"/>
      <c r="L811" s="177"/>
      <c r="M811" s="177"/>
      <c r="N811" s="56"/>
    </row>
    <row r="812" spans="6:14" x14ac:dyDescent="0.35">
      <c r="F812" s="177"/>
      <c r="G812" s="177"/>
      <c r="H812" s="177"/>
      <c r="I812" s="177"/>
      <c r="J812" s="177"/>
      <c r="K812" s="177"/>
      <c r="L812" s="177"/>
      <c r="M812" s="177"/>
      <c r="N812" s="56"/>
    </row>
    <row r="813" spans="6:14" x14ac:dyDescent="0.35">
      <c r="F813" s="177"/>
      <c r="G813" s="177"/>
      <c r="H813" s="177"/>
      <c r="I813" s="177"/>
      <c r="J813" s="177"/>
      <c r="K813" s="177"/>
      <c r="L813" s="177"/>
      <c r="M813" s="177"/>
      <c r="N813" s="56"/>
    </row>
    <row r="814" spans="6:14" x14ac:dyDescent="0.35">
      <c r="F814" s="177"/>
      <c r="G814" s="177"/>
      <c r="H814" s="177"/>
      <c r="I814" s="177"/>
      <c r="J814" s="177"/>
      <c r="K814" s="177"/>
      <c r="L814" s="177"/>
      <c r="M814" s="177"/>
      <c r="N814" s="56"/>
    </row>
    <row r="815" spans="6:14" x14ac:dyDescent="0.35">
      <c r="F815" s="177"/>
      <c r="G815" s="177"/>
      <c r="H815" s="177"/>
      <c r="I815" s="177"/>
      <c r="J815" s="177"/>
      <c r="K815" s="177"/>
      <c r="L815" s="177"/>
      <c r="M815" s="177"/>
      <c r="N815" s="56"/>
    </row>
    <row r="816" spans="6:14" x14ac:dyDescent="0.35">
      <c r="F816" s="177"/>
      <c r="G816" s="177"/>
      <c r="H816" s="177"/>
      <c r="I816" s="177"/>
      <c r="J816" s="177"/>
      <c r="K816" s="177"/>
      <c r="L816" s="177"/>
      <c r="M816" s="177"/>
      <c r="N816" s="56"/>
    </row>
    <row r="817" spans="6:14" x14ac:dyDescent="0.35">
      <c r="F817" s="177"/>
      <c r="G817" s="177"/>
      <c r="H817" s="177"/>
      <c r="I817" s="177"/>
      <c r="J817" s="177"/>
      <c r="K817" s="177"/>
      <c r="L817" s="177"/>
      <c r="M817" s="177"/>
      <c r="N817" s="56"/>
    </row>
    <row r="818" spans="6:14" x14ac:dyDescent="0.35">
      <c r="F818" s="177"/>
      <c r="G818" s="177"/>
      <c r="H818" s="177"/>
      <c r="I818" s="177"/>
      <c r="J818" s="177"/>
      <c r="K818" s="177"/>
      <c r="L818" s="177"/>
      <c r="M818" s="177"/>
      <c r="N818" s="56"/>
    </row>
    <row r="819" spans="6:14" x14ac:dyDescent="0.35">
      <c r="F819" s="177"/>
      <c r="G819" s="177"/>
      <c r="H819" s="177"/>
      <c r="I819" s="177"/>
      <c r="J819" s="177"/>
      <c r="K819" s="177"/>
      <c r="L819" s="177"/>
      <c r="M819" s="177"/>
      <c r="N819" s="56"/>
    </row>
    <row r="820" spans="6:14" x14ac:dyDescent="0.35">
      <c r="F820" s="177"/>
      <c r="G820" s="177"/>
      <c r="H820" s="177"/>
      <c r="I820" s="177"/>
      <c r="J820" s="177"/>
      <c r="K820" s="177"/>
      <c r="L820" s="177"/>
      <c r="M820" s="177"/>
      <c r="N820" s="56"/>
    </row>
    <row r="821" spans="6:14" x14ac:dyDescent="0.35">
      <c r="F821" s="177"/>
      <c r="G821" s="177"/>
      <c r="H821" s="177"/>
      <c r="I821" s="177"/>
      <c r="J821" s="177"/>
      <c r="K821" s="177"/>
      <c r="L821" s="177"/>
      <c r="M821" s="177"/>
      <c r="N821" s="56"/>
    </row>
    <row r="822" spans="6:14" x14ac:dyDescent="0.35">
      <c r="F822" s="177"/>
      <c r="G822" s="177"/>
      <c r="H822" s="177"/>
      <c r="I822" s="177"/>
      <c r="J822" s="177"/>
      <c r="K822" s="177"/>
      <c r="L822" s="177"/>
      <c r="M822" s="177"/>
      <c r="N822" s="56"/>
    </row>
    <row r="823" spans="6:14" x14ac:dyDescent="0.35">
      <c r="F823" s="177"/>
      <c r="G823" s="177"/>
      <c r="H823" s="177"/>
      <c r="I823" s="177"/>
      <c r="J823" s="177"/>
      <c r="K823" s="177"/>
      <c r="L823" s="177"/>
      <c r="M823" s="177"/>
      <c r="N823" s="56"/>
    </row>
    <row r="824" spans="6:14" x14ac:dyDescent="0.35">
      <c r="F824" s="177"/>
      <c r="G824" s="177"/>
      <c r="H824" s="177"/>
      <c r="I824" s="177"/>
      <c r="J824" s="177"/>
      <c r="K824" s="177"/>
      <c r="L824" s="177"/>
      <c r="M824" s="177"/>
      <c r="N824" s="56"/>
    </row>
    <row r="825" spans="6:14" x14ac:dyDescent="0.35">
      <c r="F825" s="177"/>
      <c r="G825" s="177"/>
      <c r="H825" s="177"/>
      <c r="I825" s="177"/>
      <c r="J825" s="177"/>
      <c r="K825" s="177"/>
      <c r="L825" s="177"/>
      <c r="M825" s="177"/>
      <c r="N825" s="56"/>
    </row>
    <row r="826" spans="6:14" x14ac:dyDescent="0.35">
      <c r="F826" s="177"/>
      <c r="G826" s="177"/>
      <c r="H826" s="177"/>
      <c r="I826" s="177"/>
      <c r="J826" s="177"/>
      <c r="K826" s="177"/>
      <c r="L826" s="177"/>
      <c r="M826" s="177"/>
      <c r="N826" s="56"/>
    </row>
    <row r="827" spans="6:14" x14ac:dyDescent="0.35">
      <c r="F827" s="177"/>
      <c r="G827" s="177"/>
      <c r="H827" s="177"/>
      <c r="I827" s="177"/>
      <c r="J827" s="177"/>
      <c r="K827" s="177"/>
      <c r="L827" s="177"/>
      <c r="M827" s="177"/>
      <c r="N827" s="56"/>
    </row>
    <row r="828" spans="6:14" x14ac:dyDescent="0.35">
      <c r="F828" s="177"/>
      <c r="G828" s="177"/>
      <c r="H828" s="177"/>
      <c r="I828" s="177"/>
      <c r="J828" s="177"/>
      <c r="K828" s="177"/>
      <c r="L828" s="177"/>
      <c r="M828" s="177"/>
      <c r="N828" s="56"/>
    </row>
    <row r="829" spans="6:14" x14ac:dyDescent="0.35">
      <c r="F829" s="177"/>
      <c r="G829" s="177"/>
      <c r="H829" s="177"/>
      <c r="I829" s="177"/>
      <c r="J829" s="177"/>
      <c r="K829" s="177"/>
      <c r="L829" s="177"/>
      <c r="M829" s="177"/>
      <c r="N829" s="56"/>
    </row>
    <row r="830" spans="6:14" x14ac:dyDescent="0.35">
      <c r="F830" s="177"/>
      <c r="G830" s="177"/>
      <c r="H830" s="177"/>
      <c r="I830" s="177"/>
      <c r="J830" s="177"/>
      <c r="K830" s="177"/>
      <c r="L830" s="177"/>
      <c r="M830" s="177"/>
      <c r="N830" s="56"/>
    </row>
    <row r="831" spans="6:14" x14ac:dyDescent="0.35">
      <c r="F831" s="177"/>
      <c r="G831" s="177"/>
      <c r="H831" s="177"/>
      <c r="I831" s="177"/>
      <c r="J831" s="177"/>
      <c r="K831" s="177"/>
      <c r="L831" s="177"/>
      <c r="M831" s="177"/>
      <c r="N831" s="56"/>
    </row>
    <row r="832" spans="6:14" x14ac:dyDescent="0.35">
      <c r="F832" s="177"/>
      <c r="G832" s="177"/>
      <c r="H832" s="177"/>
      <c r="I832" s="177"/>
      <c r="J832" s="177"/>
      <c r="K832" s="177"/>
      <c r="L832" s="177"/>
      <c r="M832" s="177"/>
      <c r="N832" s="56"/>
    </row>
    <row r="833" spans="6:14" x14ac:dyDescent="0.35">
      <c r="F833" s="177"/>
      <c r="G833" s="177"/>
      <c r="H833" s="177"/>
      <c r="I833" s="177"/>
      <c r="J833" s="177"/>
      <c r="K833" s="177"/>
      <c r="L833" s="177"/>
      <c r="M833" s="177"/>
      <c r="N833" s="56"/>
    </row>
    <row r="834" spans="6:14" x14ac:dyDescent="0.35">
      <c r="F834" s="177"/>
      <c r="G834" s="177"/>
      <c r="H834" s="177"/>
      <c r="I834" s="177"/>
      <c r="J834" s="177"/>
      <c r="K834" s="177"/>
      <c r="L834" s="177"/>
      <c r="M834" s="177"/>
      <c r="N834" s="56"/>
    </row>
    <row r="835" spans="6:14" x14ac:dyDescent="0.35">
      <c r="F835" s="177"/>
      <c r="G835" s="177"/>
      <c r="H835" s="177"/>
      <c r="I835" s="177"/>
      <c r="J835" s="177"/>
      <c r="K835" s="177"/>
      <c r="L835" s="177"/>
      <c r="M835" s="177"/>
      <c r="N835" s="56"/>
    </row>
    <row r="836" spans="6:14" x14ac:dyDescent="0.35">
      <c r="F836" s="177"/>
      <c r="G836" s="177"/>
      <c r="H836" s="177"/>
      <c r="I836" s="177"/>
      <c r="J836" s="177"/>
      <c r="K836" s="177"/>
      <c r="L836" s="177"/>
      <c r="M836" s="177"/>
      <c r="N836" s="56"/>
    </row>
    <row r="837" spans="6:14" x14ac:dyDescent="0.35">
      <c r="F837" s="177"/>
      <c r="G837" s="177"/>
      <c r="H837" s="177"/>
      <c r="I837" s="177"/>
      <c r="J837" s="177"/>
      <c r="K837" s="177"/>
      <c r="L837" s="177"/>
      <c r="M837" s="177"/>
      <c r="N837" s="56"/>
    </row>
    <row r="838" spans="6:14" x14ac:dyDescent="0.35">
      <c r="F838" s="177"/>
      <c r="G838" s="177"/>
      <c r="H838" s="177"/>
      <c r="I838" s="177"/>
      <c r="J838" s="177"/>
      <c r="K838" s="177"/>
      <c r="L838" s="177"/>
      <c r="M838" s="177"/>
      <c r="N838" s="56"/>
    </row>
    <row r="839" spans="6:14" x14ac:dyDescent="0.35">
      <c r="F839" s="177"/>
      <c r="G839" s="177"/>
      <c r="H839" s="177"/>
      <c r="I839" s="177"/>
      <c r="J839" s="177"/>
      <c r="K839" s="177"/>
      <c r="L839" s="177"/>
      <c r="M839" s="177"/>
      <c r="N839" s="56"/>
    </row>
    <row r="840" spans="6:14" x14ac:dyDescent="0.35">
      <c r="F840" s="177"/>
      <c r="G840" s="177"/>
      <c r="H840" s="177"/>
      <c r="I840" s="177"/>
      <c r="J840" s="177"/>
      <c r="K840" s="177"/>
      <c r="L840" s="177"/>
      <c r="M840" s="177"/>
      <c r="N840" s="56"/>
    </row>
    <row r="841" spans="6:14" x14ac:dyDescent="0.35">
      <c r="F841" s="177"/>
      <c r="G841" s="177"/>
      <c r="H841" s="177"/>
      <c r="I841" s="177"/>
      <c r="J841" s="177"/>
      <c r="K841" s="177"/>
      <c r="L841" s="177"/>
      <c r="M841" s="177"/>
      <c r="N841" s="56"/>
    </row>
    <row r="842" spans="6:14" x14ac:dyDescent="0.35">
      <c r="F842" s="177"/>
      <c r="G842" s="177"/>
      <c r="H842" s="177"/>
      <c r="I842" s="177"/>
      <c r="J842" s="177"/>
      <c r="K842" s="177"/>
      <c r="L842" s="177"/>
      <c r="M842" s="177"/>
      <c r="N842" s="56"/>
    </row>
    <row r="843" spans="6:14" x14ac:dyDescent="0.35">
      <c r="F843" s="177"/>
      <c r="G843" s="177"/>
      <c r="H843" s="177"/>
      <c r="I843" s="177"/>
      <c r="J843" s="177"/>
      <c r="K843" s="177"/>
      <c r="L843" s="177"/>
      <c r="M843" s="177"/>
      <c r="N843" s="56"/>
    </row>
    <row r="844" spans="6:14" x14ac:dyDescent="0.35">
      <c r="F844" s="177"/>
      <c r="G844" s="177"/>
      <c r="H844" s="177"/>
      <c r="I844" s="177"/>
      <c r="J844" s="177"/>
      <c r="K844" s="177"/>
      <c r="L844" s="177"/>
      <c r="M844" s="177"/>
      <c r="N844" s="56"/>
    </row>
    <row r="845" spans="6:14" x14ac:dyDescent="0.35">
      <c r="F845" s="177"/>
      <c r="G845" s="177"/>
      <c r="H845" s="177"/>
      <c r="I845" s="177"/>
      <c r="J845" s="177"/>
      <c r="K845" s="177"/>
      <c r="L845" s="177"/>
      <c r="M845" s="177"/>
      <c r="N845" s="56"/>
    </row>
    <row r="846" spans="6:14" x14ac:dyDescent="0.35">
      <c r="F846" s="177"/>
      <c r="G846" s="177"/>
      <c r="H846" s="177"/>
      <c r="I846" s="177"/>
      <c r="J846" s="177"/>
      <c r="K846" s="177"/>
      <c r="L846" s="177"/>
      <c r="M846" s="177"/>
      <c r="N846" s="56"/>
    </row>
    <row r="847" spans="6:14" x14ac:dyDescent="0.35">
      <c r="F847" s="177"/>
      <c r="G847" s="177"/>
      <c r="H847" s="177"/>
      <c r="I847" s="177"/>
      <c r="J847" s="177"/>
      <c r="K847" s="177"/>
      <c r="L847" s="177"/>
      <c r="M847" s="177"/>
      <c r="N847" s="56"/>
    </row>
    <row r="848" spans="6:14" x14ac:dyDescent="0.35">
      <c r="F848" s="177"/>
      <c r="G848" s="177"/>
      <c r="H848" s="177"/>
      <c r="I848" s="177"/>
      <c r="J848" s="177"/>
      <c r="K848" s="177"/>
      <c r="L848" s="177"/>
      <c r="M848" s="177"/>
      <c r="N848" s="56"/>
    </row>
    <row r="849" spans="6:14" x14ac:dyDescent="0.35">
      <c r="F849" s="177"/>
      <c r="G849" s="177"/>
      <c r="H849" s="177"/>
      <c r="I849" s="177"/>
      <c r="J849" s="177"/>
      <c r="K849" s="177"/>
      <c r="L849" s="177"/>
      <c r="M849" s="177"/>
      <c r="N849" s="56"/>
    </row>
    <row r="850" spans="6:14" x14ac:dyDescent="0.35">
      <c r="F850" s="177"/>
      <c r="G850" s="177"/>
      <c r="H850" s="177"/>
      <c r="I850" s="177"/>
      <c r="J850" s="177"/>
      <c r="K850" s="177"/>
      <c r="L850" s="177"/>
      <c r="M850" s="177"/>
      <c r="N850" s="56"/>
    </row>
    <row r="851" spans="6:14" x14ac:dyDescent="0.35">
      <c r="F851" s="177"/>
      <c r="G851" s="177"/>
      <c r="H851" s="177"/>
      <c r="I851" s="177"/>
      <c r="J851" s="177"/>
      <c r="K851" s="177"/>
      <c r="L851" s="177"/>
      <c r="M851" s="177"/>
      <c r="N851" s="56"/>
    </row>
    <row r="852" spans="6:14" x14ac:dyDescent="0.35">
      <c r="F852" s="177"/>
      <c r="G852" s="177"/>
      <c r="H852" s="177"/>
      <c r="I852" s="177"/>
      <c r="J852" s="177"/>
      <c r="K852" s="177"/>
      <c r="L852" s="177"/>
      <c r="M852" s="177"/>
      <c r="N852" s="56"/>
    </row>
    <row r="853" spans="6:14" x14ac:dyDescent="0.35">
      <c r="F853" s="177"/>
      <c r="G853" s="177"/>
      <c r="H853" s="177"/>
      <c r="I853" s="177"/>
      <c r="J853" s="177"/>
      <c r="K853" s="177"/>
      <c r="L853" s="177"/>
      <c r="M853" s="177"/>
      <c r="N853" s="56"/>
    </row>
    <row r="854" spans="6:14" x14ac:dyDescent="0.35">
      <c r="F854" s="177"/>
      <c r="G854" s="177"/>
      <c r="H854" s="177"/>
      <c r="I854" s="177"/>
      <c r="J854" s="177"/>
      <c r="K854" s="177"/>
      <c r="L854" s="177"/>
      <c r="M854" s="177"/>
      <c r="N854" s="56"/>
    </row>
    <row r="855" spans="6:14" x14ac:dyDescent="0.35">
      <c r="F855" s="177"/>
      <c r="G855" s="177"/>
      <c r="H855" s="177"/>
      <c r="I855" s="177"/>
      <c r="J855" s="177"/>
      <c r="K855" s="177"/>
      <c r="L855" s="177"/>
      <c r="M855" s="177"/>
      <c r="N855" s="56"/>
    </row>
    <row r="856" spans="6:14" x14ac:dyDescent="0.35">
      <c r="F856" s="177"/>
      <c r="G856" s="177"/>
      <c r="H856" s="177"/>
      <c r="I856" s="177"/>
      <c r="J856" s="177"/>
      <c r="K856" s="177"/>
      <c r="L856" s="177"/>
      <c r="M856" s="177"/>
      <c r="N856" s="56"/>
    </row>
    <row r="857" spans="6:14" x14ac:dyDescent="0.35">
      <c r="F857" s="177"/>
      <c r="G857" s="177"/>
      <c r="H857" s="177"/>
      <c r="I857" s="177"/>
      <c r="J857" s="177"/>
      <c r="K857" s="177"/>
      <c r="L857" s="177"/>
      <c r="M857" s="177"/>
      <c r="N857" s="56"/>
    </row>
    <row r="858" spans="6:14" x14ac:dyDescent="0.35">
      <c r="F858" s="177"/>
      <c r="G858" s="177"/>
      <c r="H858" s="177"/>
      <c r="I858" s="177"/>
      <c r="J858" s="177"/>
      <c r="K858" s="177"/>
      <c r="L858" s="177"/>
      <c r="M858" s="177"/>
      <c r="N858" s="56"/>
    </row>
    <row r="859" spans="6:14" x14ac:dyDescent="0.35">
      <c r="F859" s="177"/>
      <c r="G859" s="177"/>
      <c r="H859" s="177"/>
      <c r="I859" s="177"/>
      <c r="J859" s="177"/>
      <c r="K859" s="177"/>
      <c r="L859" s="177"/>
      <c r="M859" s="177"/>
      <c r="N859" s="56"/>
    </row>
    <row r="860" spans="6:14" x14ac:dyDescent="0.35">
      <c r="F860" s="177"/>
      <c r="G860" s="177"/>
      <c r="H860" s="177"/>
      <c r="I860" s="177"/>
      <c r="J860" s="177"/>
      <c r="K860" s="177"/>
      <c r="L860" s="177"/>
      <c r="M860" s="177"/>
      <c r="N860" s="56"/>
    </row>
    <row r="861" spans="6:14" x14ac:dyDescent="0.35">
      <c r="F861" s="177"/>
      <c r="G861" s="177"/>
      <c r="H861" s="177"/>
      <c r="I861" s="177"/>
      <c r="J861" s="177"/>
      <c r="K861" s="177"/>
      <c r="L861" s="177"/>
      <c r="M861" s="177"/>
      <c r="N861" s="56"/>
    </row>
    <row r="862" spans="6:14" x14ac:dyDescent="0.35">
      <c r="F862" s="177"/>
      <c r="G862" s="177"/>
      <c r="H862" s="177"/>
      <c r="I862" s="177"/>
      <c r="J862" s="177"/>
      <c r="K862" s="177"/>
      <c r="L862" s="177"/>
      <c r="M862" s="177"/>
      <c r="N862" s="56"/>
    </row>
    <row r="863" spans="6:14" x14ac:dyDescent="0.35">
      <c r="F863" s="177"/>
      <c r="G863" s="177"/>
      <c r="H863" s="177"/>
      <c r="I863" s="177"/>
      <c r="J863" s="177"/>
      <c r="K863" s="177"/>
      <c r="L863" s="177"/>
      <c r="M863" s="177"/>
      <c r="N863" s="56"/>
    </row>
    <row r="864" spans="6:14" x14ac:dyDescent="0.35">
      <c r="F864" s="177"/>
      <c r="G864" s="177"/>
      <c r="H864" s="177"/>
      <c r="I864" s="177"/>
      <c r="J864" s="177"/>
      <c r="K864" s="177"/>
      <c r="L864" s="177"/>
      <c r="M864" s="177"/>
      <c r="N864" s="56"/>
    </row>
    <row r="865" spans="6:14" x14ac:dyDescent="0.35">
      <c r="F865" s="177"/>
      <c r="G865" s="177"/>
      <c r="H865" s="177"/>
      <c r="I865" s="177"/>
      <c r="J865" s="177"/>
      <c r="K865" s="177"/>
      <c r="L865" s="177"/>
      <c r="M865" s="177"/>
      <c r="N865" s="56"/>
    </row>
    <row r="866" spans="6:14" x14ac:dyDescent="0.35">
      <c r="F866" s="177"/>
      <c r="G866" s="177"/>
      <c r="H866" s="177"/>
      <c r="I866" s="177"/>
      <c r="J866" s="177"/>
      <c r="K866" s="177"/>
      <c r="L866" s="177"/>
      <c r="M866" s="177"/>
      <c r="N866" s="56"/>
    </row>
    <row r="867" spans="6:14" x14ac:dyDescent="0.35">
      <c r="F867" s="177"/>
      <c r="G867" s="177"/>
      <c r="H867" s="177"/>
      <c r="I867" s="177"/>
      <c r="J867" s="177"/>
      <c r="K867" s="177"/>
      <c r="L867" s="177"/>
      <c r="M867" s="177"/>
      <c r="N867" s="56"/>
    </row>
    <row r="868" spans="6:14" x14ac:dyDescent="0.35">
      <c r="F868" s="177"/>
      <c r="G868" s="177"/>
      <c r="H868" s="177"/>
      <c r="I868" s="177"/>
      <c r="J868" s="177"/>
      <c r="K868" s="177"/>
      <c r="L868" s="177"/>
      <c r="M868" s="177"/>
      <c r="N868" s="56"/>
    </row>
    <row r="869" spans="6:14" x14ac:dyDescent="0.35">
      <c r="F869" s="177"/>
      <c r="G869" s="177"/>
      <c r="H869" s="177"/>
      <c r="I869" s="177"/>
      <c r="J869" s="177"/>
      <c r="K869" s="177"/>
      <c r="L869" s="177"/>
      <c r="M869" s="177"/>
      <c r="N869" s="56"/>
    </row>
    <row r="870" spans="6:14" x14ac:dyDescent="0.35">
      <c r="F870" s="177"/>
      <c r="G870" s="177"/>
      <c r="H870" s="177"/>
      <c r="I870" s="177"/>
      <c r="J870" s="177"/>
      <c r="K870" s="177"/>
      <c r="L870" s="177"/>
      <c r="M870" s="177"/>
      <c r="N870" s="56"/>
    </row>
    <row r="871" spans="6:14" x14ac:dyDescent="0.35">
      <c r="F871" s="177"/>
      <c r="G871" s="177"/>
      <c r="H871" s="177"/>
      <c r="I871" s="177"/>
      <c r="J871" s="177"/>
      <c r="K871" s="177"/>
      <c r="L871" s="177"/>
      <c r="M871" s="177"/>
      <c r="N871" s="56"/>
    </row>
    <row r="872" spans="6:14" x14ac:dyDescent="0.35">
      <c r="F872" s="177"/>
      <c r="G872" s="177"/>
      <c r="H872" s="177"/>
      <c r="I872" s="177"/>
      <c r="J872" s="177"/>
      <c r="K872" s="177"/>
      <c r="L872" s="177"/>
      <c r="M872" s="177"/>
      <c r="N872" s="56"/>
    </row>
    <row r="873" spans="6:14" x14ac:dyDescent="0.35">
      <c r="F873" s="177"/>
      <c r="G873" s="177"/>
      <c r="H873" s="177"/>
      <c r="I873" s="177"/>
      <c r="J873" s="177"/>
      <c r="K873" s="177"/>
      <c r="L873" s="177"/>
      <c r="M873" s="177"/>
      <c r="N873" s="56"/>
    </row>
    <row r="874" spans="6:14" x14ac:dyDescent="0.35">
      <c r="F874" s="177"/>
      <c r="G874" s="177"/>
      <c r="H874" s="177"/>
      <c r="I874" s="177"/>
      <c r="J874" s="177"/>
      <c r="K874" s="177"/>
      <c r="L874" s="177"/>
      <c r="M874" s="177"/>
      <c r="N874" s="56"/>
    </row>
    <row r="875" spans="6:14" x14ac:dyDescent="0.35">
      <c r="F875" s="177"/>
      <c r="G875" s="177"/>
      <c r="H875" s="177"/>
      <c r="I875" s="177"/>
      <c r="J875" s="177"/>
      <c r="K875" s="177"/>
      <c r="L875" s="177"/>
      <c r="M875" s="177"/>
      <c r="N875" s="56"/>
    </row>
    <row r="876" spans="6:14" x14ac:dyDescent="0.35">
      <c r="F876" s="177"/>
      <c r="G876" s="177"/>
      <c r="H876" s="177"/>
      <c r="I876" s="177"/>
      <c r="J876" s="177"/>
      <c r="K876" s="177"/>
      <c r="L876" s="177"/>
      <c r="M876" s="177"/>
      <c r="N876" s="56"/>
    </row>
    <row r="877" spans="6:14" x14ac:dyDescent="0.35">
      <c r="F877" s="177"/>
      <c r="G877" s="177"/>
      <c r="H877" s="177"/>
      <c r="I877" s="177"/>
      <c r="J877" s="177"/>
      <c r="K877" s="177"/>
      <c r="L877" s="177"/>
      <c r="M877" s="177"/>
      <c r="N877" s="56"/>
    </row>
    <row r="878" spans="6:14" x14ac:dyDescent="0.35">
      <c r="F878" s="177"/>
      <c r="G878" s="177"/>
      <c r="H878" s="177"/>
      <c r="I878" s="177"/>
      <c r="J878" s="177"/>
      <c r="K878" s="177"/>
      <c r="L878" s="177"/>
      <c r="M878" s="177"/>
      <c r="N878" s="56"/>
    </row>
    <row r="879" spans="6:14" x14ac:dyDescent="0.35">
      <c r="F879" s="177"/>
      <c r="G879" s="177"/>
      <c r="H879" s="177"/>
      <c r="I879" s="177"/>
      <c r="J879" s="177"/>
      <c r="K879" s="177"/>
      <c r="L879" s="177"/>
      <c r="M879" s="177"/>
      <c r="N879" s="56"/>
    </row>
    <row r="880" spans="6:14" x14ac:dyDescent="0.35">
      <c r="F880" s="177"/>
      <c r="G880" s="177"/>
      <c r="H880" s="177"/>
      <c r="I880" s="177"/>
      <c r="J880" s="177"/>
      <c r="K880" s="177"/>
      <c r="L880" s="177"/>
      <c r="M880" s="177"/>
      <c r="N880" s="56"/>
    </row>
    <row r="881" spans="6:14" x14ac:dyDescent="0.35">
      <c r="F881" s="177"/>
      <c r="G881" s="177"/>
      <c r="H881" s="177"/>
      <c r="I881" s="177"/>
      <c r="J881" s="177"/>
      <c r="K881" s="177"/>
      <c r="L881" s="177"/>
      <c r="M881" s="177"/>
      <c r="N881" s="56"/>
    </row>
    <row r="882" spans="6:14" x14ac:dyDescent="0.35">
      <c r="F882" s="177"/>
      <c r="G882" s="177"/>
      <c r="H882" s="177"/>
      <c r="I882" s="177"/>
      <c r="J882" s="177"/>
      <c r="K882" s="177"/>
      <c r="L882" s="177"/>
      <c r="M882" s="177"/>
      <c r="N882" s="56"/>
    </row>
    <row r="883" spans="6:14" x14ac:dyDescent="0.35">
      <c r="F883" s="177"/>
      <c r="G883" s="177"/>
      <c r="H883" s="177"/>
      <c r="I883" s="177"/>
      <c r="J883" s="177"/>
      <c r="K883" s="177"/>
      <c r="L883" s="177"/>
      <c r="M883" s="177"/>
      <c r="N883" s="56"/>
    </row>
    <row r="884" spans="6:14" x14ac:dyDescent="0.35">
      <c r="F884" s="177"/>
      <c r="G884" s="177"/>
      <c r="H884" s="177"/>
      <c r="I884" s="177"/>
      <c r="J884" s="177"/>
      <c r="K884" s="177"/>
      <c r="L884" s="177"/>
      <c r="M884" s="177"/>
      <c r="N884" s="56"/>
    </row>
    <row r="885" spans="6:14" x14ac:dyDescent="0.35">
      <c r="F885" s="177"/>
      <c r="G885" s="177"/>
      <c r="H885" s="177"/>
      <c r="I885" s="177"/>
      <c r="J885" s="177"/>
      <c r="K885" s="177"/>
      <c r="L885" s="177"/>
      <c r="M885" s="177"/>
      <c r="N885" s="56"/>
    </row>
    <row r="886" spans="6:14" x14ac:dyDescent="0.35">
      <c r="F886" s="177"/>
      <c r="G886" s="177"/>
      <c r="H886" s="177"/>
      <c r="I886" s="177"/>
      <c r="J886" s="177"/>
      <c r="K886" s="177"/>
      <c r="L886" s="177"/>
      <c r="M886" s="177"/>
      <c r="N886" s="56"/>
    </row>
    <row r="887" spans="6:14" x14ac:dyDescent="0.35">
      <c r="F887" s="177"/>
      <c r="G887" s="177"/>
      <c r="H887" s="177"/>
      <c r="I887" s="177"/>
      <c r="J887" s="177"/>
      <c r="K887" s="177"/>
      <c r="L887" s="177"/>
      <c r="M887" s="177"/>
      <c r="N887" s="56"/>
    </row>
    <row r="888" spans="6:14" x14ac:dyDescent="0.35">
      <c r="F888" s="177"/>
      <c r="G888" s="177"/>
      <c r="H888" s="177"/>
      <c r="I888" s="177"/>
      <c r="J888" s="177"/>
      <c r="K888" s="177"/>
      <c r="L888" s="177"/>
      <c r="M888" s="177"/>
      <c r="N888" s="56"/>
    </row>
    <row r="889" spans="6:14" x14ac:dyDescent="0.35">
      <c r="F889" s="177"/>
      <c r="G889" s="177"/>
      <c r="H889" s="177"/>
      <c r="I889" s="177"/>
      <c r="J889" s="177"/>
      <c r="K889" s="177"/>
      <c r="L889" s="177"/>
      <c r="M889" s="177"/>
      <c r="N889" s="56"/>
    </row>
    <row r="890" spans="6:14" x14ac:dyDescent="0.35">
      <c r="F890" s="177"/>
      <c r="G890" s="177"/>
      <c r="H890" s="177"/>
      <c r="I890" s="177"/>
      <c r="J890" s="177"/>
      <c r="K890" s="177"/>
      <c r="L890" s="177"/>
      <c r="M890" s="177"/>
      <c r="N890" s="56"/>
    </row>
    <row r="891" spans="6:14" x14ac:dyDescent="0.35">
      <c r="F891" s="177"/>
      <c r="G891" s="177"/>
      <c r="H891" s="177"/>
      <c r="I891" s="177"/>
      <c r="J891" s="177"/>
      <c r="K891" s="177"/>
      <c r="L891" s="177"/>
      <c r="M891" s="177"/>
      <c r="N891" s="56"/>
    </row>
    <row r="892" spans="6:14" x14ac:dyDescent="0.35">
      <c r="F892" s="177"/>
      <c r="G892" s="177"/>
      <c r="H892" s="177"/>
      <c r="I892" s="177"/>
      <c r="J892" s="177"/>
      <c r="K892" s="177"/>
      <c r="L892" s="177"/>
      <c r="M892" s="177"/>
      <c r="N892" s="56"/>
    </row>
    <row r="893" spans="6:14" x14ac:dyDescent="0.35">
      <c r="F893" s="177"/>
      <c r="G893" s="177"/>
      <c r="H893" s="177"/>
      <c r="I893" s="177"/>
      <c r="J893" s="177"/>
      <c r="K893" s="177"/>
      <c r="L893" s="177"/>
      <c r="M893" s="177"/>
      <c r="N893" s="56"/>
    </row>
    <row r="894" spans="6:14" x14ac:dyDescent="0.35">
      <c r="F894" s="177"/>
      <c r="G894" s="177"/>
      <c r="H894" s="177"/>
      <c r="I894" s="177"/>
      <c r="J894" s="177"/>
      <c r="K894" s="177"/>
      <c r="L894" s="177"/>
      <c r="M894" s="177"/>
      <c r="N894" s="56"/>
    </row>
    <row r="895" spans="6:14" x14ac:dyDescent="0.35">
      <c r="F895" s="177"/>
      <c r="G895" s="177"/>
      <c r="H895" s="177"/>
      <c r="I895" s="177"/>
      <c r="J895" s="177"/>
      <c r="K895" s="177"/>
      <c r="L895" s="177"/>
      <c r="M895" s="177"/>
      <c r="N895" s="56"/>
    </row>
    <row r="896" spans="6:14" x14ac:dyDescent="0.35">
      <c r="F896" s="177"/>
      <c r="G896" s="177"/>
      <c r="H896" s="177"/>
      <c r="I896" s="177"/>
      <c r="J896" s="177"/>
      <c r="K896" s="177"/>
      <c r="L896" s="177"/>
      <c r="M896" s="177"/>
      <c r="N896" s="56"/>
    </row>
    <row r="897" spans="6:14" x14ac:dyDescent="0.35">
      <c r="F897" s="177"/>
      <c r="G897" s="177"/>
      <c r="H897" s="177"/>
      <c r="I897" s="177"/>
      <c r="J897" s="177"/>
      <c r="K897" s="177"/>
      <c r="L897" s="177"/>
      <c r="M897" s="177"/>
      <c r="N897" s="56"/>
    </row>
    <row r="898" spans="6:14" x14ac:dyDescent="0.35">
      <c r="F898" s="177"/>
      <c r="G898" s="177"/>
      <c r="H898" s="177"/>
      <c r="I898" s="177"/>
      <c r="J898" s="177"/>
      <c r="K898" s="177"/>
      <c r="L898" s="177"/>
      <c r="M898" s="177"/>
      <c r="N898" s="56"/>
    </row>
    <row r="899" spans="6:14" x14ac:dyDescent="0.35">
      <c r="F899" s="177"/>
      <c r="G899" s="177"/>
      <c r="H899" s="177"/>
      <c r="I899" s="177"/>
      <c r="J899" s="177"/>
      <c r="K899" s="177"/>
      <c r="L899" s="177"/>
      <c r="M899" s="177"/>
      <c r="N899" s="56"/>
    </row>
    <row r="900" spans="6:14" x14ac:dyDescent="0.35">
      <c r="F900" s="177"/>
      <c r="G900" s="177"/>
      <c r="H900" s="177"/>
      <c r="I900" s="177"/>
      <c r="J900" s="177"/>
      <c r="K900" s="177"/>
      <c r="L900" s="177"/>
      <c r="M900" s="177"/>
      <c r="N900" s="56"/>
    </row>
    <row r="901" spans="6:14" x14ac:dyDescent="0.35">
      <c r="F901" s="177"/>
      <c r="G901" s="177"/>
      <c r="H901" s="177"/>
      <c r="I901" s="177"/>
      <c r="J901" s="177"/>
      <c r="K901" s="177"/>
      <c r="L901" s="177"/>
      <c r="M901" s="177"/>
      <c r="N901" s="56"/>
    </row>
    <row r="902" spans="6:14" x14ac:dyDescent="0.35">
      <c r="F902" s="177"/>
      <c r="G902" s="177"/>
      <c r="H902" s="177"/>
      <c r="I902" s="177"/>
      <c r="J902" s="177"/>
      <c r="K902" s="177"/>
      <c r="L902" s="177"/>
      <c r="M902" s="177"/>
      <c r="N902" s="56"/>
    </row>
    <row r="903" spans="6:14" x14ac:dyDescent="0.35">
      <c r="F903" s="177"/>
      <c r="G903" s="177"/>
      <c r="H903" s="177"/>
      <c r="I903" s="177"/>
      <c r="J903" s="177"/>
      <c r="K903" s="177"/>
      <c r="L903" s="177"/>
      <c r="M903" s="177"/>
      <c r="N903" s="56"/>
    </row>
    <row r="904" spans="6:14" x14ac:dyDescent="0.35">
      <c r="F904" s="177"/>
      <c r="G904" s="177"/>
      <c r="H904" s="177"/>
      <c r="I904" s="177"/>
      <c r="J904" s="177"/>
      <c r="K904" s="177"/>
      <c r="L904" s="177"/>
      <c r="M904" s="177"/>
      <c r="N904" s="56"/>
    </row>
    <row r="905" spans="6:14" x14ac:dyDescent="0.35">
      <c r="F905" s="177"/>
      <c r="G905" s="177"/>
      <c r="H905" s="177"/>
      <c r="I905" s="177"/>
      <c r="J905" s="177"/>
      <c r="K905" s="177"/>
      <c r="L905" s="177"/>
      <c r="M905" s="177"/>
      <c r="N905" s="56"/>
    </row>
    <row r="906" spans="6:14" x14ac:dyDescent="0.35">
      <c r="F906" s="177"/>
      <c r="G906" s="177"/>
      <c r="H906" s="177"/>
      <c r="I906" s="177"/>
      <c r="J906" s="177"/>
      <c r="K906" s="177"/>
      <c r="L906" s="177"/>
      <c r="M906" s="177"/>
      <c r="N906" s="56"/>
    </row>
    <row r="907" spans="6:14" x14ac:dyDescent="0.35">
      <c r="F907" s="177"/>
      <c r="G907" s="177"/>
      <c r="H907" s="177"/>
      <c r="I907" s="177"/>
      <c r="J907" s="177"/>
      <c r="K907" s="177"/>
      <c r="L907" s="177"/>
      <c r="M907" s="177"/>
      <c r="N907" s="56"/>
    </row>
    <row r="908" spans="6:14" x14ac:dyDescent="0.35">
      <c r="F908" s="177"/>
      <c r="G908" s="177"/>
      <c r="H908" s="177"/>
      <c r="I908" s="177"/>
      <c r="J908" s="177"/>
      <c r="K908" s="177"/>
      <c r="L908" s="177"/>
      <c r="M908" s="177"/>
      <c r="N908" s="56"/>
    </row>
    <row r="909" spans="6:14" x14ac:dyDescent="0.35">
      <c r="F909" s="177"/>
      <c r="G909" s="177"/>
      <c r="H909" s="177"/>
      <c r="I909" s="177"/>
      <c r="J909" s="177"/>
      <c r="K909" s="177"/>
      <c r="L909" s="177"/>
      <c r="M909" s="177"/>
      <c r="N909" s="56"/>
    </row>
    <row r="910" spans="6:14" x14ac:dyDescent="0.35">
      <c r="F910" s="177"/>
      <c r="G910" s="177"/>
      <c r="H910" s="177"/>
      <c r="I910" s="177"/>
      <c r="J910" s="177"/>
      <c r="K910" s="177"/>
      <c r="L910" s="177"/>
      <c r="M910" s="177"/>
      <c r="N910" s="56"/>
    </row>
    <row r="911" spans="6:14" x14ac:dyDescent="0.35">
      <c r="F911" s="177"/>
      <c r="G911" s="177"/>
      <c r="H911" s="177"/>
      <c r="I911" s="177"/>
      <c r="J911" s="177"/>
      <c r="K911" s="177"/>
      <c r="L911" s="177"/>
      <c r="M911" s="177"/>
      <c r="N911" s="56"/>
    </row>
    <row r="912" spans="6:14" x14ac:dyDescent="0.35">
      <c r="F912" s="177"/>
      <c r="G912" s="177"/>
      <c r="H912" s="177"/>
      <c r="I912" s="177"/>
      <c r="J912" s="177"/>
      <c r="K912" s="177"/>
      <c r="L912" s="177"/>
      <c r="M912" s="177"/>
      <c r="N912" s="56"/>
    </row>
    <row r="913" spans="6:14" x14ac:dyDescent="0.35">
      <c r="F913" s="177"/>
      <c r="G913" s="177"/>
      <c r="H913" s="177"/>
      <c r="I913" s="177"/>
      <c r="J913" s="177"/>
      <c r="K913" s="177"/>
      <c r="L913" s="177"/>
      <c r="M913" s="177"/>
      <c r="N913" s="56"/>
    </row>
    <row r="914" spans="6:14" x14ac:dyDescent="0.35">
      <c r="F914" s="177"/>
      <c r="G914" s="177"/>
      <c r="H914" s="177"/>
      <c r="I914" s="177"/>
      <c r="J914" s="177"/>
      <c r="K914" s="177"/>
      <c r="L914" s="177"/>
      <c r="M914" s="177"/>
      <c r="N914" s="56"/>
    </row>
    <row r="915" spans="6:14" x14ac:dyDescent="0.35">
      <c r="F915" s="177"/>
      <c r="G915" s="177"/>
      <c r="H915" s="177"/>
      <c r="I915" s="177"/>
      <c r="J915" s="177"/>
      <c r="K915" s="177"/>
      <c r="L915" s="177"/>
      <c r="M915" s="177"/>
      <c r="N915" s="56"/>
    </row>
    <row r="916" spans="6:14" x14ac:dyDescent="0.35">
      <c r="F916" s="177"/>
      <c r="G916" s="177"/>
      <c r="H916" s="177"/>
      <c r="I916" s="177"/>
      <c r="J916" s="177"/>
      <c r="K916" s="177"/>
      <c r="L916" s="177"/>
      <c r="M916" s="177"/>
      <c r="N916" s="56"/>
    </row>
    <row r="917" spans="6:14" x14ac:dyDescent="0.35">
      <c r="F917" s="177"/>
      <c r="G917" s="177"/>
      <c r="H917" s="177"/>
      <c r="I917" s="177"/>
      <c r="J917" s="177"/>
      <c r="K917" s="177"/>
      <c r="L917" s="177"/>
      <c r="M917" s="177"/>
      <c r="N917" s="56"/>
    </row>
    <row r="918" spans="6:14" x14ac:dyDescent="0.35">
      <c r="F918" s="177"/>
      <c r="G918" s="177"/>
      <c r="H918" s="177"/>
      <c r="I918" s="177"/>
      <c r="J918" s="177"/>
      <c r="K918" s="177"/>
      <c r="L918" s="177"/>
      <c r="M918" s="177"/>
      <c r="N918" s="56"/>
    </row>
    <row r="919" spans="6:14" x14ac:dyDescent="0.35">
      <c r="F919" s="177"/>
      <c r="G919" s="177"/>
      <c r="H919" s="177"/>
      <c r="I919" s="177"/>
      <c r="J919" s="177"/>
      <c r="K919" s="177"/>
      <c r="L919" s="177"/>
      <c r="M919" s="177"/>
      <c r="N919" s="56"/>
    </row>
    <row r="920" spans="6:14" x14ac:dyDescent="0.35">
      <c r="F920" s="177"/>
      <c r="G920" s="177"/>
      <c r="H920" s="177"/>
      <c r="I920" s="177"/>
      <c r="J920" s="177"/>
      <c r="K920" s="177"/>
      <c r="L920" s="177"/>
      <c r="M920" s="177"/>
      <c r="N920" s="56"/>
    </row>
    <row r="921" spans="6:14" x14ac:dyDescent="0.35">
      <c r="F921" s="177"/>
      <c r="G921" s="177"/>
      <c r="H921" s="177"/>
      <c r="I921" s="177"/>
      <c r="J921" s="177"/>
      <c r="K921" s="177"/>
      <c r="L921" s="177"/>
      <c r="M921" s="177"/>
      <c r="N921" s="56"/>
    </row>
    <row r="922" spans="6:14" x14ac:dyDescent="0.35">
      <c r="F922" s="177"/>
      <c r="G922" s="177"/>
      <c r="H922" s="177"/>
      <c r="I922" s="177"/>
      <c r="J922" s="177"/>
      <c r="K922" s="177"/>
      <c r="L922" s="177"/>
      <c r="M922" s="177"/>
      <c r="N922" s="56"/>
    </row>
    <row r="923" spans="6:14" x14ac:dyDescent="0.35">
      <c r="F923" s="177"/>
      <c r="G923" s="177"/>
      <c r="H923" s="177"/>
      <c r="I923" s="177"/>
      <c r="J923" s="177"/>
      <c r="K923" s="177"/>
      <c r="L923" s="177"/>
      <c r="M923" s="177"/>
      <c r="N923" s="56"/>
    </row>
    <row r="924" spans="6:14" x14ac:dyDescent="0.35">
      <c r="F924" s="177"/>
      <c r="G924" s="177"/>
      <c r="H924" s="177"/>
      <c r="I924" s="177"/>
      <c r="J924" s="177"/>
      <c r="K924" s="177"/>
      <c r="L924" s="177"/>
      <c r="M924" s="177"/>
      <c r="N924" s="56"/>
    </row>
    <row r="925" spans="6:14" x14ac:dyDescent="0.35">
      <c r="F925" s="177"/>
      <c r="G925" s="177"/>
      <c r="H925" s="177"/>
      <c r="I925" s="177"/>
      <c r="J925" s="177"/>
      <c r="K925" s="177"/>
      <c r="L925" s="177"/>
      <c r="M925" s="177"/>
      <c r="N925" s="56"/>
    </row>
    <row r="926" spans="6:14" x14ac:dyDescent="0.35">
      <c r="F926" s="177"/>
      <c r="G926" s="177"/>
      <c r="H926" s="177"/>
      <c r="I926" s="177"/>
      <c r="J926" s="177"/>
      <c r="K926" s="177"/>
      <c r="L926" s="177"/>
      <c r="M926" s="177"/>
      <c r="N926" s="56"/>
    </row>
    <row r="927" spans="6:14" x14ac:dyDescent="0.35">
      <c r="F927" s="177"/>
      <c r="G927" s="177"/>
      <c r="H927" s="177"/>
      <c r="I927" s="177"/>
      <c r="J927" s="177"/>
      <c r="K927" s="177"/>
      <c r="L927" s="177"/>
      <c r="M927" s="177"/>
      <c r="N927" s="56"/>
    </row>
    <row r="928" spans="6:14" x14ac:dyDescent="0.35">
      <c r="F928" s="177"/>
      <c r="G928" s="177"/>
      <c r="H928" s="177"/>
      <c r="I928" s="177"/>
      <c r="J928" s="177"/>
      <c r="K928" s="177"/>
      <c r="L928" s="177"/>
      <c r="M928" s="177"/>
      <c r="N928" s="56"/>
    </row>
    <row r="929" spans="6:14" x14ac:dyDescent="0.35">
      <c r="F929" s="177"/>
      <c r="G929" s="177"/>
      <c r="H929" s="177"/>
      <c r="I929" s="177"/>
      <c r="J929" s="177"/>
      <c r="K929" s="177"/>
      <c r="L929" s="177"/>
      <c r="M929" s="177"/>
      <c r="N929" s="56"/>
    </row>
    <row r="930" spans="6:14" x14ac:dyDescent="0.35">
      <c r="F930" s="177"/>
      <c r="G930" s="177"/>
      <c r="H930" s="177"/>
      <c r="I930" s="177"/>
      <c r="J930" s="177"/>
      <c r="K930" s="177"/>
      <c r="L930" s="177"/>
      <c r="M930" s="177"/>
      <c r="N930" s="56"/>
    </row>
    <row r="931" spans="6:14" x14ac:dyDescent="0.35">
      <c r="F931" s="177"/>
      <c r="G931" s="177"/>
      <c r="H931" s="177"/>
      <c r="I931" s="177"/>
      <c r="J931" s="177"/>
      <c r="K931" s="177"/>
      <c r="L931" s="177"/>
      <c r="M931" s="177"/>
      <c r="N931" s="56"/>
    </row>
    <row r="932" spans="6:14" x14ac:dyDescent="0.35">
      <c r="F932" s="177"/>
      <c r="G932" s="177"/>
      <c r="H932" s="177"/>
      <c r="I932" s="177"/>
      <c r="J932" s="177"/>
      <c r="K932" s="177"/>
      <c r="L932" s="177"/>
      <c r="M932" s="177"/>
      <c r="N932" s="56"/>
    </row>
    <row r="933" spans="6:14" x14ac:dyDescent="0.35">
      <c r="F933" s="177"/>
      <c r="G933" s="177"/>
      <c r="H933" s="177"/>
      <c r="I933" s="177"/>
      <c r="J933" s="177"/>
      <c r="K933" s="177"/>
      <c r="L933" s="177"/>
      <c r="M933" s="177"/>
      <c r="N933" s="56"/>
    </row>
    <row r="934" spans="6:14" x14ac:dyDescent="0.35">
      <c r="F934" s="177"/>
      <c r="G934" s="177"/>
      <c r="H934" s="177"/>
      <c r="I934" s="177"/>
      <c r="J934" s="177"/>
      <c r="K934" s="177"/>
      <c r="L934" s="177"/>
      <c r="M934" s="177"/>
      <c r="N934" s="56"/>
    </row>
    <row r="935" spans="6:14" x14ac:dyDescent="0.35">
      <c r="F935" s="177"/>
      <c r="G935" s="177"/>
      <c r="H935" s="177"/>
      <c r="I935" s="177"/>
      <c r="J935" s="177"/>
      <c r="K935" s="177"/>
      <c r="L935" s="177"/>
      <c r="M935" s="177"/>
      <c r="N935" s="56"/>
    </row>
    <row r="936" spans="6:14" x14ac:dyDescent="0.35">
      <c r="F936" s="177"/>
      <c r="G936" s="177"/>
      <c r="H936" s="177"/>
      <c r="I936" s="177"/>
      <c r="J936" s="177"/>
      <c r="K936" s="177"/>
      <c r="L936" s="177"/>
      <c r="M936" s="177"/>
      <c r="N936" s="56"/>
    </row>
    <row r="937" spans="6:14" x14ac:dyDescent="0.35">
      <c r="F937" s="177"/>
      <c r="G937" s="177"/>
      <c r="H937" s="177"/>
      <c r="I937" s="177"/>
      <c r="J937" s="177"/>
      <c r="K937" s="177"/>
      <c r="L937" s="177"/>
      <c r="M937" s="177"/>
      <c r="N937" s="56"/>
    </row>
    <row r="938" spans="6:14" x14ac:dyDescent="0.35">
      <c r="F938" s="177"/>
      <c r="G938" s="177"/>
      <c r="H938" s="177"/>
      <c r="I938" s="177"/>
      <c r="J938" s="177"/>
      <c r="K938" s="177"/>
      <c r="L938" s="177"/>
      <c r="M938" s="177"/>
      <c r="N938" s="56"/>
    </row>
    <row r="939" spans="6:14" x14ac:dyDescent="0.35">
      <c r="F939" s="177"/>
      <c r="G939" s="177"/>
      <c r="H939" s="177"/>
      <c r="I939" s="177"/>
      <c r="J939" s="177"/>
      <c r="K939" s="177"/>
      <c r="L939" s="177"/>
      <c r="M939" s="177"/>
      <c r="N939" s="56"/>
    </row>
    <row r="940" spans="6:14" x14ac:dyDescent="0.35">
      <c r="F940" s="177"/>
      <c r="G940" s="177"/>
      <c r="H940" s="177"/>
      <c r="I940" s="177"/>
      <c r="J940" s="177"/>
      <c r="K940" s="177"/>
      <c r="L940" s="177"/>
      <c r="M940" s="177"/>
      <c r="N940" s="56"/>
    </row>
    <row r="941" spans="6:14" x14ac:dyDescent="0.35">
      <c r="F941" s="177"/>
      <c r="G941" s="177"/>
      <c r="H941" s="177"/>
      <c r="I941" s="177"/>
      <c r="J941" s="177"/>
      <c r="K941" s="177"/>
      <c r="L941" s="177"/>
      <c r="M941" s="177"/>
      <c r="N941" s="56"/>
    </row>
    <row r="942" spans="6:14" x14ac:dyDescent="0.35">
      <c r="F942" s="177"/>
      <c r="G942" s="177"/>
      <c r="H942" s="177"/>
      <c r="I942" s="177"/>
      <c r="J942" s="177"/>
      <c r="K942" s="177"/>
      <c r="L942" s="177"/>
      <c r="M942" s="177"/>
      <c r="N942" s="56"/>
    </row>
    <row r="943" spans="6:14" x14ac:dyDescent="0.35">
      <c r="F943" s="177"/>
      <c r="G943" s="177"/>
      <c r="H943" s="177"/>
      <c r="I943" s="177"/>
      <c r="J943" s="177"/>
      <c r="K943" s="177"/>
      <c r="L943" s="177"/>
      <c r="M943" s="177"/>
      <c r="N943" s="56"/>
    </row>
    <row r="944" spans="6:14" x14ac:dyDescent="0.35">
      <c r="F944" s="177"/>
      <c r="G944" s="177"/>
      <c r="H944" s="177"/>
      <c r="I944" s="177"/>
      <c r="J944" s="177"/>
      <c r="K944" s="177"/>
      <c r="L944" s="177"/>
      <c r="M944" s="177"/>
      <c r="N944" s="56"/>
    </row>
    <row r="945" spans="6:14" x14ac:dyDescent="0.35">
      <c r="F945" s="177"/>
      <c r="G945" s="177"/>
      <c r="H945" s="177"/>
      <c r="I945" s="177"/>
      <c r="J945" s="177"/>
      <c r="K945" s="177"/>
      <c r="L945" s="177"/>
      <c r="M945" s="177"/>
      <c r="N945" s="56"/>
    </row>
    <row r="946" spans="6:14" x14ac:dyDescent="0.35">
      <c r="F946" s="177"/>
      <c r="G946" s="177"/>
      <c r="H946" s="177"/>
      <c r="I946" s="177"/>
      <c r="J946" s="177"/>
      <c r="K946" s="177"/>
      <c r="L946" s="177"/>
      <c r="M946" s="177"/>
      <c r="N946" s="56"/>
    </row>
    <row r="947" spans="6:14" x14ac:dyDescent="0.35">
      <c r="F947" s="177"/>
      <c r="G947" s="177"/>
      <c r="H947" s="177"/>
      <c r="I947" s="177"/>
      <c r="J947" s="177"/>
      <c r="K947" s="177"/>
      <c r="L947" s="177"/>
      <c r="M947" s="177"/>
      <c r="N947" s="56"/>
    </row>
    <row r="948" spans="6:14" x14ac:dyDescent="0.35">
      <c r="F948" s="177"/>
      <c r="G948" s="177"/>
      <c r="H948" s="177"/>
      <c r="I948" s="177"/>
      <c r="J948" s="177"/>
      <c r="K948" s="177"/>
      <c r="L948" s="177"/>
      <c r="M948" s="177"/>
      <c r="N948" s="56"/>
    </row>
    <row r="949" spans="6:14" x14ac:dyDescent="0.35">
      <c r="F949" s="177"/>
      <c r="G949" s="177"/>
      <c r="H949" s="177"/>
      <c r="I949" s="177"/>
      <c r="J949" s="177"/>
      <c r="K949" s="177"/>
      <c r="L949" s="177"/>
      <c r="M949" s="177"/>
      <c r="N949" s="56"/>
    </row>
    <row r="950" spans="6:14" x14ac:dyDescent="0.35">
      <c r="F950" s="177"/>
      <c r="G950" s="177"/>
      <c r="H950" s="177"/>
      <c r="I950" s="177"/>
      <c r="J950" s="177"/>
      <c r="K950" s="177"/>
      <c r="L950" s="177"/>
      <c r="M950" s="177"/>
      <c r="N950" s="56"/>
    </row>
    <row r="951" spans="6:14" x14ac:dyDescent="0.35">
      <c r="F951" s="177"/>
      <c r="G951" s="177"/>
      <c r="H951" s="177"/>
      <c r="I951" s="177"/>
      <c r="J951" s="177"/>
      <c r="K951" s="177"/>
      <c r="L951" s="177"/>
      <c r="M951" s="177"/>
      <c r="N951" s="56"/>
    </row>
    <row r="952" spans="6:14" x14ac:dyDescent="0.35">
      <c r="F952" s="177"/>
      <c r="G952" s="177"/>
      <c r="H952" s="177"/>
      <c r="I952" s="177"/>
      <c r="J952" s="177"/>
      <c r="K952" s="177"/>
      <c r="L952" s="177"/>
      <c r="M952" s="177"/>
      <c r="N952" s="56"/>
    </row>
    <row r="953" spans="6:14" x14ac:dyDescent="0.35">
      <c r="F953" s="177"/>
      <c r="G953" s="177"/>
      <c r="H953" s="177"/>
      <c r="I953" s="177"/>
      <c r="J953" s="177"/>
      <c r="K953" s="177"/>
      <c r="L953" s="177"/>
      <c r="M953" s="177"/>
      <c r="N953" s="56"/>
    </row>
    <row r="954" spans="6:14" x14ac:dyDescent="0.35">
      <c r="F954" s="177"/>
      <c r="G954" s="177"/>
      <c r="H954" s="177"/>
      <c r="I954" s="177"/>
      <c r="J954" s="177"/>
      <c r="K954" s="177"/>
      <c r="L954" s="177"/>
      <c r="M954" s="177"/>
      <c r="N954" s="56"/>
    </row>
    <row r="955" spans="6:14" x14ac:dyDescent="0.35">
      <c r="F955" s="177"/>
      <c r="G955" s="177"/>
      <c r="H955" s="177"/>
      <c r="I955" s="177"/>
      <c r="J955" s="177"/>
      <c r="K955" s="177"/>
      <c r="L955" s="177"/>
      <c r="M955" s="177"/>
      <c r="N955" s="56"/>
    </row>
    <row r="956" spans="6:14" x14ac:dyDescent="0.35">
      <c r="F956" s="177"/>
      <c r="G956" s="177"/>
      <c r="H956" s="177"/>
      <c r="I956" s="177"/>
      <c r="J956" s="177"/>
      <c r="K956" s="177"/>
      <c r="L956" s="177"/>
      <c r="M956" s="177"/>
      <c r="N956" s="56"/>
    </row>
    <row r="957" spans="6:14" x14ac:dyDescent="0.35">
      <c r="F957" s="177"/>
      <c r="G957" s="177"/>
      <c r="H957" s="177"/>
      <c r="I957" s="177"/>
      <c r="J957" s="177"/>
      <c r="K957" s="177"/>
      <c r="L957" s="177"/>
      <c r="M957" s="177"/>
      <c r="N957" s="56"/>
    </row>
    <row r="958" spans="6:14" x14ac:dyDescent="0.35">
      <c r="F958" s="177"/>
      <c r="G958" s="177"/>
      <c r="H958" s="177"/>
      <c r="I958" s="177"/>
      <c r="J958" s="177"/>
      <c r="K958" s="177"/>
      <c r="L958" s="177"/>
      <c r="M958" s="177"/>
      <c r="N958" s="56"/>
    </row>
    <row r="959" spans="6:14" x14ac:dyDescent="0.35">
      <c r="F959" s="177"/>
      <c r="G959" s="177"/>
      <c r="H959" s="177"/>
      <c r="I959" s="177"/>
      <c r="J959" s="177"/>
      <c r="K959" s="177"/>
      <c r="L959" s="177"/>
      <c r="M959" s="177"/>
      <c r="N959" s="56"/>
    </row>
    <row r="960" spans="6:14" x14ac:dyDescent="0.35">
      <c r="F960" s="177"/>
      <c r="G960" s="177"/>
      <c r="H960" s="177"/>
      <c r="I960" s="177"/>
      <c r="J960" s="177"/>
      <c r="K960" s="177"/>
      <c r="L960" s="177"/>
      <c r="M960" s="177"/>
      <c r="N960" s="56"/>
    </row>
    <row r="961" spans="6:14" x14ac:dyDescent="0.35">
      <c r="F961" s="177"/>
      <c r="G961" s="177"/>
      <c r="H961" s="177"/>
      <c r="I961" s="177"/>
      <c r="J961" s="177"/>
      <c r="K961" s="177"/>
      <c r="L961" s="177"/>
      <c r="M961" s="177"/>
      <c r="N961" s="56"/>
    </row>
    <row r="962" spans="6:14" x14ac:dyDescent="0.35">
      <c r="F962" s="177"/>
      <c r="G962" s="177"/>
      <c r="H962" s="177"/>
      <c r="I962" s="177"/>
      <c r="J962" s="177"/>
      <c r="K962" s="177"/>
      <c r="L962" s="177"/>
      <c r="M962" s="177"/>
      <c r="N962" s="56"/>
    </row>
    <row r="963" spans="6:14" x14ac:dyDescent="0.35">
      <c r="F963" s="177"/>
      <c r="G963" s="177"/>
      <c r="H963" s="177"/>
      <c r="I963" s="177"/>
      <c r="J963" s="177"/>
      <c r="K963" s="177"/>
      <c r="L963" s="177"/>
      <c r="M963" s="177"/>
      <c r="N963" s="56"/>
    </row>
    <row r="964" spans="6:14" x14ac:dyDescent="0.35">
      <c r="F964" s="177"/>
      <c r="G964" s="177"/>
      <c r="H964" s="177"/>
      <c r="I964" s="177"/>
      <c r="J964" s="177"/>
      <c r="K964" s="177"/>
      <c r="L964" s="177"/>
      <c r="M964" s="177"/>
      <c r="N964" s="56"/>
    </row>
    <row r="965" spans="6:14" x14ac:dyDescent="0.35">
      <c r="F965" s="177"/>
      <c r="G965" s="177"/>
      <c r="H965" s="177"/>
      <c r="I965" s="177"/>
      <c r="J965" s="177"/>
      <c r="K965" s="177"/>
      <c r="L965" s="177"/>
      <c r="M965" s="177"/>
      <c r="N965" s="56"/>
    </row>
    <row r="966" spans="6:14" x14ac:dyDescent="0.35">
      <c r="F966" s="177"/>
      <c r="G966" s="177"/>
      <c r="H966" s="177"/>
      <c r="I966" s="177"/>
      <c r="J966" s="177"/>
      <c r="K966" s="177"/>
      <c r="L966" s="177"/>
      <c r="M966" s="177"/>
      <c r="N966" s="56"/>
    </row>
    <row r="967" spans="6:14" x14ac:dyDescent="0.35">
      <c r="F967" s="177"/>
      <c r="G967" s="177"/>
      <c r="H967" s="177"/>
      <c r="I967" s="177"/>
      <c r="J967" s="177"/>
      <c r="K967" s="177"/>
      <c r="L967" s="177"/>
      <c r="M967" s="177"/>
      <c r="N967" s="56"/>
    </row>
    <row r="968" spans="6:14" x14ac:dyDescent="0.35">
      <c r="F968" s="177"/>
      <c r="G968" s="177"/>
      <c r="H968" s="177"/>
      <c r="I968" s="177"/>
      <c r="J968" s="177"/>
      <c r="K968" s="177"/>
      <c r="L968" s="177"/>
      <c r="M968" s="177"/>
      <c r="N968" s="56"/>
    </row>
    <row r="969" spans="6:14" x14ac:dyDescent="0.35">
      <c r="F969" s="177"/>
      <c r="G969" s="177"/>
      <c r="H969" s="177"/>
      <c r="I969" s="177"/>
      <c r="J969" s="177"/>
      <c r="K969" s="177"/>
      <c r="L969" s="177"/>
      <c r="M969" s="177"/>
      <c r="N969" s="56"/>
    </row>
    <row r="970" spans="6:14" x14ac:dyDescent="0.35">
      <c r="F970" s="177"/>
      <c r="G970" s="177"/>
      <c r="H970" s="177"/>
      <c r="I970" s="177"/>
      <c r="J970" s="177"/>
      <c r="K970" s="177"/>
      <c r="L970" s="177"/>
      <c r="M970" s="177"/>
      <c r="N970" s="56"/>
    </row>
    <row r="971" spans="6:14" x14ac:dyDescent="0.35">
      <c r="F971" s="177"/>
      <c r="G971" s="177"/>
      <c r="H971" s="177"/>
      <c r="I971" s="177"/>
      <c r="J971" s="177"/>
      <c r="K971" s="177"/>
      <c r="L971" s="177"/>
      <c r="M971" s="177"/>
      <c r="N971" s="56"/>
    </row>
    <row r="972" spans="6:14" x14ac:dyDescent="0.35">
      <c r="F972" s="177"/>
      <c r="G972" s="177"/>
      <c r="H972" s="177"/>
      <c r="I972" s="177"/>
      <c r="J972" s="177"/>
      <c r="K972" s="177"/>
      <c r="L972" s="177"/>
      <c r="M972" s="177"/>
      <c r="N972" s="56"/>
    </row>
    <row r="973" spans="6:14" x14ac:dyDescent="0.35">
      <c r="F973" s="177"/>
      <c r="G973" s="177"/>
      <c r="H973" s="177"/>
      <c r="I973" s="177"/>
      <c r="J973" s="177"/>
      <c r="K973" s="177"/>
      <c r="L973" s="177"/>
      <c r="M973" s="177"/>
      <c r="N973" s="56"/>
    </row>
    <row r="974" spans="6:14" x14ac:dyDescent="0.35">
      <c r="F974" s="177"/>
      <c r="G974" s="177"/>
      <c r="H974" s="177"/>
      <c r="I974" s="177"/>
      <c r="J974" s="177"/>
      <c r="K974" s="177"/>
      <c r="L974" s="177"/>
      <c r="M974" s="177"/>
      <c r="N974" s="56"/>
    </row>
    <row r="975" spans="6:14" x14ac:dyDescent="0.35">
      <c r="F975" s="177"/>
      <c r="G975" s="177"/>
      <c r="H975" s="177"/>
      <c r="I975" s="177"/>
      <c r="J975" s="177"/>
      <c r="K975" s="177"/>
      <c r="L975" s="177"/>
      <c r="M975" s="177"/>
      <c r="N975" s="56"/>
    </row>
    <row r="976" spans="6:14" x14ac:dyDescent="0.35">
      <c r="F976" s="177"/>
      <c r="G976" s="177"/>
      <c r="H976" s="177"/>
      <c r="I976" s="177"/>
      <c r="J976" s="177"/>
      <c r="K976" s="177"/>
      <c r="L976" s="177"/>
      <c r="M976" s="177"/>
      <c r="N976" s="56"/>
    </row>
    <row r="977" spans="6:14" x14ac:dyDescent="0.35">
      <c r="F977" s="177"/>
      <c r="G977" s="177"/>
      <c r="H977" s="177"/>
      <c r="I977" s="177"/>
      <c r="J977" s="177"/>
      <c r="K977" s="177"/>
      <c r="L977" s="177"/>
      <c r="M977" s="177"/>
      <c r="N977" s="56"/>
    </row>
    <row r="978" spans="6:14" x14ac:dyDescent="0.35">
      <c r="F978" s="177"/>
      <c r="G978" s="177"/>
      <c r="H978" s="177"/>
      <c r="I978" s="177"/>
      <c r="J978" s="177"/>
      <c r="K978" s="177"/>
      <c r="L978" s="177"/>
      <c r="M978" s="177"/>
      <c r="N978" s="56"/>
    </row>
    <row r="979" spans="6:14" x14ac:dyDescent="0.35">
      <c r="F979" s="177"/>
      <c r="G979" s="177"/>
      <c r="H979" s="177"/>
      <c r="I979" s="177"/>
      <c r="J979" s="177"/>
      <c r="K979" s="177"/>
      <c r="L979" s="177"/>
      <c r="M979" s="177"/>
      <c r="N979" s="56"/>
    </row>
    <row r="980" spans="6:14" x14ac:dyDescent="0.35">
      <c r="F980" s="177"/>
      <c r="G980" s="177"/>
      <c r="H980" s="177"/>
      <c r="I980" s="177"/>
      <c r="J980" s="177"/>
      <c r="K980" s="177"/>
      <c r="L980" s="177"/>
      <c r="M980" s="177"/>
      <c r="N980" s="56"/>
    </row>
    <row r="981" spans="6:14" x14ac:dyDescent="0.35">
      <c r="F981" s="177"/>
      <c r="G981" s="177"/>
      <c r="H981" s="177"/>
      <c r="I981" s="177"/>
      <c r="J981" s="177"/>
      <c r="K981" s="177"/>
      <c r="L981" s="177"/>
      <c r="M981" s="177"/>
      <c r="N981" s="56"/>
    </row>
    <row r="982" spans="6:14" x14ac:dyDescent="0.35">
      <c r="F982" s="177"/>
      <c r="G982" s="177"/>
      <c r="H982" s="177"/>
      <c r="I982" s="177"/>
      <c r="J982" s="177"/>
      <c r="K982" s="177"/>
      <c r="L982" s="177"/>
      <c r="M982" s="177"/>
      <c r="N982" s="56"/>
    </row>
    <row r="983" spans="6:14" x14ac:dyDescent="0.35">
      <c r="F983" s="177"/>
      <c r="G983" s="177"/>
      <c r="H983" s="177"/>
      <c r="I983" s="177"/>
      <c r="J983" s="177"/>
      <c r="K983" s="177"/>
      <c r="L983" s="177"/>
      <c r="M983" s="177"/>
      <c r="N983" s="56"/>
    </row>
    <row r="984" spans="6:14" x14ac:dyDescent="0.35">
      <c r="F984" s="177"/>
      <c r="G984" s="177"/>
      <c r="H984" s="177"/>
      <c r="I984" s="177"/>
      <c r="J984" s="177"/>
      <c r="K984" s="177"/>
      <c r="L984" s="177"/>
      <c r="M984" s="177"/>
      <c r="N984" s="56"/>
    </row>
    <row r="985" spans="6:14" x14ac:dyDescent="0.35">
      <c r="F985" s="177"/>
      <c r="G985" s="177"/>
      <c r="H985" s="177"/>
      <c r="I985" s="177"/>
      <c r="J985" s="177"/>
      <c r="K985" s="177"/>
      <c r="L985" s="177"/>
      <c r="M985" s="177"/>
      <c r="N985" s="56"/>
    </row>
    <row r="986" spans="6:14" x14ac:dyDescent="0.35">
      <c r="F986" s="177"/>
      <c r="G986" s="177"/>
      <c r="H986" s="177"/>
      <c r="I986" s="177"/>
      <c r="J986" s="177"/>
      <c r="K986" s="177"/>
      <c r="L986" s="177"/>
      <c r="M986" s="177"/>
      <c r="N986" s="56"/>
    </row>
    <row r="987" spans="6:14" x14ac:dyDescent="0.35">
      <c r="F987" s="177"/>
      <c r="G987" s="177"/>
      <c r="H987" s="177"/>
      <c r="I987" s="177"/>
      <c r="J987" s="177"/>
      <c r="K987" s="177"/>
      <c r="L987" s="177"/>
      <c r="M987" s="177"/>
      <c r="N987" s="56"/>
    </row>
    <row r="988" spans="6:14" x14ac:dyDescent="0.35">
      <c r="F988" s="177"/>
      <c r="G988" s="177"/>
      <c r="H988" s="177"/>
      <c r="I988" s="177"/>
      <c r="J988" s="177"/>
      <c r="K988" s="177"/>
      <c r="L988" s="177"/>
      <c r="M988" s="177"/>
      <c r="N988" s="56"/>
    </row>
    <row r="989" spans="6:14" x14ac:dyDescent="0.35">
      <c r="F989" s="177"/>
      <c r="G989" s="177"/>
      <c r="H989" s="177"/>
      <c r="I989" s="177"/>
      <c r="J989" s="177"/>
      <c r="K989" s="177"/>
      <c r="L989" s="177"/>
      <c r="M989" s="177"/>
      <c r="N989" s="56"/>
    </row>
    <row r="990" spans="6:14" x14ac:dyDescent="0.35">
      <c r="F990" s="177"/>
      <c r="G990" s="177"/>
      <c r="H990" s="177"/>
      <c r="I990" s="177"/>
      <c r="J990" s="177"/>
      <c r="K990" s="177"/>
      <c r="L990" s="177"/>
      <c r="M990" s="177"/>
      <c r="N990" s="56"/>
    </row>
    <row r="991" spans="6:14" x14ac:dyDescent="0.35">
      <c r="F991" s="177"/>
      <c r="G991" s="177"/>
      <c r="H991" s="177"/>
      <c r="I991" s="177"/>
      <c r="J991" s="177"/>
      <c r="K991" s="177"/>
      <c r="L991" s="177"/>
      <c r="M991" s="177"/>
      <c r="N991" s="56"/>
    </row>
    <row r="992" spans="6:14" x14ac:dyDescent="0.35">
      <c r="F992" s="177"/>
      <c r="G992" s="177"/>
      <c r="H992" s="177"/>
      <c r="I992" s="177"/>
      <c r="J992" s="177"/>
      <c r="K992" s="177"/>
      <c r="L992" s="177"/>
      <c r="M992" s="177"/>
      <c r="N992" s="56"/>
    </row>
    <row r="993" spans="6:14" x14ac:dyDescent="0.35">
      <c r="F993" s="177"/>
      <c r="G993" s="177"/>
      <c r="H993" s="177"/>
      <c r="I993" s="177"/>
      <c r="J993" s="177"/>
      <c r="K993" s="177"/>
      <c r="L993" s="177"/>
      <c r="M993" s="177"/>
      <c r="N993" s="56"/>
    </row>
    <row r="994" spans="6:14" x14ac:dyDescent="0.35">
      <c r="F994" s="177"/>
      <c r="G994" s="177"/>
      <c r="H994" s="177"/>
      <c r="I994" s="177"/>
      <c r="J994" s="177"/>
      <c r="K994" s="177"/>
      <c r="L994" s="177"/>
      <c r="M994" s="177"/>
      <c r="N994" s="56"/>
    </row>
    <row r="995" spans="6:14" x14ac:dyDescent="0.35">
      <c r="F995" s="177"/>
      <c r="G995" s="177"/>
      <c r="H995" s="177"/>
      <c r="I995" s="177"/>
      <c r="J995" s="177"/>
      <c r="K995" s="177"/>
      <c r="L995" s="177"/>
      <c r="M995" s="177"/>
      <c r="N995" s="56"/>
    </row>
    <row r="996" spans="6:14" x14ac:dyDescent="0.35">
      <c r="F996" s="177"/>
      <c r="G996" s="177"/>
      <c r="H996" s="177"/>
      <c r="I996" s="177"/>
      <c r="J996" s="177"/>
      <c r="K996" s="177"/>
      <c r="L996" s="177"/>
      <c r="M996" s="177"/>
      <c r="N996" s="56"/>
    </row>
    <row r="997" spans="6:14" x14ac:dyDescent="0.35">
      <c r="F997" s="177"/>
      <c r="G997" s="177"/>
      <c r="H997" s="177"/>
      <c r="I997" s="177"/>
      <c r="J997" s="177"/>
      <c r="K997" s="177"/>
      <c r="L997" s="177"/>
      <c r="M997" s="177"/>
      <c r="N997" s="56"/>
    </row>
    <row r="998" spans="6:14" x14ac:dyDescent="0.35">
      <c r="F998" s="177"/>
      <c r="G998" s="177"/>
      <c r="H998" s="177"/>
      <c r="I998" s="177"/>
      <c r="J998" s="177"/>
      <c r="K998" s="177"/>
      <c r="L998" s="177"/>
      <c r="M998" s="177"/>
      <c r="N998" s="56"/>
    </row>
    <row r="999" spans="6:14" x14ac:dyDescent="0.35">
      <c r="F999" s="177"/>
      <c r="G999" s="177"/>
      <c r="H999" s="177"/>
      <c r="I999" s="177"/>
      <c r="J999" s="177"/>
      <c r="K999" s="177"/>
      <c r="L999" s="177"/>
      <c r="M999" s="177"/>
      <c r="N999" s="56"/>
    </row>
    <row r="1000" spans="6:14" x14ac:dyDescent="0.35">
      <c r="F1000" s="177"/>
      <c r="G1000" s="177"/>
      <c r="H1000" s="177"/>
      <c r="I1000" s="177"/>
      <c r="J1000" s="177"/>
      <c r="K1000" s="177"/>
      <c r="L1000" s="177"/>
      <c r="M1000" s="177"/>
      <c r="N1000" s="56"/>
    </row>
    <row r="1001" spans="6:14" x14ac:dyDescent="0.35">
      <c r="F1001" s="177"/>
      <c r="G1001" s="177"/>
      <c r="H1001" s="177"/>
      <c r="I1001" s="177"/>
      <c r="J1001" s="177"/>
      <c r="K1001" s="177"/>
      <c r="L1001" s="177"/>
      <c r="M1001" s="177"/>
      <c r="N1001" s="56"/>
    </row>
    <row r="1002" spans="6:14" x14ac:dyDescent="0.35">
      <c r="F1002" s="177"/>
      <c r="G1002" s="177"/>
      <c r="H1002" s="177"/>
      <c r="I1002" s="177"/>
      <c r="J1002" s="177"/>
      <c r="K1002" s="177"/>
      <c r="L1002" s="177"/>
      <c r="M1002" s="177"/>
      <c r="N1002" s="56"/>
    </row>
    <row r="1003" spans="6:14" x14ac:dyDescent="0.35">
      <c r="F1003" s="177"/>
      <c r="G1003" s="177"/>
      <c r="H1003" s="177"/>
      <c r="I1003" s="177"/>
      <c r="J1003" s="177"/>
      <c r="K1003" s="177"/>
      <c r="L1003" s="177"/>
      <c r="M1003" s="177"/>
      <c r="N1003" s="56"/>
    </row>
    <row r="1004" spans="6:14" x14ac:dyDescent="0.35">
      <c r="F1004" s="177"/>
      <c r="G1004" s="177"/>
      <c r="H1004" s="177"/>
      <c r="I1004" s="177"/>
      <c r="J1004" s="177"/>
      <c r="K1004" s="177"/>
      <c r="L1004" s="177"/>
      <c r="M1004" s="177"/>
      <c r="N1004" s="56"/>
    </row>
    <row r="1005" spans="6:14" x14ac:dyDescent="0.35">
      <c r="F1005" s="177"/>
      <c r="G1005" s="177"/>
      <c r="H1005" s="177"/>
      <c r="I1005" s="177"/>
      <c r="J1005" s="177"/>
      <c r="K1005" s="177"/>
      <c r="L1005" s="177"/>
      <c r="M1005" s="177"/>
      <c r="N1005" s="56"/>
    </row>
    <row r="1006" spans="6:14" x14ac:dyDescent="0.35">
      <c r="F1006" s="177"/>
      <c r="G1006" s="177"/>
      <c r="H1006" s="177"/>
      <c r="I1006" s="177"/>
      <c r="J1006" s="177"/>
      <c r="K1006" s="177"/>
      <c r="L1006" s="177"/>
      <c r="M1006" s="177"/>
      <c r="N1006" s="56"/>
    </row>
    <row r="1007" spans="6:14" x14ac:dyDescent="0.35">
      <c r="F1007" s="177"/>
      <c r="G1007" s="177"/>
      <c r="H1007" s="177"/>
      <c r="I1007" s="177"/>
      <c r="J1007" s="177"/>
      <c r="K1007" s="177"/>
      <c r="L1007" s="177"/>
      <c r="M1007" s="177"/>
      <c r="N1007" s="56"/>
    </row>
    <row r="1008" spans="6:14" x14ac:dyDescent="0.35">
      <c r="F1008" s="177"/>
      <c r="G1008" s="177"/>
      <c r="H1008" s="177"/>
      <c r="I1008" s="177"/>
      <c r="J1008" s="177"/>
      <c r="K1008" s="177"/>
      <c r="L1008" s="177"/>
      <c r="M1008" s="177"/>
      <c r="N1008" s="56"/>
    </row>
    <row r="1009" spans="6:14" x14ac:dyDescent="0.35">
      <c r="F1009" s="177"/>
      <c r="G1009" s="177"/>
      <c r="H1009" s="177"/>
      <c r="I1009" s="177"/>
      <c r="J1009" s="177"/>
      <c r="K1009" s="177"/>
      <c r="L1009" s="177"/>
      <c r="M1009" s="177"/>
      <c r="N1009" s="56"/>
    </row>
    <row r="1010" spans="6:14" x14ac:dyDescent="0.35">
      <c r="F1010" s="177"/>
      <c r="G1010" s="177"/>
      <c r="H1010" s="177"/>
      <c r="I1010" s="177"/>
      <c r="J1010" s="177"/>
      <c r="K1010" s="177"/>
      <c r="L1010" s="177"/>
      <c r="M1010" s="177"/>
      <c r="N1010" s="56"/>
    </row>
    <row r="1011" spans="6:14" x14ac:dyDescent="0.35">
      <c r="F1011" s="177"/>
      <c r="G1011" s="177"/>
      <c r="H1011" s="177"/>
      <c r="I1011" s="177"/>
      <c r="J1011" s="177"/>
      <c r="K1011" s="177"/>
      <c r="L1011" s="177"/>
      <c r="M1011" s="177"/>
      <c r="N1011" s="56"/>
    </row>
    <row r="1012" spans="6:14" x14ac:dyDescent="0.35">
      <c r="F1012" s="177"/>
      <c r="G1012" s="177"/>
      <c r="H1012" s="177"/>
      <c r="I1012" s="177"/>
      <c r="J1012" s="177"/>
      <c r="K1012" s="177"/>
      <c r="L1012" s="177"/>
      <c r="M1012" s="177"/>
      <c r="N1012" s="56"/>
    </row>
    <row r="1013" spans="6:14" x14ac:dyDescent="0.35">
      <c r="F1013" s="177"/>
      <c r="G1013" s="177"/>
      <c r="H1013" s="177"/>
      <c r="I1013" s="177"/>
      <c r="J1013" s="177"/>
      <c r="K1013" s="177"/>
      <c r="L1013" s="177"/>
      <c r="M1013" s="177"/>
      <c r="N1013" s="56"/>
    </row>
    <row r="1014" spans="6:14" x14ac:dyDescent="0.35">
      <c r="F1014" s="177"/>
      <c r="G1014" s="177"/>
      <c r="H1014" s="177"/>
      <c r="I1014" s="177"/>
      <c r="J1014" s="177"/>
      <c r="K1014" s="177"/>
      <c r="L1014" s="177"/>
      <c r="M1014" s="177"/>
      <c r="N1014" s="56"/>
    </row>
    <row r="1015" spans="6:14" x14ac:dyDescent="0.35">
      <c r="F1015" s="177"/>
      <c r="G1015" s="177"/>
      <c r="H1015" s="177"/>
      <c r="I1015" s="177"/>
      <c r="J1015" s="177"/>
      <c r="K1015" s="177"/>
      <c r="L1015" s="177"/>
      <c r="M1015" s="177"/>
      <c r="N1015" s="56"/>
    </row>
    <row r="1016" spans="6:14" x14ac:dyDescent="0.35">
      <c r="F1016" s="177"/>
      <c r="G1016" s="177"/>
      <c r="H1016" s="177"/>
      <c r="I1016" s="177"/>
      <c r="J1016" s="177"/>
      <c r="K1016" s="177"/>
      <c r="L1016" s="177"/>
      <c r="M1016" s="177"/>
      <c r="N1016" s="56"/>
    </row>
    <row r="1017" spans="6:14" x14ac:dyDescent="0.35">
      <c r="F1017" s="177"/>
      <c r="G1017" s="177"/>
      <c r="H1017" s="177"/>
      <c r="I1017" s="177"/>
      <c r="J1017" s="177"/>
      <c r="K1017" s="177"/>
      <c r="L1017" s="177"/>
      <c r="M1017" s="177"/>
      <c r="N1017" s="56"/>
    </row>
    <row r="1018" spans="6:14" x14ac:dyDescent="0.35">
      <c r="F1018" s="177"/>
      <c r="G1018" s="177"/>
      <c r="H1018" s="177"/>
      <c r="I1018" s="177"/>
      <c r="J1018" s="177"/>
      <c r="K1018" s="177"/>
      <c r="L1018" s="177"/>
      <c r="M1018" s="177"/>
      <c r="N1018" s="56"/>
    </row>
    <row r="1019" spans="6:14" x14ac:dyDescent="0.35">
      <c r="F1019" s="177"/>
      <c r="G1019" s="177"/>
      <c r="H1019" s="177"/>
      <c r="I1019" s="177"/>
      <c r="J1019" s="177"/>
      <c r="K1019" s="177"/>
      <c r="L1019" s="177"/>
      <c r="M1019" s="177"/>
      <c r="N1019" s="56"/>
    </row>
    <row r="1020" spans="6:14" x14ac:dyDescent="0.35">
      <c r="F1020" s="177"/>
      <c r="G1020" s="177"/>
      <c r="H1020" s="177"/>
      <c r="I1020" s="177"/>
      <c r="J1020" s="177"/>
      <c r="K1020" s="177"/>
      <c r="L1020" s="177"/>
      <c r="M1020" s="177"/>
      <c r="N1020" s="56"/>
    </row>
    <row r="1021" spans="6:14" x14ac:dyDescent="0.35">
      <c r="F1021" s="177"/>
      <c r="G1021" s="177"/>
      <c r="H1021" s="177"/>
      <c r="I1021" s="177"/>
      <c r="J1021" s="177"/>
      <c r="K1021" s="177"/>
      <c r="L1021" s="177"/>
      <c r="M1021" s="177"/>
      <c r="N1021" s="56"/>
    </row>
    <row r="1022" spans="6:14" x14ac:dyDescent="0.35">
      <c r="F1022" s="177"/>
      <c r="G1022" s="177"/>
      <c r="H1022" s="177"/>
      <c r="I1022" s="177"/>
      <c r="J1022" s="177"/>
      <c r="K1022" s="177"/>
      <c r="L1022" s="177"/>
      <c r="M1022" s="177"/>
      <c r="N1022" s="56"/>
    </row>
    <row r="1023" spans="6:14" x14ac:dyDescent="0.35">
      <c r="F1023" s="177"/>
      <c r="G1023" s="177"/>
      <c r="H1023" s="177"/>
      <c r="I1023" s="177"/>
      <c r="J1023" s="177"/>
      <c r="K1023" s="177"/>
      <c r="L1023" s="177"/>
      <c r="M1023" s="177"/>
      <c r="N1023" s="56"/>
    </row>
    <row r="1024" spans="6:14" x14ac:dyDescent="0.35">
      <c r="F1024" s="177"/>
      <c r="G1024" s="177"/>
      <c r="H1024" s="177"/>
      <c r="I1024" s="177"/>
      <c r="J1024" s="177"/>
      <c r="K1024" s="177"/>
      <c r="L1024" s="177"/>
      <c r="M1024" s="177"/>
      <c r="N1024" s="56"/>
    </row>
    <row r="1025" spans="6:14" x14ac:dyDescent="0.35">
      <c r="F1025" s="177"/>
      <c r="G1025" s="177"/>
      <c r="H1025" s="177"/>
      <c r="I1025" s="177"/>
      <c r="J1025" s="177"/>
      <c r="K1025" s="177"/>
      <c r="L1025" s="177"/>
      <c r="M1025" s="177"/>
      <c r="N1025" s="56"/>
    </row>
    <row r="1026" spans="6:14" x14ac:dyDescent="0.35">
      <c r="F1026" s="177"/>
      <c r="G1026" s="177"/>
      <c r="H1026" s="177"/>
      <c r="I1026" s="177"/>
      <c r="J1026" s="177"/>
      <c r="K1026" s="177"/>
      <c r="L1026" s="177"/>
      <c r="M1026" s="177"/>
      <c r="N1026" s="56"/>
    </row>
    <row r="1027" spans="6:14" x14ac:dyDescent="0.35">
      <c r="F1027" s="177"/>
      <c r="G1027" s="177"/>
      <c r="H1027" s="177"/>
      <c r="I1027" s="177"/>
      <c r="J1027" s="177"/>
      <c r="K1027" s="177"/>
      <c r="L1027" s="177"/>
      <c r="M1027" s="177"/>
      <c r="N1027" s="56"/>
    </row>
    <row r="1028" spans="6:14" x14ac:dyDescent="0.35">
      <c r="F1028" s="177"/>
      <c r="G1028" s="177"/>
      <c r="H1028" s="177"/>
      <c r="I1028" s="177"/>
      <c r="J1028" s="177"/>
      <c r="K1028" s="177"/>
      <c r="L1028" s="177"/>
      <c r="M1028" s="177"/>
      <c r="N1028" s="56"/>
    </row>
    <row r="1029" spans="6:14" x14ac:dyDescent="0.35">
      <c r="F1029" s="177"/>
      <c r="G1029" s="177"/>
      <c r="H1029" s="177"/>
      <c r="I1029" s="177"/>
      <c r="J1029" s="177"/>
      <c r="K1029" s="177"/>
      <c r="L1029" s="177"/>
      <c r="M1029" s="177"/>
      <c r="N1029" s="56"/>
    </row>
    <row r="1030" spans="6:14" x14ac:dyDescent="0.35">
      <c r="F1030" s="177"/>
      <c r="G1030" s="177"/>
      <c r="H1030" s="177"/>
      <c r="I1030" s="177"/>
      <c r="J1030" s="177"/>
      <c r="K1030" s="177"/>
      <c r="L1030" s="177"/>
      <c r="M1030" s="177"/>
      <c r="N1030" s="56"/>
    </row>
    <row r="1031" spans="6:14" x14ac:dyDescent="0.35">
      <c r="F1031" s="177"/>
      <c r="G1031" s="177"/>
      <c r="H1031" s="177"/>
      <c r="I1031" s="177"/>
      <c r="J1031" s="177"/>
      <c r="K1031" s="177"/>
      <c r="L1031" s="177"/>
      <c r="M1031" s="177"/>
      <c r="N1031" s="56"/>
    </row>
    <row r="1032" spans="6:14" x14ac:dyDescent="0.35">
      <c r="F1032" s="177"/>
      <c r="G1032" s="177"/>
      <c r="H1032" s="177"/>
      <c r="I1032" s="177"/>
      <c r="J1032" s="177"/>
      <c r="K1032" s="177"/>
      <c r="L1032" s="177"/>
      <c r="M1032" s="177"/>
      <c r="N1032" s="56"/>
    </row>
    <row r="1033" spans="6:14" x14ac:dyDescent="0.35">
      <c r="F1033" s="177"/>
      <c r="G1033" s="177"/>
      <c r="H1033" s="177"/>
      <c r="I1033" s="177"/>
      <c r="J1033" s="177"/>
      <c r="K1033" s="177"/>
      <c r="L1033" s="177"/>
      <c r="M1033" s="177"/>
      <c r="N1033" s="56"/>
    </row>
    <row r="1034" spans="6:14" x14ac:dyDescent="0.35">
      <c r="F1034" s="177"/>
      <c r="G1034" s="177"/>
      <c r="H1034" s="177"/>
      <c r="I1034" s="177"/>
      <c r="J1034" s="177"/>
      <c r="K1034" s="177"/>
      <c r="L1034" s="177"/>
      <c r="M1034" s="177"/>
      <c r="N1034" s="56"/>
    </row>
    <row r="1035" spans="6:14" x14ac:dyDescent="0.35">
      <c r="F1035" s="177"/>
      <c r="G1035" s="177"/>
      <c r="H1035" s="177"/>
      <c r="I1035" s="177"/>
      <c r="J1035" s="177"/>
      <c r="K1035" s="177"/>
      <c r="L1035" s="177"/>
      <c r="M1035" s="177"/>
      <c r="N1035" s="56"/>
    </row>
    <row r="1036" spans="6:14" x14ac:dyDescent="0.35">
      <c r="F1036" s="177"/>
      <c r="G1036" s="177"/>
      <c r="H1036" s="177"/>
      <c r="I1036" s="177"/>
      <c r="J1036" s="177"/>
      <c r="K1036" s="177"/>
      <c r="L1036" s="177"/>
      <c r="M1036" s="177"/>
      <c r="N1036" s="56"/>
    </row>
    <row r="1037" spans="6:14" x14ac:dyDescent="0.35">
      <c r="F1037" s="177"/>
      <c r="G1037" s="177"/>
      <c r="H1037" s="177"/>
      <c r="I1037" s="177"/>
      <c r="J1037" s="177"/>
      <c r="K1037" s="177"/>
      <c r="L1037" s="177"/>
      <c r="M1037" s="177"/>
      <c r="N1037" s="56"/>
    </row>
    <row r="1038" spans="6:14" x14ac:dyDescent="0.35">
      <c r="F1038" s="177"/>
      <c r="G1038" s="177"/>
      <c r="H1038" s="177"/>
      <c r="I1038" s="177"/>
      <c r="J1038" s="177"/>
      <c r="K1038" s="177"/>
      <c r="L1038" s="177"/>
      <c r="M1038" s="177"/>
      <c r="N1038" s="56"/>
    </row>
    <row r="1039" spans="6:14" x14ac:dyDescent="0.35">
      <c r="F1039" s="177"/>
      <c r="G1039" s="177"/>
      <c r="H1039" s="177"/>
      <c r="I1039" s="177"/>
      <c r="J1039" s="177"/>
      <c r="K1039" s="177"/>
      <c r="L1039" s="177"/>
      <c r="M1039" s="177"/>
      <c r="N1039" s="56"/>
    </row>
    <row r="1040" spans="6:14" x14ac:dyDescent="0.35">
      <c r="F1040" s="177"/>
      <c r="G1040" s="177"/>
      <c r="H1040" s="177"/>
      <c r="I1040" s="177"/>
      <c r="J1040" s="177"/>
      <c r="K1040" s="177"/>
      <c r="L1040" s="177"/>
      <c r="M1040" s="177"/>
      <c r="N1040" s="56"/>
    </row>
    <row r="1041" spans="6:14" x14ac:dyDescent="0.35">
      <c r="F1041" s="177"/>
      <c r="G1041" s="177"/>
      <c r="H1041" s="177"/>
      <c r="I1041" s="177"/>
      <c r="J1041" s="177"/>
      <c r="K1041" s="177"/>
      <c r="L1041" s="177"/>
      <c r="M1041" s="177"/>
      <c r="N1041" s="56"/>
    </row>
    <row r="1042" spans="6:14" x14ac:dyDescent="0.35">
      <c r="F1042" s="177"/>
      <c r="G1042" s="177"/>
      <c r="H1042" s="177"/>
      <c r="I1042" s="177"/>
      <c r="J1042" s="177"/>
      <c r="K1042" s="177"/>
      <c r="L1042" s="177"/>
      <c r="M1042" s="177"/>
      <c r="N1042" s="56"/>
    </row>
    <row r="1043" spans="6:14" x14ac:dyDescent="0.35">
      <c r="F1043" s="177"/>
      <c r="G1043" s="177"/>
      <c r="H1043" s="177"/>
      <c r="I1043" s="177"/>
      <c r="J1043" s="177"/>
      <c r="K1043" s="177"/>
      <c r="L1043" s="177"/>
      <c r="M1043" s="177"/>
      <c r="N1043" s="56"/>
    </row>
    <row r="1044" spans="6:14" x14ac:dyDescent="0.35">
      <c r="F1044" s="177"/>
      <c r="G1044" s="177"/>
      <c r="H1044" s="177"/>
      <c r="I1044" s="177"/>
      <c r="J1044" s="177"/>
      <c r="K1044" s="177"/>
      <c r="L1044" s="177"/>
      <c r="M1044" s="177"/>
      <c r="N1044" s="56"/>
    </row>
    <row r="1045" spans="6:14" x14ac:dyDescent="0.35">
      <c r="F1045" s="177"/>
      <c r="G1045" s="177"/>
      <c r="H1045" s="177"/>
      <c r="I1045" s="177"/>
      <c r="J1045" s="177"/>
      <c r="K1045" s="177"/>
      <c r="L1045" s="177"/>
      <c r="M1045" s="177"/>
      <c r="N1045" s="56"/>
    </row>
    <row r="1046" spans="6:14" x14ac:dyDescent="0.35">
      <c r="F1046" s="177"/>
      <c r="G1046" s="177"/>
      <c r="H1046" s="177"/>
      <c r="I1046" s="177"/>
      <c r="J1046" s="177"/>
      <c r="K1046" s="177"/>
      <c r="L1046" s="177"/>
      <c r="M1046" s="177"/>
      <c r="N1046" s="56"/>
    </row>
    <row r="1047" spans="6:14" x14ac:dyDescent="0.35">
      <c r="F1047" s="177"/>
      <c r="G1047" s="177"/>
      <c r="H1047" s="177"/>
      <c r="I1047" s="177"/>
      <c r="J1047" s="177"/>
      <c r="K1047" s="177"/>
      <c r="L1047" s="177"/>
      <c r="M1047" s="177"/>
      <c r="N1047" s="56"/>
    </row>
    <row r="1048" spans="6:14" x14ac:dyDescent="0.35">
      <c r="F1048" s="177"/>
      <c r="G1048" s="177"/>
      <c r="H1048" s="177"/>
      <c r="I1048" s="177"/>
      <c r="J1048" s="177"/>
      <c r="K1048" s="177"/>
      <c r="L1048" s="177"/>
      <c r="M1048" s="177"/>
      <c r="N1048" s="56"/>
    </row>
    <row r="1049" spans="6:14" x14ac:dyDescent="0.35">
      <c r="F1049" s="177"/>
      <c r="G1049" s="177"/>
      <c r="H1049" s="177"/>
      <c r="I1049" s="177"/>
      <c r="J1049" s="177"/>
      <c r="K1049" s="177"/>
      <c r="L1049" s="177"/>
      <c r="M1049" s="177"/>
      <c r="N1049" s="56"/>
    </row>
    <row r="1050" spans="6:14" x14ac:dyDescent="0.35">
      <c r="F1050" s="177"/>
      <c r="G1050" s="177"/>
      <c r="H1050" s="177"/>
      <c r="I1050" s="177"/>
      <c r="J1050" s="177"/>
      <c r="K1050" s="177"/>
      <c r="L1050" s="177"/>
      <c r="M1050" s="177"/>
      <c r="N1050" s="56"/>
    </row>
    <row r="1051" spans="6:14" x14ac:dyDescent="0.35">
      <c r="F1051" s="177"/>
      <c r="G1051" s="177"/>
      <c r="H1051" s="177"/>
      <c r="I1051" s="177"/>
      <c r="J1051" s="177"/>
      <c r="K1051" s="177"/>
      <c r="L1051" s="177"/>
      <c r="M1051" s="177"/>
      <c r="N1051" s="56"/>
    </row>
    <row r="1052" spans="6:14" x14ac:dyDescent="0.35">
      <c r="F1052" s="177"/>
      <c r="G1052" s="177"/>
      <c r="H1052" s="177"/>
      <c r="I1052" s="177"/>
      <c r="J1052" s="177"/>
      <c r="K1052" s="177"/>
      <c r="L1052" s="177"/>
      <c r="M1052" s="177"/>
      <c r="N1052" s="56"/>
    </row>
    <row r="1053" spans="6:14" x14ac:dyDescent="0.35">
      <c r="F1053" s="177"/>
      <c r="G1053" s="177"/>
      <c r="H1053" s="177"/>
      <c r="I1053" s="177"/>
      <c r="J1053" s="177"/>
      <c r="K1053" s="177"/>
      <c r="L1053" s="177"/>
      <c r="M1053" s="177"/>
      <c r="N1053" s="56"/>
    </row>
    <row r="1054" spans="6:14" x14ac:dyDescent="0.35">
      <c r="F1054" s="177"/>
      <c r="G1054" s="177"/>
      <c r="H1054" s="177"/>
      <c r="I1054" s="177"/>
      <c r="J1054" s="177"/>
      <c r="K1054" s="177"/>
      <c r="L1054" s="177"/>
      <c r="M1054" s="177"/>
      <c r="N1054" s="56"/>
    </row>
    <row r="1055" spans="6:14" x14ac:dyDescent="0.35">
      <c r="F1055" s="177"/>
      <c r="G1055" s="177"/>
      <c r="H1055" s="177"/>
      <c r="I1055" s="177"/>
      <c r="J1055" s="177"/>
      <c r="K1055" s="177"/>
      <c r="L1055" s="177"/>
      <c r="M1055" s="177"/>
      <c r="N1055" s="56"/>
    </row>
    <row r="1056" spans="6:14" x14ac:dyDescent="0.35">
      <c r="F1056" s="177"/>
      <c r="G1056" s="177"/>
      <c r="H1056" s="177"/>
      <c r="I1056" s="177"/>
      <c r="J1056" s="177"/>
      <c r="K1056" s="177"/>
      <c r="L1056" s="177"/>
      <c r="M1056" s="177"/>
      <c r="N1056" s="56"/>
    </row>
    <row r="1057" spans="6:14" x14ac:dyDescent="0.35">
      <c r="F1057" s="177"/>
      <c r="G1057" s="177"/>
      <c r="H1057" s="177"/>
      <c r="I1057" s="177"/>
      <c r="J1057" s="177"/>
      <c r="K1057" s="177"/>
      <c r="L1057" s="177"/>
      <c r="M1057" s="177"/>
      <c r="N1057" s="56"/>
    </row>
    <row r="1058" spans="6:14" x14ac:dyDescent="0.35">
      <c r="F1058" s="177"/>
      <c r="G1058" s="177"/>
      <c r="H1058" s="177"/>
      <c r="I1058" s="177"/>
      <c r="J1058" s="177"/>
      <c r="K1058" s="177"/>
      <c r="L1058" s="177"/>
      <c r="M1058" s="177"/>
      <c r="N1058" s="56"/>
    </row>
    <row r="1059" spans="6:14" x14ac:dyDescent="0.35">
      <c r="F1059" s="177"/>
      <c r="G1059" s="177"/>
      <c r="H1059" s="177"/>
      <c r="I1059" s="177"/>
      <c r="J1059" s="177"/>
      <c r="K1059" s="177"/>
      <c r="L1059" s="177"/>
      <c r="M1059" s="177"/>
      <c r="N1059" s="56"/>
    </row>
    <row r="1060" spans="6:14" x14ac:dyDescent="0.35">
      <c r="F1060" s="177"/>
      <c r="G1060" s="177"/>
      <c r="H1060" s="177"/>
      <c r="I1060" s="177"/>
      <c r="J1060" s="177"/>
      <c r="K1060" s="177"/>
      <c r="L1060" s="177"/>
      <c r="M1060" s="177"/>
      <c r="N1060" s="56"/>
    </row>
    <row r="1061" spans="6:14" x14ac:dyDescent="0.35">
      <c r="F1061" s="177"/>
      <c r="G1061" s="177"/>
      <c r="H1061" s="177"/>
      <c r="I1061" s="177"/>
      <c r="J1061" s="177"/>
      <c r="K1061" s="177"/>
      <c r="L1061" s="177"/>
      <c r="M1061" s="177"/>
      <c r="N1061" s="56"/>
    </row>
    <row r="1062" spans="6:14" x14ac:dyDescent="0.35">
      <c r="F1062" s="177"/>
      <c r="G1062" s="177"/>
      <c r="H1062" s="177"/>
      <c r="I1062" s="177"/>
      <c r="J1062" s="177"/>
      <c r="K1062" s="177"/>
      <c r="L1062" s="177"/>
      <c r="M1062" s="177"/>
      <c r="N1062" s="56"/>
    </row>
    <row r="1063" spans="6:14" x14ac:dyDescent="0.35">
      <c r="F1063" s="177"/>
      <c r="G1063" s="177"/>
      <c r="H1063" s="177"/>
      <c r="I1063" s="177"/>
      <c r="J1063" s="177"/>
      <c r="K1063" s="177"/>
      <c r="L1063" s="177"/>
      <c r="M1063" s="177"/>
      <c r="N1063" s="56"/>
    </row>
    <row r="1064" spans="6:14" x14ac:dyDescent="0.35">
      <c r="F1064" s="177"/>
      <c r="G1064" s="177"/>
      <c r="H1064" s="177"/>
      <c r="I1064" s="177"/>
      <c r="J1064" s="177"/>
      <c r="K1064" s="177"/>
      <c r="L1064" s="177"/>
      <c r="M1064" s="177"/>
      <c r="N1064" s="56"/>
    </row>
    <row r="1065" spans="6:14" x14ac:dyDescent="0.35">
      <c r="F1065" s="177"/>
      <c r="G1065" s="177"/>
      <c r="H1065" s="177"/>
      <c r="I1065" s="177"/>
      <c r="J1065" s="177"/>
      <c r="K1065" s="177"/>
      <c r="L1065" s="177"/>
      <c r="M1065" s="177"/>
      <c r="N1065" s="56"/>
    </row>
    <row r="1066" spans="6:14" x14ac:dyDescent="0.35">
      <c r="F1066" s="177"/>
      <c r="G1066" s="177"/>
      <c r="H1066" s="177"/>
      <c r="I1066" s="177"/>
      <c r="J1066" s="177"/>
      <c r="K1066" s="177"/>
      <c r="L1066" s="177"/>
      <c r="M1066" s="177"/>
      <c r="N1066" s="56"/>
    </row>
    <row r="1067" spans="6:14" x14ac:dyDescent="0.35">
      <c r="F1067" s="177"/>
      <c r="G1067" s="177"/>
      <c r="H1067" s="177"/>
      <c r="I1067" s="177"/>
      <c r="J1067" s="177"/>
      <c r="K1067" s="177"/>
      <c r="L1067" s="177"/>
      <c r="M1067" s="177"/>
      <c r="N1067" s="56"/>
    </row>
    <row r="1068" spans="6:14" x14ac:dyDescent="0.35">
      <c r="F1068" s="177"/>
      <c r="G1068" s="177"/>
      <c r="H1068" s="177"/>
      <c r="I1068" s="177"/>
      <c r="J1068" s="177"/>
      <c r="K1068" s="177"/>
      <c r="L1068" s="177"/>
      <c r="M1068" s="177"/>
      <c r="N1068" s="56"/>
    </row>
    <row r="1069" spans="6:14" x14ac:dyDescent="0.35">
      <c r="F1069" s="177"/>
      <c r="G1069" s="177"/>
      <c r="H1069" s="177"/>
      <c r="I1069" s="177"/>
      <c r="J1069" s="177"/>
      <c r="K1069" s="177"/>
      <c r="L1069" s="177"/>
      <c r="M1069" s="177"/>
      <c r="N1069" s="56"/>
    </row>
    <row r="1070" spans="6:14" x14ac:dyDescent="0.35">
      <c r="F1070" s="177"/>
      <c r="G1070" s="177"/>
      <c r="H1070" s="177"/>
      <c r="I1070" s="177"/>
      <c r="J1070" s="177"/>
      <c r="K1070" s="177"/>
      <c r="L1070" s="177"/>
      <c r="M1070" s="177"/>
      <c r="N1070" s="56"/>
    </row>
    <row r="1071" spans="6:14" x14ac:dyDescent="0.35">
      <c r="F1071" s="177"/>
      <c r="G1071" s="177"/>
      <c r="H1071" s="177"/>
      <c r="I1071" s="177"/>
      <c r="J1071" s="177"/>
      <c r="K1071" s="177"/>
      <c r="L1071" s="177"/>
      <c r="M1071" s="177"/>
      <c r="N1071" s="56"/>
    </row>
    <row r="1072" spans="6:14" x14ac:dyDescent="0.35">
      <c r="F1072" s="177"/>
      <c r="G1072" s="177"/>
      <c r="H1072" s="177"/>
      <c r="I1072" s="177"/>
      <c r="J1072" s="177"/>
      <c r="K1072" s="177"/>
      <c r="L1072" s="177"/>
      <c r="M1072" s="177"/>
      <c r="N1072" s="56"/>
    </row>
    <row r="1073" spans="6:14" x14ac:dyDescent="0.35">
      <c r="F1073" s="177"/>
      <c r="G1073" s="177"/>
      <c r="H1073" s="177"/>
      <c r="I1073" s="177"/>
      <c r="J1073" s="177"/>
      <c r="K1073" s="177"/>
      <c r="L1073" s="177"/>
      <c r="M1073" s="177"/>
      <c r="N1073" s="56"/>
    </row>
    <row r="1074" spans="6:14" x14ac:dyDescent="0.35">
      <c r="F1074" s="177"/>
      <c r="G1074" s="177"/>
      <c r="H1074" s="177"/>
      <c r="I1074" s="177"/>
      <c r="J1074" s="177"/>
      <c r="K1074" s="177"/>
      <c r="L1074" s="177"/>
      <c r="M1074" s="177"/>
      <c r="N1074" s="56"/>
    </row>
    <row r="1075" spans="6:14" x14ac:dyDescent="0.35">
      <c r="F1075" s="177"/>
      <c r="G1075" s="177"/>
      <c r="H1075" s="177"/>
      <c r="I1075" s="177"/>
      <c r="J1075" s="177"/>
      <c r="K1075" s="177"/>
      <c r="L1075" s="177"/>
      <c r="M1075" s="177"/>
      <c r="N1075" s="56"/>
    </row>
    <row r="1076" spans="6:14" x14ac:dyDescent="0.35">
      <c r="F1076" s="177"/>
      <c r="G1076" s="177"/>
      <c r="H1076" s="177"/>
      <c r="I1076" s="177"/>
      <c r="J1076" s="177"/>
      <c r="K1076" s="177"/>
      <c r="L1076" s="177"/>
      <c r="M1076" s="177"/>
      <c r="N1076" s="56"/>
    </row>
    <row r="1077" spans="6:14" x14ac:dyDescent="0.35">
      <c r="F1077" s="177"/>
      <c r="G1077" s="177"/>
      <c r="H1077" s="177"/>
      <c r="I1077" s="177"/>
      <c r="J1077" s="177"/>
      <c r="K1077" s="177"/>
      <c r="L1077" s="177"/>
      <c r="M1077" s="177"/>
      <c r="N1077" s="56"/>
    </row>
    <row r="1078" spans="6:14" x14ac:dyDescent="0.35">
      <c r="F1078" s="177"/>
      <c r="G1078" s="177"/>
      <c r="H1078" s="177"/>
      <c r="I1078" s="177"/>
      <c r="J1078" s="177"/>
      <c r="K1078" s="177"/>
      <c r="L1078" s="177"/>
      <c r="M1078" s="177"/>
      <c r="N1078" s="56"/>
    </row>
    <row r="1079" spans="6:14" x14ac:dyDescent="0.35">
      <c r="F1079" s="177"/>
      <c r="G1079" s="177"/>
      <c r="H1079" s="177"/>
      <c r="I1079" s="177"/>
      <c r="J1079" s="177"/>
      <c r="K1079" s="177"/>
      <c r="L1079" s="177"/>
      <c r="M1079" s="177"/>
      <c r="N1079" s="56"/>
    </row>
    <row r="1080" spans="6:14" x14ac:dyDescent="0.35">
      <c r="F1080" s="177"/>
      <c r="G1080" s="177"/>
      <c r="H1080" s="177"/>
      <c r="I1080" s="177"/>
      <c r="J1080" s="177"/>
      <c r="K1080" s="177"/>
      <c r="L1080" s="177"/>
      <c r="M1080" s="177"/>
      <c r="N1080" s="56"/>
    </row>
    <row r="1081" spans="6:14" x14ac:dyDescent="0.35">
      <c r="F1081" s="177"/>
      <c r="G1081" s="177"/>
      <c r="H1081" s="177"/>
      <c r="I1081" s="177"/>
      <c r="J1081" s="177"/>
      <c r="K1081" s="177"/>
      <c r="L1081" s="177"/>
      <c r="M1081" s="177"/>
      <c r="N1081" s="56"/>
    </row>
    <row r="1082" spans="6:14" x14ac:dyDescent="0.35">
      <c r="F1082" s="177"/>
      <c r="G1082" s="177"/>
      <c r="H1082" s="177"/>
      <c r="I1082" s="177"/>
      <c r="J1082" s="177"/>
      <c r="K1082" s="177"/>
      <c r="L1082" s="177"/>
      <c r="M1082" s="177"/>
      <c r="N1082" s="56"/>
    </row>
    <row r="1083" spans="6:14" x14ac:dyDescent="0.35">
      <c r="F1083" s="177"/>
      <c r="G1083" s="177"/>
      <c r="H1083" s="177"/>
      <c r="I1083" s="177"/>
      <c r="J1083" s="177"/>
      <c r="K1083" s="177"/>
      <c r="L1083" s="177"/>
      <c r="M1083" s="177"/>
      <c r="N1083" s="56"/>
    </row>
    <row r="1084" spans="6:14" x14ac:dyDescent="0.35">
      <c r="F1084" s="177"/>
      <c r="G1084" s="177"/>
      <c r="H1084" s="177"/>
      <c r="I1084" s="177"/>
      <c r="J1084" s="177"/>
      <c r="K1084" s="177"/>
      <c r="L1084" s="177"/>
      <c r="M1084" s="177"/>
      <c r="N1084" s="56"/>
    </row>
    <row r="1085" spans="6:14" x14ac:dyDescent="0.35">
      <c r="F1085" s="177"/>
      <c r="G1085" s="177"/>
      <c r="H1085" s="177"/>
      <c r="I1085" s="177"/>
      <c r="J1085" s="177"/>
      <c r="K1085" s="177"/>
      <c r="L1085" s="177"/>
      <c r="M1085" s="177"/>
      <c r="N1085" s="56"/>
    </row>
    <row r="1086" spans="6:14" x14ac:dyDescent="0.35">
      <c r="F1086" s="177"/>
      <c r="G1086" s="177"/>
      <c r="H1086" s="177"/>
      <c r="I1086" s="177"/>
      <c r="J1086" s="177"/>
      <c r="K1086" s="177"/>
      <c r="L1086" s="177"/>
      <c r="M1086" s="177"/>
      <c r="N1086" s="56"/>
    </row>
    <row r="1087" spans="6:14" x14ac:dyDescent="0.35">
      <c r="F1087" s="177"/>
      <c r="G1087" s="177"/>
      <c r="H1087" s="177"/>
      <c r="I1087" s="177"/>
      <c r="J1087" s="177"/>
      <c r="K1087" s="177"/>
      <c r="L1087" s="177"/>
      <c r="M1087" s="177"/>
      <c r="N1087" s="56"/>
    </row>
    <row r="1088" spans="6:14" x14ac:dyDescent="0.35">
      <c r="F1088" s="177"/>
      <c r="G1088" s="177"/>
      <c r="H1088" s="177"/>
      <c r="I1088" s="177"/>
      <c r="J1088" s="177"/>
      <c r="K1088" s="177"/>
      <c r="L1088" s="177"/>
      <c r="M1088" s="177"/>
      <c r="N1088" s="56"/>
    </row>
    <row r="1089" spans="6:14" x14ac:dyDescent="0.35">
      <c r="F1089" s="177"/>
      <c r="G1089" s="177"/>
      <c r="H1089" s="177"/>
      <c r="I1089" s="177"/>
      <c r="J1089" s="177"/>
      <c r="K1089" s="177"/>
      <c r="L1089" s="177"/>
      <c r="M1089" s="177"/>
      <c r="N1089" s="56"/>
    </row>
    <row r="1090" spans="6:14" x14ac:dyDescent="0.35">
      <c r="F1090" s="177"/>
      <c r="G1090" s="177"/>
      <c r="H1090" s="177"/>
      <c r="I1090" s="177"/>
      <c r="J1090" s="177"/>
      <c r="K1090" s="177"/>
      <c r="L1090" s="177"/>
      <c r="M1090" s="177"/>
      <c r="N1090" s="56"/>
    </row>
    <row r="1091" spans="6:14" x14ac:dyDescent="0.35">
      <c r="F1091" s="177"/>
      <c r="G1091" s="177"/>
      <c r="H1091" s="177"/>
      <c r="I1091" s="177"/>
      <c r="J1091" s="177"/>
      <c r="K1091" s="177"/>
      <c r="L1091" s="177"/>
      <c r="M1091" s="177"/>
      <c r="N1091" s="56"/>
    </row>
    <row r="1092" spans="6:14" x14ac:dyDescent="0.35">
      <c r="F1092" s="177"/>
      <c r="G1092" s="177"/>
      <c r="H1092" s="177"/>
      <c r="I1092" s="177"/>
      <c r="J1092" s="177"/>
      <c r="K1092" s="177"/>
      <c r="L1092" s="177"/>
      <c r="M1092" s="177"/>
      <c r="N1092" s="56"/>
    </row>
    <row r="1093" spans="6:14" x14ac:dyDescent="0.35">
      <c r="F1093" s="177"/>
      <c r="G1093" s="177"/>
      <c r="H1093" s="177"/>
      <c r="I1093" s="177"/>
      <c r="J1093" s="177"/>
      <c r="K1093" s="177"/>
      <c r="L1093" s="177"/>
      <c r="M1093" s="177"/>
      <c r="N1093" s="56"/>
    </row>
    <row r="1094" spans="6:14" x14ac:dyDescent="0.35">
      <c r="F1094" s="177"/>
      <c r="G1094" s="177"/>
      <c r="H1094" s="177"/>
      <c r="I1094" s="177"/>
      <c r="J1094" s="177"/>
      <c r="K1094" s="177"/>
      <c r="L1094" s="177"/>
      <c r="M1094" s="177"/>
      <c r="N1094" s="56"/>
    </row>
    <row r="1095" spans="6:14" x14ac:dyDescent="0.35">
      <c r="F1095" s="177"/>
      <c r="G1095" s="177"/>
      <c r="H1095" s="177"/>
      <c r="I1095" s="177"/>
      <c r="J1095" s="177"/>
      <c r="K1095" s="177"/>
      <c r="L1095" s="177"/>
      <c r="M1095" s="177"/>
      <c r="N1095" s="56"/>
    </row>
    <row r="1096" spans="6:14" x14ac:dyDescent="0.35">
      <c r="F1096" s="177"/>
      <c r="G1096" s="177"/>
      <c r="H1096" s="177"/>
      <c r="I1096" s="177"/>
      <c r="J1096" s="177"/>
      <c r="K1096" s="177"/>
      <c r="L1096" s="177"/>
      <c r="M1096" s="177"/>
      <c r="N1096" s="56"/>
    </row>
    <row r="1097" spans="6:14" x14ac:dyDescent="0.35">
      <c r="F1097" s="177"/>
      <c r="G1097" s="177"/>
      <c r="H1097" s="177"/>
      <c r="I1097" s="177"/>
      <c r="J1097" s="177"/>
      <c r="K1097" s="177"/>
      <c r="L1097" s="177"/>
      <c r="M1097" s="177"/>
      <c r="N1097" s="56"/>
    </row>
    <row r="1098" spans="6:14" x14ac:dyDescent="0.35">
      <c r="F1098" s="177"/>
      <c r="G1098" s="177"/>
      <c r="H1098" s="177"/>
      <c r="I1098" s="177"/>
      <c r="J1098" s="177"/>
      <c r="K1098" s="177"/>
      <c r="L1098" s="177"/>
      <c r="M1098" s="177"/>
      <c r="N1098" s="56"/>
    </row>
    <row r="1099" spans="6:14" x14ac:dyDescent="0.35">
      <c r="F1099" s="177"/>
      <c r="G1099" s="177"/>
      <c r="H1099" s="177"/>
      <c r="I1099" s="177"/>
      <c r="J1099" s="177"/>
      <c r="K1099" s="177"/>
      <c r="L1099" s="177"/>
      <c r="M1099" s="177"/>
      <c r="N1099" s="56"/>
    </row>
    <row r="1100" spans="6:14" x14ac:dyDescent="0.35">
      <c r="F1100" s="177"/>
      <c r="G1100" s="177"/>
      <c r="H1100" s="177"/>
      <c r="I1100" s="177"/>
      <c r="J1100" s="177"/>
      <c r="K1100" s="177"/>
      <c r="L1100" s="177"/>
      <c r="M1100" s="177"/>
      <c r="N1100" s="56"/>
    </row>
    <row r="1101" spans="6:14" x14ac:dyDescent="0.35">
      <c r="F1101" s="177"/>
      <c r="G1101" s="177"/>
      <c r="H1101" s="177"/>
      <c r="I1101" s="177"/>
      <c r="J1101" s="177"/>
      <c r="K1101" s="177"/>
      <c r="L1101" s="177"/>
      <c r="M1101" s="177"/>
      <c r="N1101" s="56"/>
    </row>
    <row r="1102" spans="6:14" x14ac:dyDescent="0.35">
      <c r="F1102" s="177"/>
      <c r="G1102" s="177"/>
      <c r="H1102" s="177"/>
      <c r="I1102" s="177"/>
      <c r="J1102" s="177"/>
      <c r="K1102" s="177"/>
      <c r="L1102" s="177"/>
      <c r="M1102" s="177"/>
      <c r="N1102" s="56"/>
    </row>
    <row r="1103" spans="6:14" x14ac:dyDescent="0.35">
      <c r="F1103" s="177"/>
      <c r="G1103" s="177"/>
      <c r="H1103" s="177"/>
      <c r="I1103" s="177"/>
      <c r="J1103" s="177"/>
      <c r="K1103" s="177"/>
      <c r="L1103" s="177"/>
      <c r="M1103" s="177"/>
      <c r="N1103" s="56"/>
    </row>
    <row r="1104" spans="6:14" x14ac:dyDescent="0.35">
      <c r="F1104" s="177"/>
      <c r="G1104" s="177"/>
      <c r="H1104" s="177"/>
      <c r="I1104" s="177"/>
      <c r="J1104" s="177"/>
      <c r="K1104" s="177"/>
      <c r="L1104" s="177"/>
      <c r="M1104" s="177"/>
      <c r="N1104" s="56"/>
    </row>
    <row r="1105" spans="6:14" x14ac:dyDescent="0.35">
      <c r="F1105" s="177"/>
      <c r="G1105" s="177"/>
      <c r="H1105" s="177"/>
      <c r="I1105" s="177"/>
      <c r="J1105" s="177"/>
      <c r="K1105" s="177"/>
      <c r="L1105" s="177"/>
      <c r="M1105" s="177"/>
      <c r="N1105" s="56"/>
    </row>
    <row r="1106" spans="6:14" x14ac:dyDescent="0.35">
      <c r="F1106" s="177"/>
      <c r="G1106" s="177"/>
      <c r="H1106" s="177"/>
      <c r="I1106" s="177"/>
      <c r="J1106" s="177"/>
      <c r="K1106" s="177"/>
      <c r="L1106" s="177"/>
      <c r="M1106" s="177"/>
      <c r="N1106" s="56"/>
    </row>
    <row r="1107" spans="6:14" x14ac:dyDescent="0.35">
      <c r="F1107" s="177"/>
      <c r="G1107" s="177"/>
      <c r="H1107" s="177"/>
      <c r="I1107" s="177"/>
      <c r="J1107" s="177"/>
      <c r="K1107" s="177"/>
      <c r="L1107" s="177"/>
      <c r="M1107" s="177"/>
      <c r="N1107" s="56"/>
    </row>
    <row r="1108" spans="6:14" x14ac:dyDescent="0.35">
      <c r="F1108" s="177"/>
      <c r="G1108" s="177"/>
      <c r="H1108" s="177"/>
      <c r="I1108" s="177"/>
      <c r="J1108" s="177"/>
      <c r="K1108" s="177"/>
      <c r="L1108" s="177"/>
      <c r="M1108" s="177"/>
      <c r="N1108" s="56"/>
    </row>
    <row r="1109" spans="6:14" x14ac:dyDescent="0.35">
      <c r="F1109" s="177"/>
      <c r="G1109" s="177"/>
      <c r="H1109" s="177"/>
      <c r="I1109" s="177"/>
      <c r="J1109" s="177"/>
      <c r="K1109" s="177"/>
      <c r="L1109" s="177"/>
      <c r="M1109" s="177"/>
      <c r="N1109" s="56"/>
    </row>
    <row r="1110" spans="6:14" x14ac:dyDescent="0.35">
      <c r="F1110" s="177"/>
      <c r="G1110" s="177"/>
      <c r="H1110" s="177"/>
      <c r="I1110" s="177"/>
      <c r="J1110" s="177"/>
      <c r="K1110" s="177"/>
      <c r="L1110" s="177"/>
      <c r="M1110" s="177"/>
      <c r="N1110" s="56"/>
    </row>
    <row r="1111" spans="6:14" x14ac:dyDescent="0.35">
      <c r="F1111" s="177"/>
      <c r="G1111" s="177"/>
      <c r="H1111" s="177"/>
      <c r="I1111" s="177"/>
      <c r="J1111" s="177"/>
      <c r="K1111" s="177"/>
      <c r="L1111" s="177"/>
      <c r="M1111" s="177"/>
      <c r="N1111" s="56"/>
    </row>
    <row r="1112" spans="6:14" x14ac:dyDescent="0.35">
      <c r="F1112" s="177"/>
      <c r="G1112" s="177"/>
      <c r="H1112" s="177"/>
      <c r="I1112" s="177"/>
      <c r="J1112" s="177"/>
      <c r="K1112" s="177"/>
      <c r="L1112" s="177"/>
      <c r="M1112" s="177"/>
      <c r="N1112" s="56"/>
    </row>
    <row r="1113" spans="6:14" x14ac:dyDescent="0.35">
      <c r="F1113" s="177"/>
      <c r="G1113" s="177"/>
      <c r="H1113" s="177"/>
      <c r="I1113" s="177"/>
      <c r="J1113" s="177"/>
      <c r="K1113" s="177"/>
      <c r="L1113" s="177"/>
      <c r="M1113" s="177"/>
      <c r="N1113" s="56"/>
    </row>
    <row r="1114" spans="6:14" x14ac:dyDescent="0.35">
      <c r="F1114" s="177"/>
      <c r="G1114" s="177"/>
      <c r="H1114" s="177"/>
      <c r="I1114" s="177"/>
      <c r="J1114" s="177"/>
      <c r="K1114" s="177"/>
      <c r="L1114" s="177"/>
      <c r="M1114" s="177"/>
      <c r="N1114" s="56"/>
    </row>
    <row r="1115" spans="6:14" x14ac:dyDescent="0.35">
      <c r="F1115" s="177"/>
      <c r="G1115" s="177"/>
      <c r="H1115" s="177"/>
      <c r="I1115" s="177"/>
      <c r="J1115" s="177"/>
      <c r="K1115" s="177"/>
      <c r="L1115" s="177"/>
      <c r="M1115" s="177"/>
      <c r="N1115" s="56"/>
    </row>
    <row r="1116" spans="6:14" x14ac:dyDescent="0.35">
      <c r="F1116" s="177"/>
      <c r="G1116" s="177"/>
      <c r="H1116" s="177"/>
      <c r="I1116" s="177"/>
      <c r="J1116" s="177"/>
      <c r="K1116" s="177"/>
      <c r="L1116" s="177"/>
      <c r="M1116" s="177"/>
      <c r="N1116" s="56"/>
    </row>
    <row r="1117" spans="6:14" x14ac:dyDescent="0.35">
      <c r="F1117" s="177"/>
      <c r="G1117" s="177"/>
      <c r="H1117" s="177"/>
      <c r="I1117" s="177"/>
      <c r="J1117" s="177"/>
      <c r="K1117" s="177"/>
      <c r="L1117" s="177"/>
      <c r="M1117" s="177"/>
      <c r="N1117" s="56"/>
    </row>
    <row r="1118" spans="6:14" x14ac:dyDescent="0.35">
      <c r="F1118" s="177"/>
      <c r="G1118" s="177"/>
      <c r="H1118" s="177"/>
      <c r="I1118" s="177"/>
      <c r="J1118" s="177"/>
      <c r="K1118" s="177"/>
      <c r="L1118" s="177"/>
      <c r="M1118" s="177"/>
      <c r="N1118" s="56"/>
    </row>
    <row r="1119" spans="6:14" x14ac:dyDescent="0.35">
      <c r="F1119" s="177"/>
      <c r="G1119" s="177"/>
      <c r="H1119" s="177"/>
      <c r="I1119" s="177"/>
      <c r="J1119" s="177"/>
      <c r="K1119" s="177"/>
      <c r="L1119" s="177"/>
      <c r="M1119" s="177"/>
      <c r="N1119" s="56"/>
    </row>
    <row r="1120" spans="6:14" x14ac:dyDescent="0.35">
      <c r="F1120" s="177"/>
      <c r="G1120" s="177"/>
      <c r="H1120" s="177"/>
      <c r="I1120" s="177"/>
      <c r="J1120" s="177"/>
      <c r="K1120" s="177"/>
      <c r="L1120" s="177"/>
      <c r="M1120" s="177"/>
      <c r="N1120" s="56"/>
    </row>
    <row r="1121" spans="6:14" x14ac:dyDescent="0.35">
      <c r="F1121" s="177"/>
      <c r="G1121" s="177"/>
      <c r="H1121" s="177"/>
      <c r="I1121" s="177"/>
      <c r="J1121" s="177"/>
      <c r="K1121" s="177"/>
      <c r="L1121" s="177"/>
      <c r="M1121" s="177"/>
      <c r="N1121" s="56"/>
    </row>
    <row r="1122" spans="6:14" x14ac:dyDescent="0.35">
      <c r="F1122" s="177"/>
      <c r="G1122" s="177"/>
      <c r="H1122" s="177"/>
      <c r="I1122" s="177"/>
      <c r="J1122" s="177"/>
      <c r="K1122" s="177"/>
      <c r="L1122" s="177"/>
      <c r="M1122" s="177"/>
      <c r="N1122" s="56"/>
    </row>
    <row r="1123" spans="6:14" x14ac:dyDescent="0.35">
      <c r="F1123" s="177"/>
      <c r="G1123" s="177"/>
      <c r="H1123" s="177"/>
      <c r="I1123" s="177"/>
      <c r="J1123" s="177"/>
      <c r="K1123" s="177"/>
      <c r="L1123" s="177"/>
      <c r="M1123" s="177"/>
      <c r="N1123" s="56"/>
    </row>
    <row r="1124" spans="6:14" x14ac:dyDescent="0.35">
      <c r="F1124" s="177"/>
      <c r="G1124" s="177"/>
      <c r="H1124" s="177"/>
      <c r="I1124" s="177"/>
      <c r="J1124" s="177"/>
      <c r="K1124" s="177"/>
      <c r="L1124" s="177"/>
      <c r="M1124" s="177"/>
      <c r="N1124" s="56"/>
    </row>
    <row r="1125" spans="6:14" x14ac:dyDescent="0.35">
      <c r="F1125" s="177"/>
      <c r="G1125" s="177"/>
      <c r="H1125" s="177"/>
      <c r="I1125" s="177"/>
      <c r="J1125" s="177"/>
      <c r="K1125" s="177"/>
      <c r="L1125" s="177"/>
      <c r="M1125" s="177"/>
      <c r="N1125" s="56"/>
    </row>
    <row r="1126" spans="6:14" x14ac:dyDescent="0.35">
      <c r="F1126" s="177"/>
      <c r="G1126" s="177"/>
      <c r="H1126" s="177"/>
      <c r="I1126" s="177"/>
      <c r="J1126" s="177"/>
      <c r="K1126" s="177"/>
      <c r="L1126" s="177"/>
      <c r="M1126" s="177"/>
      <c r="N1126" s="56"/>
    </row>
    <row r="1127" spans="6:14" x14ac:dyDescent="0.35">
      <c r="F1127" s="177"/>
      <c r="G1127" s="177"/>
      <c r="H1127" s="177"/>
      <c r="I1127" s="177"/>
      <c r="J1127" s="177"/>
      <c r="K1127" s="177"/>
      <c r="L1127" s="177"/>
      <c r="M1127" s="177"/>
      <c r="N1127" s="56"/>
    </row>
    <row r="1128" spans="6:14" x14ac:dyDescent="0.35">
      <c r="F1128" s="177"/>
      <c r="G1128" s="177"/>
      <c r="H1128" s="177"/>
      <c r="I1128" s="177"/>
      <c r="J1128" s="177"/>
      <c r="K1128" s="177"/>
      <c r="L1128" s="177"/>
      <c r="M1128" s="177"/>
      <c r="N1128" s="56"/>
    </row>
    <row r="1129" spans="6:14" x14ac:dyDescent="0.35">
      <c r="F1129" s="177"/>
      <c r="G1129" s="177"/>
      <c r="H1129" s="177"/>
      <c r="I1129" s="177"/>
      <c r="J1129" s="177"/>
      <c r="K1129" s="177"/>
      <c r="L1129" s="177"/>
      <c r="M1129" s="177"/>
      <c r="N1129" s="56"/>
    </row>
    <row r="1130" spans="6:14" x14ac:dyDescent="0.35">
      <c r="F1130" s="177"/>
      <c r="G1130" s="177"/>
      <c r="H1130" s="177"/>
      <c r="I1130" s="177"/>
      <c r="J1130" s="177"/>
      <c r="K1130" s="177"/>
      <c r="L1130" s="177"/>
      <c r="M1130" s="177"/>
      <c r="N1130" s="56"/>
    </row>
    <row r="1131" spans="6:14" x14ac:dyDescent="0.35">
      <c r="F1131" s="177"/>
      <c r="G1131" s="177"/>
      <c r="H1131" s="177"/>
      <c r="I1131" s="177"/>
      <c r="J1131" s="177"/>
      <c r="K1131" s="177"/>
      <c r="L1131" s="177"/>
      <c r="M1131" s="177"/>
      <c r="N1131" s="56"/>
    </row>
    <row r="1132" spans="6:14" x14ac:dyDescent="0.35">
      <c r="F1132" s="177"/>
      <c r="G1132" s="177"/>
      <c r="H1132" s="177"/>
      <c r="I1132" s="177"/>
      <c r="J1132" s="177"/>
      <c r="K1132" s="177"/>
      <c r="L1132" s="177"/>
      <c r="M1132" s="177"/>
      <c r="N1132" s="56"/>
    </row>
    <row r="1133" spans="6:14" x14ac:dyDescent="0.35">
      <c r="F1133" s="177"/>
      <c r="G1133" s="177"/>
      <c r="H1133" s="177"/>
      <c r="I1133" s="177"/>
      <c r="J1133" s="177"/>
      <c r="K1133" s="177"/>
      <c r="L1133" s="177"/>
      <c r="M1133" s="177"/>
      <c r="N1133" s="56"/>
    </row>
    <row r="1134" spans="6:14" x14ac:dyDescent="0.35">
      <c r="F1134" s="177"/>
      <c r="G1134" s="177"/>
      <c r="H1134" s="177"/>
      <c r="I1134" s="177"/>
      <c r="J1134" s="177"/>
      <c r="K1134" s="177"/>
      <c r="L1134" s="177"/>
      <c r="M1134" s="177"/>
      <c r="N1134" s="56"/>
    </row>
    <row r="1135" spans="6:14" x14ac:dyDescent="0.35">
      <c r="F1135" s="177"/>
      <c r="G1135" s="177"/>
      <c r="H1135" s="177"/>
      <c r="I1135" s="177"/>
      <c r="J1135" s="177"/>
      <c r="K1135" s="177"/>
      <c r="L1135" s="177"/>
      <c r="M1135" s="177"/>
      <c r="N1135" s="56"/>
    </row>
    <row r="1136" spans="6:14" x14ac:dyDescent="0.35">
      <c r="F1136" s="177"/>
      <c r="G1136" s="177"/>
      <c r="H1136" s="177"/>
      <c r="I1136" s="177"/>
      <c r="J1136" s="177"/>
      <c r="K1136" s="177"/>
      <c r="L1136" s="177"/>
      <c r="M1136" s="177"/>
      <c r="N1136" s="56"/>
    </row>
    <row r="1137" spans="6:14" x14ac:dyDescent="0.35">
      <c r="F1137" s="177"/>
      <c r="G1137" s="177"/>
      <c r="H1137" s="177"/>
      <c r="I1137" s="177"/>
      <c r="J1137" s="177"/>
      <c r="K1137" s="177"/>
      <c r="L1137" s="177"/>
      <c r="M1137" s="177"/>
      <c r="N1137" s="56"/>
    </row>
    <row r="1138" spans="6:14" x14ac:dyDescent="0.35">
      <c r="F1138" s="177"/>
      <c r="G1138" s="177"/>
      <c r="H1138" s="177"/>
      <c r="I1138" s="177"/>
      <c r="J1138" s="177"/>
      <c r="K1138" s="177"/>
      <c r="L1138" s="177"/>
      <c r="M1138" s="177"/>
      <c r="N1138" s="56"/>
    </row>
    <row r="1139" spans="6:14" x14ac:dyDescent="0.35">
      <c r="F1139" s="177"/>
      <c r="G1139" s="177"/>
      <c r="H1139" s="177"/>
      <c r="I1139" s="177"/>
      <c r="J1139" s="177"/>
      <c r="K1139" s="177"/>
      <c r="L1139" s="177"/>
      <c r="M1139" s="177"/>
      <c r="N1139" s="56"/>
    </row>
    <row r="1140" spans="6:14" x14ac:dyDescent="0.35">
      <c r="F1140" s="177"/>
      <c r="G1140" s="177"/>
      <c r="H1140" s="177"/>
      <c r="I1140" s="177"/>
      <c r="J1140" s="177"/>
      <c r="K1140" s="177"/>
      <c r="L1140" s="177"/>
      <c r="M1140" s="177"/>
      <c r="N1140" s="56"/>
    </row>
    <row r="1141" spans="6:14" x14ac:dyDescent="0.35">
      <c r="F1141" s="177"/>
      <c r="G1141" s="177"/>
      <c r="H1141" s="177"/>
      <c r="I1141" s="177"/>
      <c r="J1141" s="177"/>
      <c r="K1141" s="177"/>
      <c r="L1141" s="177"/>
      <c r="M1141" s="177"/>
      <c r="N1141" s="56"/>
    </row>
    <row r="1142" spans="6:14" x14ac:dyDescent="0.35">
      <c r="F1142" s="177"/>
      <c r="G1142" s="177"/>
      <c r="H1142" s="177"/>
      <c r="I1142" s="177"/>
      <c r="J1142" s="177"/>
      <c r="K1142" s="177"/>
      <c r="L1142" s="177"/>
      <c r="M1142" s="177"/>
      <c r="N1142" s="56"/>
    </row>
    <row r="1143" spans="6:14" x14ac:dyDescent="0.35">
      <c r="F1143" s="177"/>
      <c r="G1143" s="177"/>
      <c r="H1143" s="177"/>
      <c r="I1143" s="177"/>
      <c r="J1143" s="177"/>
      <c r="K1143" s="177"/>
      <c r="L1143" s="177"/>
      <c r="M1143" s="177"/>
      <c r="N1143" s="56"/>
    </row>
    <row r="1144" spans="6:14" x14ac:dyDescent="0.35">
      <c r="F1144" s="177"/>
      <c r="G1144" s="177"/>
      <c r="H1144" s="177"/>
      <c r="I1144" s="177"/>
      <c r="J1144" s="177"/>
      <c r="K1144" s="177"/>
      <c r="L1144" s="177"/>
      <c r="M1144" s="177"/>
      <c r="N1144" s="56"/>
    </row>
    <row r="1145" spans="6:14" x14ac:dyDescent="0.35">
      <c r="F1145" s="177"/>
      <c r="G1145" s="177"/>
      <c r="H1145" s="177"/>
      <c r="I1145" s="177"/>
      <c r="J1145" s="177"/>
      <c r="K1145" s="177"/>
      <c r="L1145" s="177"/>
      <c r="M1145" s="177"/>
      <c r="N1145" s="56"/>
    </row>
    <row r="1146" spans="6:14" x14ac:dyDescent="0.35">
      <c r="F1146" s="177"/>
      <c r="G1146" s="177"/>
      <c r="H1146" s="177"/>
      <c r="I1146" s="177"/>
      <c r="J1146" s="177"/>
      <c r="K1146" s="177"/>
      <c r="L1146" s="177"/>
      <c r="M1146" s="177"/>
      <c r="N1146" s="56"/>
    </row>
    <row r="1147" spans="6:14" x14ac:dyDescent="0.35">
      <c r="F1147" s="177"/>
      <c r="G1147" s="177"/>
      <c r="H1147" s="177"/>
      <c r="I1147" s="177"/>
      <c r="J1147" s="177"/>
      <c r="K1147" s="177"/>
      <c r="L1147" s="177"/>
      <c r="M1147" s="177"/>
      <c r="N1147" s="56"/>
    </row>
    <row r="1148" spans="6:14" x14ac:dyDescent="0.35">
      <c r="F1148" s="177"/>
      <c r="G1148" s="177"/>
      <c r="H1148" s="177"/>
      <c r="I1148" s="177"/>
      <c r="J1148" s="177"/>
      <c r="K1148" s="177"/>
      <c r="L1148" s="177"/>
      <c r="M1148" s="177"/>
      <c r="N1148" s="56"/>
    </row>
    <row r="1149" spans="6:14" x14ac:dyDescent="0.35">
      <c r="F1149" s="177"/>
      <c r="G1149" s="177"/>
      <c r="H1149" s="177"/>
      <c r="I1149" s="177"/>
      <c r="J1149" s="177"/>
      <c r="K1149" s="177"/>
      <c r="L1149" s="177"/>
      <c r="M1149" s="177"/>
      <c r="N1149" s="56"/>
    </row>
    <row r="1150" spans="6:14" x14ac:dyDescent="0.35">
      <c r="F1150" s="177"/>
      <c r="G1150" s="177"/>
      <c r="H1150" s="177"/>
      <c r="I1150" s="177"/>
      <c r="J1150" s="177"/>
      <c r="K1150" s="177"/>
      <c r="L1150" s="177"/>
      <c r="M1150" s="177"/>
      <c r="N1150" s="56"/>
    </row>
    <row r="1151" spans="6:14" x14ac:dyDescent="0.35">
      <c r="F1151" s="177"/>
      <c r="G1151" s="177"/>
      <c r="H1151" s="177"/>
      <c r="I1151" s="177"/>
      <c r="J1151" s="177"/>
      <c r="K1151" s="177"/>
      <c r="L1151" s="177"/>
      <c r="M1151" s="177"/>
      <c r="N1151" s="56"/>
    </row>
    <row r="1152" spans="6:14" x14ac:dyDescent="0.35">
      <c r="F1152" s="177"/>
      <c r="G1152" s="177"/>
      <c r="H1152" s="177"/>
      <c r="I1152" s="177"/>
      <c r="J1152" s="177"/>
      <c r="K1152" s="177"/>
      <c r="L1152" s="177"/>
      <c r="M1152" s="177"/>
      <c r="N1152" s="56"/>
    </row>
    <row r="1153" spans="6:14" x14ac:dyDescent="0.35">
      <c r="F1153" s="177"/>
      <c r="G1153" s="177"/>
      <c r="H1153" s="177"/>
      <c r="I1153" s="177"/>
      <c r="J1153" s="177"/>
      <c r="K1153" s="177"/>
      <c r="L1153" s="177"/>
      <c r="M1153" s="177"/>
      <c r="N1153" s="56"/>
    </row>
    <row r="1154" spans="6:14" x14ac:dyDescent="0.35">
      <c r="F1154" s="177"/>
      <c r="G1154" s="177"/>
      <c r="H1154" s="177"/>
      <c r="I1154" s="177"/>
      <c r="J1154" s="177"/>
      <c r="K1154" s="177"/>
      <c r="L1154" s="177"/>
      <c r="M1154" s="177"/>
      <c r="N1154" s="56"/>
    </row>
    <row r="1155" spans="6:14" x14ac:dyDescent="0.35">
      <c r="F1155" s="177"/>
      <c r="G1155" s="177"/>
      <c r="H1155" s="177"/>
      <c r="I1155" s="177"/>
      <c r="J1155" s="177"/>
      <c r="K1155" s="177"/>
      <c r="L1155" s="177"/>
      <c r="M1155" s="177"/>
      <c r="N1155" s="56"/>
    </row>
    <row r="1156" spans="6:14" x14ac:dyDescent="0.35">
      <c r="F1156" s="177"/>
      <c r="G1156" s="177"/>
      <c r="H1156" s="177"/>
      <c r="I1156" s="177"/>
      <c r="J1156" s="177"/>
      <c r="K1156" s="177"/>
      <c r="L1156" s="177"/>
      <c r="M1156" s="177"/>
      <c r="N1156" s="56"/>
    </row>
    <row r="1157" spans="6:14" x14ac:dyDescent="0.35">
      <c r="F1157" s="177"/>
      <c r="G1157" s="177"/>
      <c r="H1157" s="177"/>
      <c r="I1157" s="177"/>
      <c r="J1157" s="177"/>
      <c r="K1157" s="177"/>
      <c r="L1157" s="177"/>
      <c r="M1157" s="177"/>
      <c r="N1157" s="56"/>
    </row>
    <row r="1158" spans="6:14" x14ac:dyDescent="0.35">
      <c r="F1158" s="177"/>
      <c r="G1158" s="177"/>
      <c r="H1158" s="177"/>
      <c r="I1158" s="177"/>
      <c r="J1158" s="177"/>
      <c r="K1158" s="177"/>
      <c r="L1158" s="177"/>
      <c r="M1158" s="177"/>
      <c r="N1158" s="56"/>
    </row>
    <row r="1159" spans="6:14" x14ac:dyDescent="0.35">
      <c r="F1159" s="177"/>
      <c r="G1159" s="177"/>
      <c r="H1159" s="177"/>
      <c r="I1159" s="177"/>
      <c r="J1159" s="177"/>
      <c r="K1159" s="177"/>
      <c r="L1159" s="177"/>
      <c r="M1159" s="177"/>
      <c r="N1159" s="56"/>
    </row>
    <row r="1160" spans="6:14" x14ac:dyDescent="0.35">
      <c r="F1160" s="177"/>
      <c r="G1160" s="177"/>
      <c r="H1160" s="177"/>
      <c r="I1160" s="177"/>
      <c r="J1160" s="177"/>
      <c r="K1160" s="177"/>
      <c r="L1160" s="177"/>
      <c r="M1160" s="177"/>
      <c r="N1160" s="56"/>
    </row>
    <row r="1161" spans="6:14" x14ac:dyDescent="0.35">
      <c r="F1161" s="177"/>
      <c r="G1161" s="177"/>
      <c r="H1161" s="177"/>
      <c r="I1161" s="177"/>
      <c r="J1161" s="177"/>
      <c r="K1161" s="177"/>
      <c r="L1161" s="177"/>
      <c r="M1161" s="177"/>
      <c r="N1161" s="56"/>
    </row>
    <row r="1162" spans="6:14" x14ac:dyDescent="0.35">
      <c r="F1162" s="177"/>
      <c r="G1162" s="177"/>
      <c r="H1162" s="177"/>
      <c r="I1162" s="177"/>
      <c r="J1162" s="177"/>
      <c r="K1162" s="177"/>
      <c r="L1162" s="177"/>
      <c r="M1162" s="177"/>
      <c r="N1162" s="56"/>
    </row>
    <row r="1163" spans="6:14" x14ac:dyDescent="0.35">
      <c r="F1163" s="177"/>
      <c r="G1163" s="177"/>
      <c r="H1163" s="177"/>
      <c r="I1163" s="177"/>
      <c r="J1163" s="177"/>
      <c r="K1163" s="177"/>
      <c r="L1163" s="177"/>
      <c r="M1163" s="177"/>
      <c r="N1163" s="56"/>
    </row>
    <row r="1164" spans="6:14" x14ac:dyDescent="0.35">
      <c r="F1164" s="177"/>
      <c r="G1164" s="177"/>
      <c r="H1164" s="177"/>
      <c r="I1164" s="177"/>
      <c r="J1164" s="177"/>
      <c r="K1164" s="177"/>
      <c r="L1164" s="177"/>
      <c r="M1164" s="177"/>
      <c r="N1164" s="56"/>
    </row>
    <row r="1165" spans="6:14" x14ac:dyDescent="0.35">
      <c r="F1165" s="177"/>
      <c r="G1165" s="177"/>
      <c r="H1165" s="177"/>
      <c r="I1165" s="177"/>
      <c r="J1165" s="177"/>
      <c r="K1165" s="177"/>
      <c r="L1165" s="177"/>
      <c r="M1165" s="177"/>
      <c r="N1165" s="56"/>
    </row>
    <row r="1166" spans="6:14" x14ac:dyDescent="0.35">
      <c r="F1166" s="177"/>
      <c r="G1166" s="177"/>
      <c r="H1166" s="177"/>
      <c r="I1166" s="177"/>
      <c r="J1166" s="177"/>
      <c r="K1166" s="177"/>
      <c r="L1166" s="177"/>
      <c r="M1166" s="177"/>
      <c r="N1166" s="56"/>
    </row>
    <row r="1167" spans="6:14" x14ac:dyDescent="0.35">
      <c r="F1167" s="177"/>
      <c r="G1167" s="177"/>
      <c r="H1167" s="177"/>
      <c r="I1167" s="177"/>
      <c r="J1167" s="177"/>
      <c r="K1167" s="177"/>
      <c r="L1167" s="177"/>
      <c r="M1167" s="177"/>
      <c r="N1167" s="56"/>
    </row>
    <row r="1168" spans="6:14" x14ac:dyDescent="0.35">
      <c r="F1168" s="177"/>
      <c r="G1168" s="177"/>
      <c r="H1168" s="177"/>
      <c r="I1168" s="177"/>
      <c r="J1168" s="177"/>
      <c r="K1168" s="177"/>
      <c r="L1168" s="177"/>
      <c r="M1168" s="177"/>
      <c r="N1168" s="56"/>
    </row>
    <row r="1169" spans="6:14" x14ac:dyDescent="0.35">
      <c r="F1169" s="177"/>
      <c r="G1169" s="177"/>
      <c r="H1169" s="177"/>
      <c r="I1169" s="177"/>
      <c r="J1169" s="177"/>
      <c r="K1169" s="177"/>
      <c r="L1169" s="177"/>
      <c r="M1169" s="177"/>
      <c r="N1169" s="56"/>
    </row>
    <row r="1170" spans="6:14" x14ac:dyDescent="0.35">
      <c r="F1170" s="177"/>
      <c r="G1170" s="177"/>
      <c r="H1170" s="177"/>
      <c r="I1170" s="177"/>
      <c r="J1170" s="177"/>
      <c r="K1170" s="177"/>
      <c r="L1170" s="177"/>
      <c r="M1170" s="177"/>
      <c r="N1170" s="56"/>
    </row>
    <row r="1171" spans="6:14" x14ac:dyDescent="0.35">
      <c r="F1171" s="177"/>
      <c r="G1171" s="177"/>
      <c r="H1171" s="177"/>
      <c r="I1171" s="177"/>
      <c r="J1171" s="177"/>
      <c r="K1171" s="177"/>
      <c r="L1171" s="177"/>
      <c r="M1171" s="177"/>
      <c r="N1171" s="56"/>
    </row>
    <row r="1172" spans="6:14" x14ac:dyDescent="0.35">
      <c r="F1172" s="177"/>
      <c r="G1172" s="177"/>
      <c r="H1172" s="177"/>
      <c r="I1172" s="177"/>
      <c r="J1172" s="177"/>
      <c r="K1172" s="177"/>
      <c r="L1172" s="177"/>
      <c r="M1172" s="177"/>
      <c r="N1172" s="56"/>
    </row>
    <row r="1173" spans="6:14" x14ac:dyDescent="0.35">
      <c r="F1173" s="177"/>
      <c r="G1173" s="177"/>
      <c r="H1173" s="177"/>
      <c r="I1173" s="177"/>
      <c r="J1173" s="177"/>
      <c r="K1173" s="177"/>
      <c r="L1173" s="177"/>
      <c r="M1173" s="177"/>
      <c r="N1173" s="56"/>
    </row>
    <row r="1174" spans="6:14" x14ac:dyDescent="0.35">
      <c r="F1174" s="177"/>
      <c r="G1174" s="177"/>
      <c r="H1174" s="177"/>
      <c r="I1174" s="177"/>
      <c r="J1174" s="177"/>
      <c r="K1174" s="177"/>
      <c r="L1174" s="177"/>
      <c r="M1174" s="177"/>
      <c r="N1174" s="56"/>
    </row>
    <row r="1175" spans="6:14" x14ac:dyDescent="0.35">
      <c r="F1175" s="177"/>
      <c r="G1175" s="177"/>
      <c r="H1175" s="177"/>
      <c r="I1175" s="177"/>
      <c r="J1175" s="177"/>
      <c r="K1175" s="177"/>
      <c r="L1175" s="177"/>
      <c r="M1175" s="177"/>
      <c r="N1175" s="56"/>
    </row>
    <row r="1176" spans="6:14" x14ac:dyDescent="0.35">
      <c r="F1176" s="177"/>
      <c r="G1176" s="177"/>
      <c r="H1176" s="177"/>
      <c r="I1176" s="177"/>
      <c r="J1176" s="177"/>
      <c r="K1176" s="177"/>
      <c r="L1176" s="177"/>
      <c r="M1176" s="177"/>
      <c r="N1176" s="56"/>
    </row>
    <row r="1177" spans="6:14" x14ac:dyDescent="0.35">
      <c r="F1177" s="177"/>
      <c r="G1177" s="177"/>
      <c r="H1177" s="177"/>
      <c r="I1177" s="177"/>
      <c r="J1177" s="177"/>
      <c r="K1177" s="177"/>
      <c r="L1177" s="177"/>
      <c r="M1177" s="177"/>
      <c r="N1177" s="56"/>
    </row>
    <row r="1178" spans="6:14" x14ac:dyDescent="0.35">
      <c r="F1178" s="177"/>
      <c r="G1178" s="177"/>
      <c r="H1178" s="177"/>
      <c r="I1178" s="177"/>
      <c r="J1178" s="177"/>
      <c r="K1178" s="177"/>
      <c r="L1178" s="177"/>
      <c r="M1178" s="177"/>
      <c r="N1178" s="56"/>
    </row>
    <row r="1179" spans="6:14" x14ac:dyDescent="0.35">
      <c r="F1179" s="177"/>
      <c r="G1179" s="177"/>
      <c r="H1179" s="177"/>
      <c r="I1179" s="177"/>
      <c r="J1179" s="177"/>
      <c r="K1179" s="177"/>
      <c r="L1179" s="177"/>
      <c r="M1179" s="177"/>
      <c r="N1179" s="56"/>
    </row>
    <row r="1180" spans="6:14" x14ac:dyDescent="0.35">
      <c r="F1180" s="177"/>
      <c r="G1180" s="177"/>
      <c r="H1180" s="177"/>
      <c r="I1180" s="177"/>
      <c r="J1180" s="177"/>
      <c r="K1180" s="177"/>
      <c r="L1180" s="177"/>
      <c r="M1180" s="177"/>
      <c r="N1180" s="56"/>
    </row>
    <row r="1181" spans="6:14" x14ac:dyDescent="0.35">
      <c r="F1181" s="177"/>
      <c r="G1181" s="177"/>
      <c r="H1181" s="177"/>
      <c r="I1181" s="177"/>
      <c r="J1181" s="177"/>
      <c r="K1181" s="177"/>
      <c r="L1181" s="177"/>
      <c r="M1181" s="177"/>
      <c r="N1181" s="56"/>
    </row>
  </sheetData>
  <mergeCells count="15">
    <mergeCell ref="N6:N9"/>
    <mergeCell ref="O6:O9"/>
    <mergeCell ref="P6:P9"/>
    <mergeCell ref="A1:P1"/>
    <mergeCell ref="A2:P2"/>
    <mergeCell ref="A3:P3"/>
    <mergeCell ref="A4:P4"/>
    <mergeCell ref="A5:P5"/>
    <mergeCell ref="A6:A9"/>
    <mergeCell ref="B6:B9"/>
    <mergeCell ref="C6:C8"/>
    <mergeCell ref="D6:D8"/>
    <mergeCell ref="E6:E9"/>
    <mergeCell ref="G6:G8"/>
    <mergeCell ref="H6:K6"/>
  </mergeCells>
  <printOptions horizontalCentered="1" gridLines="1"/>
  <pageMargins left="0.19685039370078741" right="0.19685039370078741" top="0.19685039370078741" bottom="0.19685039370078741" header="0.31496062992125984" footer="0.31496062992125984"/>
  <pageSetup paperSize="9" scale="53" fitToHeight="0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00"/>
    <outlinePr summaryBelow="0" summaryRight="0"/>
    <pageSetUpPr fitToPage="1"/>
  </sheetPr>
  <dimension ref="A1:Z1560"/>
  <sheetViews>
    <sheetView zoomScale="70" zoomScaleNormal="70" workbookViewId="0">
      <selection activeCell="E45" sqref="E45"/>
    </sheetView>
  </sheetViews>
  <sheetFormatPr defaultColWidth="12.5703125" defaultRowHeight="21" x14ac:dyDescent="0.35"/>
  <cols>
    <col min="1" max="1" width="5.5703125" style="3" customWidth="1"/>
    <col min="2" max="2" width="87.140625" style="3" bestFit="1" customWidth="1"/>
    <col min="3" max="3" width="14" style="3" customWidth="1"/>
    <col min="4" max="4" width="11.7109375" style="3" customWidth="1"/>
    <col min="5" max="5" width="14.85546875" style="3" bestFit="1" customWidth="1"/>
    <col min="6" max="6" width="12.7109375" style="3" bestFit="1" customWidth="1"/>
    <col min="7" max="7" width="16.28515625" style="3" bestFit="1" customWidth="1"/>
    <col min="8" max="8" width="14.85546875" style="3" bestFit="1" customWidth="1"/>
    <col min="9" max="9" width="16.28515625" style="3" bestFit="1" customWidth="1"/>
    <col min="10" max="10" width="16.42578125" style="3" customWidth="1"/>
    <col min="11" max="11" width="12.7109375" style="3" bestFit="1" customWidth="1"/>
    <col min="12" max="12" width="11" style="3" customWidth="1"/>
    <col min="13" max="13" width="80.140625" style="3" bestFit="1" customWidth="1"/>
    <col min="14" max="16384" width="12.5703125" style="3"/>
  </cols>
  <sheetData>
    <row r="1" spans="1:26" x14ac:dyDescent="0.35">
      <c r="A1" s="344" t="s">
        <v>91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x14ac:dyDescent="0.35">
      <c r="A2" s="344" t="str">
        <f>'ครภัณฑ์ ที่ดิน (ยังไม่ก่อหนี้)'!A3</f>
        <v>วันที่ 31 มีนาคม 2566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x14ac:dyDescent="0.35">
      <c r="A3" s="344" t="s">
        <v>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x14ac:dyDescent="0.35">
      <c r="A4" s="345" t="s">
        <v>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35">
      <c r="A5" s="353" t="s">
        <v>5</v>
      </c>
      <c r="B5" s="353" t="s">
        <v>6</v>
      </c>
      <c r="C5" s="370" t="s">
        <v>92</v>
      </c>
      <c r="D5" s="371" t="s">
        <v>389</v>
      </c>
      <c r="E5" s="373" t="s">
        <v>11</v>
      </c>
      <c r="F5" s="369" t="s">
        <v>12</v>
      </c>
      <c r="G5" s="339"/>
      <c r="H5" s="339"/>
      <c r="I5" s="340"/>
      <c r="J5" s="213" t="s">
        <v>13</v>
      </c>
      <c r="K5" s="213" t="s">
        <v>333</v>
      </c>
      <c r="L5" s="374" t="s">
        <v>14</v>
      </c>
      <c r="M5" s="375" t="s">
        <v>96</v>
      </c>
      <c r="N5" s="353" t="s">
        <v>86</v>
      </c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x14ac:dyDescent="0.35">
      <c r="A6" s="348"/>
      <c r="B6" s="348"/>
      <c r="C6" s="348"/>
      <c r="D6" s="348"/>
      <c r="E6" s="348"/>
      <c r="F6" s="181" t="s">
        <v>19</v>
      </c>
      <c r="G6" s="181" t="s">
        <v>20</v>
      </c>
      <c r="H6" s="181" t="s">
        <v>21</v>
      </c>
      <c r="I6" s="213" t="s">
        <v>22</v>
      </c>
      <c r="J6" s="213" t="s">
        <v>23</v>
      </c>
      <c r="K6" s="213" t="s">
        <v>390</v>
      </c>
      <c r="L6" s="342"/>
      <c r="M6" s="351"/>
      <c r="N6" s="348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x14ac:dyDescent="0.35">
      <c r="A7" s="348"/>
      <c r="B7" s="348"/>
      <c r="C7" s="348"/>
      <c r="D7" s="348"/>
      <c r="E7" s="348"/>
      <c r="F7" s="181" t="s">
        <v>25</v>
      </c>
      <c r="G7" s="181" t="s">
        <v>26</v>
      </c>
      <c r="H7" s="181" t="s">
        <v>27</v>
      </c>
      <c r="I7" s="213" t="s">
        <v>97</v>
      </c>
      <c r="J7" s="213" t="s">
        <v>29</v>
      </c>
      <c r="K7" s="213" t="s">
        <v>391</v>
      </c>
      <c r="L7" s="342"/>
      <c r="M7" s="351"/>
      <c r="N7" s="348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x14ac:dyDescent="0.35">
      <c r="A8" s="349"/>
      <c r="B8" s="349"/>
      <c r="C8" s="182" t="s">
        <v>31</v>
      </c>
      <c r="D8" s="349"/>
      <c r="E8" s="214" t="s">
        <v>32</v>
      </c>
      <c r="F8" s="184" t="s">
        <v>33</v>
      </c>
      <c r="G8" s="184" t="s">
        <v>98</v>
      </c>
      <c r="H8" s="184" t="s">
        <v>35</v>
      </c>
      <c r="I8" s="215" t="s">
        <v>99</v>
      </c>
      <c r="J8" s="215" t="s">
        <v>392</v>
      </c>
      <c r="K8" s="215" t="s">
        <v>393</v>
      </c>
      <c r="L8" s="343"/>
      <c r="M8" s="352"/>
      <c r="N8" s="349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x14ac:dyDescent="0.35">
      <c r="A9" s="4"/>
      <c r="B9" s="216" t="s">
        <v>43</v>
      </c>
      <c r="C9" s="5"/>
      <c r="D9" s="217"/>
      <c r="E9" s="181"/>
      <c r="F9" s="181"/>
      <c r="G9" s="181"/>
      <c r="H9" s="181"/>
      <c r="I9" s="213"/>
      <c r="J9" s="213"/>
      <c r="K9" s="213"/>
      <c r="L9" s="218"/>
      <c r="M9" s="5"/>
      <c r="N9" s="5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x14ac:dyDescent="0.35">
      <c r="A10" s="4"/>
      <c r="B10" s="216" t="s">
        <v>394</v>
      </c>
      <c r="C10" s="5"/>
      <c r="D10" s="217"/>
      <c r="E10" s="181"/>
      <c r="F10" s="181"/>
      <c r="G10" s="181"/>
      <c r="H10" s="181"/>
      <c r="I10" s="213"/>
      <c r="J10" s="213"/>
      <c r="K10" s="213"/>
      <c r="L10" s="218"/>
      <c r="M10" s="5"/>
      <c r="N10" s="5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x14ac:dyDescent="0.35">
      <c r="A11" s="16">
        <v>1</v>
      </c>
      <c r="B11" s="23" t="s">
        <v>395</v>
      </c>
      <c r="C11" s="20">
        <v>30000</v>
      </c>
      <c r="D11" s="219">
        <v>24228</v>
      </c>
      <c r="E11" s="36">
        <v>0</v>
      </c>
      <c r="F11" s="36">
        <v>0</v>
      </c>
      <c r="G11" s="36">
        <v>30000</v>
      </c>
      <c r="H11" s="36">
        <v>0</v>
      </c>
      <c r="I11" s="220">
        <f>F11+G11+H11</f>
        <v>30000</v>
      </c>
      <c r="J11" s="220">
        <f>E11+I11</f>
        <v>30000</v>
      </c>
      <c r="K11" s="221">
        <f>C11-J11</f>
        <v>0</v>
      </c>
      <c r="L11" s="189"/>
      <c r="M11" s="23" t="s">
        <v>396</v>
      </c>
      <c r="N11" s="222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x14ac:dyDescent="0.35">
      <c r="A12" s="4"/>
      <c r="B12" s="223" t="s">
        <v>397</v>
      </c>
      <c r="C12" s="224"/>
      <c r="D12" s="217"/>
      <c r="E12" s="181"/>
      <c r="F12" s="181"/>
      <c r="G12" s="181"/>
      <c r="H12" s="181"/>
      <c r="I12" s="213"/>
      <c r="J12" s="213"/>
      <c r="K12" s="213"/>
      <c r="L12" s="218"/>
      <c r="M12" s="5"/>
      <c r="N12" s="5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x14ac:dyDescent="0.35">
      <c r="A13" s="4"/>
      <c r="B13" s="223"/>
      <c r="C13" s="224"/>
      <c r="D13" s="217"/>
      <c r="E13" s="181"/>
      <c r="F13" s="181"/>
      <c r="G13" s="181"/>
      <c r="H13" s="181"/>
      <c r="I13" s="213"/>
      <c r="J13" s="213"/>
      <c r="K13" s="213"/>
      <c r="L13" s="218"/>
      <c r="M13" s="5"/>
      <c r="N13" s="5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x14ac:dyDescent="0.35">
      <c r="A14" s="4"/>
      <c r="B14" s="23"/>
      <c r="C14" s="224"/>
      <c r="D14" s="217"/>
      <c r="E14" s="181"/>
      <c r="F14" s="181"/>
      <c r="G14" s="181"/>
      <c r="H14" s="181"/>
      <c r="I14" s="213"/>
      <c r="J14" s="213"/>
      <c r="K14" s="213"/>
      <c r="L14" s="218"/>
      <c r="M14" s="5"/>
      <c r="N14" s="5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x14ac:dyDescent="0.35">
      <c r="A15" s="4"/>
      <c r="B15" s="216" t="s">
        <v>252</v>
      </c>
      <c r="C15" s="224"/>
      <c r="D15" s="217"/>
      <c r="E15" s="181"/>
      <c r="F15" s="181"/>
      <c r="G15" s="181"/>
      <c r="H15" s="181"/>
      <c r="I15" s="213"/>
      <c r="J15" s="213"/>
      <c r="K15" s="213"/>
      <c r="L15" s="218"/>
      <c r="M15" s="5"/>
      <c r="N15" s="5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35">
      <c r="A16" s="16">
        <v>2</v>
      </c>
      <c r="B16" s="23" t="s">
        <v>395</v>
      </c>
      <c r="C16" s="20">
        <v>120000</v>
      </c>
      <c r="D16" s="219">
        <v>24108</v>
      </c>
      <c r="E16" s="36">
        <v>0</v>
      </c>
      <c r="F16" s="36">
        <v>0</v>
      </c>
      <c r="G16" s="36">
        <v>120000</v>
      </c>
      <c r="H16" s="36">
        <v>0</v>
      </c>
      <c r="I16" s="225">
        <f>F16+G16+H16</f>
        <v>120000</v>
      </c>
      <c r="J16" s="220">
        <f>E16+I16</f>
        <v>120000</v>
      </c>
      <c r="K16" s="220">
        <f>C16-J16</f>
        <v>0</v>
      </c>
      <c r="L16" s="189">
        <v>24097</v>
      </c>
      <c r="M16" s="23" t="s">
        <v>398</v>
      </c>
      <c r="N16" s="5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35">
      <c r="A17" s="4"/>
      <c r="B17" s="23" t="s">
        <v>399</v>
      </c>
      <c r="C17" s="224"/>
      <c r="D17" s="217"/>
      <c r="E17" s="181"/>
      <c r="F17" s="181"/>
      <c r="G17" s="181"/>
      <c r="H17" s="181"/>
      <c r="I17" s="213"/>
      <c r="J17" s="213"/>
      <c r="K17" s="213"/>
      <c r="L17" s="189">
        <v>24099</v>
      </c>
      <c r="M17" s="226" t="s">
        <v>400</v>
      </c>
      <c r="N17" s="5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35">
      <c r="A18" s="4"/>
      <c r="B18" s="23" t="s">
        <v>401</v>
      </c>
      <c r="C18" s="224"/>
      <c r="D18" s="217"/>
      <c r="E18" s="181"/>
      <c r="F18" s="181"/>
      <c r="G18" s="181"/>
      <c r="H18" s="181"/>
      <c r="I18" s="213"/>
      <c r="J18" s="213"/>
      <c r="K18" s="213"/>
      <c r="L18" s="193">
        <v>24102</v>
      </c>
      <c r="M18" s="23" t="s">
        <v>402</v>
      </c>
      <c r="N18" s="5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35">
      <c r="A19" s="4"/>
      <c r="B19" s="23"/>
      <c r="C19" s="224"/>
      <c r="D19" s="217"/>
      <c r="E19" s="181"/>
      <c r="F19" s="181"/>
      <c r="G19" s="181"/>
      <c r="H19" s="181"/>
      <c r="I19" s="213"/>
      <c r="J19" s="213"/>
      <c r="K19" s="213"/>
      <c r="L19" s="227">
        <v>24113</v>
      </c>
      <c r="M19" s="23" t="s">
        <v>205</v>
      </c>
      <c r="N19" s="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35">
      <c r="A20" s="4"/>
      <c r="B20" s="23"/>
      <c r="C20" s="224"/>
      <c r="D20" s="217"/>
      <c r="E20" s="181"/>
      <c r="F20" s="181"/>
      <c r="G20" s="181"/>
      <c r="H20" s="181"/>
      <c r="I20" s="213"/>
      <c r="J20" s="213"/>
      <c r="K20" s="213"/>
      <c r="L20" s="189">
        <v>24119</v>
      </c>
      <c r="M20" s="23" t="s">
        <v>403</v>
      </c>
      <c r="N20" s="5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35">
      <c r="A21" s="16"/>
      <c r="B21" s="23"/>
      <c r="C21" s="20"/>
      <c r="D21" s="219"/>
      <c r="E21" s="36"/>
      <c r="F21" s="36"/>
      <c r="G21" s="228"/>
      <c r="H21" s="36"/>
      <c r="I21" s="213"/>
      <c r="J21" s="213"/>
      <c r="K21" s="213"/>
      <c r="L21" s="189">
        <v>24127</v>
      </c>
      <c r="M21" s="23" t="s">
        <v>404</v>
      </c>
      <c r="N21" s="5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35">
      <c r="A22" s="16"/>
      <c r="B22" s="23"/>
      <c r="C22" s="20"/>
      <c r="D22" s="219"/>
      <c r="E22" s="36"/>
      <c r="F22" s="36"/>
      <c r="G22" s="228"/>
      <c r="H22" s="36"/>
      <c r="I22" s="213"/>
      <c r="J22" s="213"/>
      <c r="K22" s="213"/>
      <c r="L22" s="189">
        <v>24127</v>
      </c>
      <c r="M22" s="23" t="s">
        <v>405</v>
      </c>
      <c r="N22" s="5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35">
      <c r="A23" s="16"/>
      <c r="B23" s="23"/>
      <c r="C23" s="20"/>
      <c r="D23" s="219"/>
      <c r="E23" s="36"/>
      <c r="F23" s="36"/>
      <c r="G23" s="228"/>
      <c r="H23" s="36"/>
      <c r="I23" s="213"/>
      <c r="J23" s="213"/>
      <c r="K23" s="213"/>
      <c r="L23" s="189">
        <v>24147</v>
      </c>
      <c r="M23" s="23" t="s">
        <v>406</v>
      </c>
      <c r="N23" s="5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35">
      <c r="A24" s="16"/>
      <c r="B24" s="23"/>
      <c r="C24" s="20"/>
      <c r="D24" s="219"/>
      <c r="E24" s="36"/>
      <c r="F24" s="36"/>
      <c r="G24" s="228"/>
      <c r="H24" s="36"/>
      <c r="I24" s="213"/>
      <c r="J24" s="213"/>
      <c r="K24" s="213"/>
      <c r="L24" s="189">
        <v>24151</v>
      </c>
      <c r="M24" s="23" t="s">
        <v>407</v>
      </c>
      <c r="N24" s="5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35">
      <c r="A25" s="16"/>
      <c r="B25" s="23"/>
      <c r="C25" s="20"/>
      <c r="D25" s="219"/>
      <c r="E25" s="36"/>
      <c r="F25" s="36"/>
      <c r="G25" s="228"/>
      <c r="H25" s="36"/>
      <c r="I25" s="213"/>
      <c r="J25" s="213"/>
      <c r="K25" s="213"/>
      <c r="L25" s="187">
        <v>24159</v>
      </c>
      <c r="M25" s="188" t="s">
        <v>340</v>
      </c>
      <c r="N25" s="4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35">
      <c r="A26" s="16"/>
      <c r="B26" s="23"/>
      <c r="C26" s="20"/>
      <c r="D26" s="219"/>
      <c r="E26" s="36"/>
      <c r="F26" s="36"/>
      <c r="G26" s="228"/>
      <c r="H26" s="36"/>
      <c r="I26" s="213"/>
      <c r="J26" s="213"/>
      <c r="K26" s="213"/>
      <c r="L26" s="189"/>
      <c r="M26" s="23"/>
      <c r="N26" s="5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35">
      <c r="A27" s="16"/>
      <c r="B27" s="23"/>
      <c r="C27" s="20"/>
      <c r="D27" s="219"/>
      <c r="E27" s="36"/>
      <c r="F27" s="36"/>
      <c r="G27" s="228"/>
      <c r="H27" s="36"/>
      <c r="I27" s="213"/>
      <c r="J27" s="213"/>
      <c r="K27" s="213"/>
      <c r="L27" s="189"/>
      <c r="M27" s="23"/>
      <c r="N27" s="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35">
      <c r="A28" s="16">
        <v>3</v>
      </c>
      <c r="B28" s="23" t="s">
        <v>408</v>
      </c>
      <c r="C28" s="20">
        <v>100000</v>
      </c>
      <c r="D28" s="219">
        <v>24139</v>
      </c>
      <c r="E28" s="36">
        <v>35449.440000000002</v>
      </c>
      <c r="F28" s="36">
        <v>0</v>
      </c>
      <c r="G28" s="228">
        <f>80000+20000-E28</f>
        <v>64550.559999999998</v>
      </c>
      <c r="H28" s="36">
        <v>0</v>
      </c>
      <c r="I28" s="213"/>
      <c r="J28" s="213"/>
      <c r="K28" s="213"/>
      <c r="L28" s="189">
        <v>24151</v>
      </c>
      <c r="M28" s="23" t="s">
        <v>409</v>
      </c>
      <c r="N28" s="5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x14ac:dyDescent="0.35">
      <c r="A29" s="4"/>
      <c r="B29" s="229"/>
      <c r="C29" s="224"/>
      <c r="D29" s="217"/>
      <c r="E29" s="181"/>
      <c r="F29" s="181"/>
      <c r="G29" s="181"/>
      <c r="H29" s="181"/>
      <c r="I29" s="213"/>
      <c r="J29" s="213"/>
      <c r="K29" s="213"/>
      <c r="L29" s="189">
        <v>24158</v>
      </c>
      <c r="M29" s="23" t="s">
        <v>410</v>
      </c>
      <c r="N29" s="5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x14ac:dyDescent="0.35">
      <c r="A30" s="4"/>
      <c r="B30" s="23"/>
      <c r="C30" s="224"/>
      <c r="D30" s="217"/>
      <c r="E30" s="181"/>
      <c r="F30" s="181"/>
      <c r="G30" s="181"/>
      <c r="H30" s="181"/>
      <c r="I30" s="213"/>
      <c r="J30" s="213"/>
      <c r="K30" s="213"/>
      <c r="L30" s="189"/>
      <c r="M30" s="23" t="s">
        <v>411</v>
      </c>
      <c r="N30" s="5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x14ac:dyDescent="0.35">
      <c r="A31" s="4"/>
      <c r="B31" s="23"/>
      <c r="C31" s="224"/>
      <c r="D31" s="217"/>
      <c r="E31" s="181"/>
      <c r="F31" s="181"/>
      <c r="G31" s="181"/>
      <c r="H31" s="181"/>
      <c r="I31" s="213"/>
      <c r="J31" s="213"/>
      <c r="K31" s="213"/>
      <c r="L31" s="230">
        <v>24166</v>
      </c>
      <c r="M31" s="23" t="s">
        <v>412</v>
      </c>
      <c r="N31" s="5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35">
      <c r="A32" s="4"/>
      <c r="B32" s="23"/>
      <c r="C32" s="224"/>
      <c r="D32" s="217"/>
      <c r="E32" s="181"/>
      <c r="F32" s="181"/>
      <c r="G32" s="181"/>
      <c r="H32" s="181"/>
      <c r="I32" s="213"/>
      <c r="J32" s="213"/>
      <c r="K32" s="213"/>
      <c r="L32" s="189">
        <v>24176</v>
      </c>
      <c r="M32" s="23" t="s">
        <v>413</v>
      </c>
      <c r="N32" s="5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35">
      <c r="A33" s="4"/>
      <c r="B33" s="23"/>
      <c r="C33" s="224"/>
      <c r="D33" s="217"/>
      <c r="E33" s="181"/>
      <c r="F33" s="181"/>
      <c r="G33" s="181"/>
      <c r="H33" s="181"/>
      <c r="I33" s="213"/>
      <c r="J33" s="213"/>
      <c r="K33" s="213"/>
      <c r="L33" s="189">
        <v>24182</v>
      </c>
      <c r="M33" s="23" t="s">
        <v>205</v>
      </c>
      <c r="N33" s="5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35">
      <c r="A34" s="4"/>
      <c r="B34" s="23"/>
      <c r="C34" s="224"/>
      <c r="D34" s="217"/>
      <c r="E34" s="181"/>
      <c r="F34" s="181"/>
      <c r="G34" s="181"/>
      <c r="H34" s="181"/>
      <c r="I34" s="213"/>
      <c r="J34" s="213"/>
      <c r="K34" s="213"/>
      <c r="L34" s="189">
        <v>24190</v>
      </c>
      <c r="M34" s="23" t="s">
        <v>414</v>
      </c>
      <c r="N34" s="5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35">
      <c r="A35" s="4"/>
      <c r="B35" s="216"/>
      <c r="C35" s="224"/>
      <c r="D35" s="217"/>
      <c r="E35" s="181"/>
      <c r="F35" s="181"/>
      <c r="G35" s="181"/>
      <c r="H35" s="181"/>
      <c r="I35" s="213"/>
      <c r="J35" s="213"/>
      <c r="K35" s="213"/>
      <c r="L35" s="218"/>
      <c r="M35" s="5"/>
      <c r="N35" s="5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x14ac:dyDescent="0.35">
      <c r="A36" s="4"/>
      <c r="B36" s="216"/>
      <c r="C36" s="224"/>
      <c r="D36" s="217"/>
      <c r="E36" s="181"/>
      <c r="F36" s="181"/>
      <c r="G36" s="181"/>
      <c r="H36" s="181"/>
      <c r="I36" s="213"/>
      <c r="J36" s="213"/>
      <c r="K36" s="213"/>
      <c r="L36" s="218"/>
      <c r="M36" s="5"/>
      <c r="N36" s="5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x14ac:dyDescent="0.35">
      <c r="A37" s="4"/>
      <c r="B37" s="216" t="s">
        <v>198</v>
      </c>
      <c r="C37" s="224"/>
      <c r="D37" s="217"/>
      <c r="E37" s="181"/>
      <c r="F37" s="181"/>
      <c r="G37" s="181"/>
      <c r="H37" s="181"/>
      <c r="I37" s="213"/>
      <c r="J37" s="213"/>
      <c r="K37" s="213"/>
      <c r="L37" s="218"/>
      <c r="M37" s="5"/>
      <c r="N37" s="5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x14ac:dyDescent="0.35">
      <c r="A38" s="16">
        <v>4</v>
      </c>
      <c r="B38" s="23" t="s">
        <v>415</v>
      </c>
      <c r="C38" s="20">
        <v>944400</v>
      </c>
      <c r="D38" s="219">
        <v>24167</v>
      </c>
      <c r="E38" s="36">
        <v>0</v>
      </c>
      <c r="F38" s="36">
        <v>0</v>
      </c>
      <c r="G38" s="36">
        <v>944400</v>
      </c>
      <c r="H38" s="36">
        <v>0</v>
      </c>
      <c r="I38" s="225">
        <f>F38+G38+H38</f>
        <v>944400</v>
      </c>
      <c r="J38" s="220">
        <f>E38+I38</f>
        <v>944400</v>
      </c>
      <c r="K38" s="220">
        <f>C38-J38</f>
        <v>0</v>
      </c>
      <c r="L38" s="189">
        <v>24074</v>
      </c>
      <c r="M38" s="23" t="s">
        <v>416</v>
      </c>
      <c r="N38" s="5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x14ac:dyDescent="0.35">
      <c r="A39" s="4"/>
      <c r="B39" s="23" t="s">
        <v>417</v>
      </c>
      <c r="C39" s="224"/>
      <c r="D39" s="217"/>
      <c r="E39" s="181"/>
      <c r="F39" s="181"/>
      <c r="G39" s="181"/>
      <c r="H39" s="181"/>
      <c r="I39" s="213"/>
      <c r="J39" s="213"/>
      <c r="K39" s="213"/>
      <c r="L39" s="231"/>
      <c r="M39" s="23" t="s">
        <v>418</v>
      </c>
      <c r="N39" s="5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x14ac:dyDescent="0.35">
      <c r="A40" s="4"/>
      <c r="B40" s="23" t="s">
        <v>419</v>
      </c>
      <c r="C40" s="224"/>
      <c r="D40" s="217"/>
      <c r="E40" s="181"/>
      <c r="F40" s="181"/>
      <c r="G40" s="181"/>
      <c r="H40" s="181"/>
      <c r="I40" s="213"/>
      <c r="J40" s="213"/>
      <c r="K40" s="213"/>
      <c r="L40" s="231"/>
      <c r="M40" s="23" t="s">
        <v>420</v>
      </c>
      <c r="N40" s="5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x14ac:dyDescent="0.35">
      <c r="A41" s="4"/>
      <c r="B41" s="23" t="s">
        <v>421</v>
      </c>
      <c r="C41" s="224"/>
      <c r="D41" s="217"/>
      <c r="E41" s="181"/>
      <c r="F41" s="181"/>
      <c r="G41" s="181"/>
      <c r="H41" s="181"/>
      <c r="I41" s="213"/>
      <c r="J41" s="213"/>
      <c r="K41" s="213"/>
      <c r="L41" s="231"/>
      <c r="M41" s="23" t="s">
        <v>422</v>
      </c>
      <c r="N41" s="5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x14ac:dyDescent="0.35">
      <c r="A42" s="4"/>
      <c r="B42" s="23" t="s">
        <v>423</v>
      </c>
      <c r="C42" s="224"/>
      <c r="D42" s="217"/>
      <c r="E42" s="181"/>
      <c r="F42" s="181"/>
      <c r="G42" s="181"/>
      <c r="H42" s="181"/>
      <c r="I42" s="213"/>
      <c r="J42" s="213"/>
      <c r="K42" s="213"/>
      <c r="L42" s="189">
        <v>24158</v>
      </c>
      <c r="M42" s="23" t="s">
        <v>424</v>
      </c>
      <c r="N42" s="5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x14ac:dyDescent="0.35">
      <c r="A43" s="4"/>
      <c r="B43" s="232" t="s">
        <v>425</v>
      </c>
      <c r="C43" s="233"/>
      <c r="D43" s="217"/>
      <c r="E43" s="181"/>
      <c r="F43" s="181"/>
      <c r="G43" s="181"/>
      <c r="H43" s="181"/>
      <c r="I43" s="213"/>
      <c r="J43" s="213"/>
      <c r="K43" s="213"/>
      <c r="L43" s="56"/>
      <c r="M43" s="56" t="s">
        <v>426</v>
      </c>
      <c r="N43" s="4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x14ac:dyDescent="0.35">
      <c r="A44" s="4"/>
      <c r="B44" s="23" t="s">
        <v>427</v>
      </c>
      <c r="C44" s="224"/>
      <c r="D44" s="217"/>
      <c r="E44" s="181"/>
      <c r="F44" s="181"/>
      <c r="G44" s="181"/>
      <c r="H44" s="181"/>
      <c r="I44" s="213"/>
      <c r="J44" s="213"/>
      <c r="K44" s="213"/>
      <c r="L44" s="189">
        <v>24174</v>
      </c>
      <c r="M44" s="23" t="s">
        <v>428</v>
      </c>
      <c r="N44" s="5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x14ac:dyDescent="0.35">
      <c r="A45" s="4"/>
      <c r="B45" s="23" t="s">
        <v>429</v>
      </c>
      <c r="C45" s="224"/>
      <c r="D45" s="217"/>
      <c r="E45" s="181"/>
      <c r="F45" s="181"/>
      <c r="G45" s="181"/>
      <c r="H45" s="181"/>
      <c r="I45" s="213"/>
      <c r="J45" s="213"/>
      <c r="K45" s="213"/>
      <c r="L45" s="189">
        <v>24195</v>
      </c>
      <c r="M45" s="23" t="s">
        <v>430</v>
      </c>
      <c r="N45" s="5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x14ac:dyDescent="0.35">
      <c r="A46" s="4"/>
      <c r="B46" s="23" t="s">
        <v>431</v>
      </c>
      <c r="C46" s="224"/>
      <c r="D46" s="217"/>
      <c r="E46" s="181"/>
      <c r="F46" s="181"/>
      <c r="G46" s="181"/>
      <c r="H46" s="181"/>
      <c r="I46" s="213"/>
      <c r="J46" s="213"/>
      <c r="K46" s="213"/>
      <c r="L46" s="189">
        <v>24196</v>
      </c>
      <c r="M46" s="23" t="s">
        <v>432</v>
      </c>
      <c r="N46" s="5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x14ac:dyDescent="0.35">
      <c r="A47" s="4"/>
      <c r="B47" s="23" t="s">
        <v>433</v>
      </c>
      <c r="C47" s="224"/>
      <c r="D47" s="217"/>
      <c r="E47" s="181"/>
      <c r="F47" s="181"/>
      <c r="G47" s="181"/>
      <c r="H47" s="181"/>
      <c r="I47" s="213"/>
      <c r="J47" s="213"/>
      <c r="K47" s="213"/>
      <c r="L47" s="218"/>
      <c r="M47" s="5"/>
      <c r="N47" s="5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x14ac:dyDescent="0.35">
      <c r="A48" s="4"/>
      <c r="B48" s="23" t="s">
        <v>434</v>
      </c>
      <c r="C48" s="224"/>
      <c r="D48" s="217"/>
      <c r="E48" s="181"/>
      <c r="F48" s="181"/>
      <c r="G48" s="181"/>
      <c r="H48" s="181"/>
      <c r="I48" s="213"/>
      <c r="J48" s="213"/>
      <c r="K48" s="213"/>
      <c r="L48" s="218"/>
      <c r="M48" s="5"/>
      <c r="N48" s="5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x14ac:dyDescent="0.35">
      <c r="A49" s="4"/>
      <c r="B49" s="23" t="s">
        <v>435</v>
      </c>
      <c r="C49" s="224"/>
      <c r="D49" s="217"/>
      <c r="E49" s="181"/>
      <c r="F49" s="181"/>
      <c r="G49" s="181"/>
      <c r="H49" s="181"/>
      <c r="I49" s="213"/>
      <c r="J49" s="213"/>
      <c r="K49" s="213"/>
      <c r="L49" s="218"/>
      <c r="M49" s="5"/>
      <c r="N49" s="5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x14ac:dyDescent="0.35">
      <c r="A50" s="4"/>
      <c r="B50" s="23" t="s">
        <v>436</v>
      </c>
      <c r="C50" s="224"/>
      <c r="D50" s="217"/>
      <c r="E50" s="181"/>
      <c r="F50" s="181"/>
      <c r="G50" s="181"/>
      <c r="H50" s="181"/>
      <c r="I50" s="213"/>
      <c r="J50" s="213"/>
      <c r="K50" s="213"/>
      <c r="L50" s="218"/>
      <c r="M50" s="5"/>
      <c r="N50" s="5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x14ac:dyDescent="0.35">
      <c r="A51" s="4"/>
      <c r="B51" s="23" t="s">
        <v>437</v>
      </c>
      <c r="C51" s="224"/>
      <c r="D51" s="217"/>
      <c r="E51" s="181"/>
      <c r="F51" s="181"/>
      <c r="G51" s="181"/>
      <c r="H51" s="181"/>
      <c r="I51" s="213"/>
      <c r="J51" s="213"/>
      <c r="K51" s="213"/>
      <c r="L51" s="218"/>
      <c r="M51" s="5"/>
      <c r="N51" s="5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35">
      <c r="A52" s="4"/>
      <c r="B52" s="23" t="s">
        <v>438</v>
      </c>
      <c r="C52" s="224"/>
      <c r="D52" s="217"/>
      <c r="E52" s="181"/>
      <c r="F52" s="181"/>
      <c r="G52" s="181"/>
      <c r="H52" s="181"/>
      <c r="I52" s="213"/>
      <c r="J52" s="213"/>
      <c r="K52" s="213"/>
      <c r="L52" s="218"/>
      <c r="M52" s="5"/>
      <c r="N52" s="5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35">
      <c r="A53" s="4"/>
      <c r="B53" s="23" t="s">
        <v>439</v>
      </c>
      <c r="C53" s="224"/>
      <c r="D53" s="217"/>
      <c r="E53" s="181"/>
      <c r="F53" s="181"/>
      <c r="G53" s="181"/>
      <c r="H53" s="181"/>
      <c r="I53" s="213"/>
      <c r="J53" s="213"/>
      <c r="K53" s="213"/>
      <c r="L53" s="218"/>
      <c r="M53" s="5"/>
      <c r="N53" s="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35">
      <c r="A54" s="4"/>
      <c r="B54" s="23" t="s">
        <v>440</v>
      </c>
      <c r="C54" s="224"/>
      <c r="D54" s="217"/>
      <c r="E54" s="181"/>
      <c r="F54" s="181"/>
      <c r="G54" s="181"/>
      <c r="H54" s="181"/>
      <c r="I54" s="213"/>
      <c r="J54" s="213"/>
      <c r="K54" s="213"/>
      <c r="L54" s="218"/>
      <c r="M54" s="5"/>
      <c r="N54" s="5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35">
      <c r="A55" s="4"/>
      <c r="B55" s="23"/>
      <c r="C55" s="224"/>
      <c r="D55" s="217"/>
      <c r="E55" s="181"/>
      <c r="F55" s="181"/>
      <c r="G55" s="181"/>
      <c r="H55" s="181"/>
      <c r="I55" s="213"/>
      <c r="J55" s="213"/>
      <c r="K55" s="213"/>
      <c r="L55" s="218"/>
      <c r="M55" s="5"/>
      <c r="N55" s="5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x14ac:dyDescent="0.35">
      <c r="A56" s="4"/>
      <c r="B56" s="216" t="s">
        <v>235</v>
      </c>
      <c r="C56" s="224"/>
      <c r="D56" s="217"/>
      <c r="E56" s="181"/>
      <c r="F56" s="181"/>
      <c r="G56" s="181"/>
      <c r="H56" s="181"/>
      <c r="I56" s="213"/>
      <c r="J56" s="213"/>
      <c r="K56" s="213"/>
      <c r="L56" s="218"/>
      <c r="M56" s="5"/>
      <c r="N56" s="5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x14ac:dyDescent="0.35">
      <c r="A57" s="16">
        <v>5</v>
      </c>
      <c r="B57" s="23" t="s">
        <v>441</v>
      </c>
      <c r="C57" s="20">
        <v>1000000</v>
      </c>
      <c r="D57" s="219">
        <v>24167</v>
      </c>
      <c r="E57" s="36">
        <v>100000</v>
      </c>
      <c r="F57" s="36">
        <v>0</v>
      </c>
      <c r="G57" s="36">
        <f>300000-E57</f>
        <v>200000</v>
      </c>
      <c r="H57" s="36">
        <v>700000</v>
      </c>
      <c r="I57" s="220">
        <f>F57+G57+H57</f>
        <v>900000</v>
      </c>
      <c r="J57" s="220">
        <f>E57+I57</f>
        <v>1000000</v>
      </c>
      <c r="K57" s="221">
        <f>C57-J57</f>
        <v>0</v>
      </c>
      <c r="L57" s="189">
        <v>24049</v>
      </c>
      <c r="M57" s="23" t="s">
        <v>442</v>
      </c>
      <c r="N57" s="1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x14ac:dyDescent="0.35">
      <c r="A58" s="9"/>
      <c r="B58" s="186" t="s">
        <v>443</v>
      </c>
      <c r="C58" s="20"/>
      <c r="D58" s="219"/>
      <c r="E58" s="36"/>
      <c r="F58" s="36"/>
      <c r="G58" s="36"/>
      <c r="H58" s="36"/>
      <c r="I58" s="220"/>
      <c r="J58" s="220"/>
      <c r="K58" s="220"/>
      <c r="L58" s="189"/>
      <c r="M58" s="23" t="s">
        <v>444</v>
      </c>
      <c r="N58" s="15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x14ac:dyDescent="0.35">
      <c r="A59" s="9"/>
      <c r="B59" s="186" t="s">
        <v>445</v>
      </c>
      <c r="C59" s="20"/>
      <c r="D59" s="234"/>
      <c r="E59" s="36"/>
      <c r="F59" s="36"/>
      <c r="G59" s="36"/>
      <c r="H59" s="36"/>
      <c r="I59" s="220"/>
      <c r="J59" s="220"/>
      <c r="K59" s="220"/>
      <c r="L59" s="189"/>
      <c r="M59" s="15" t="s">
        <v>446</v>
      </c>
      <c r="N59" s="15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x14ac:dyDescent="0.35">
      <c r="A60" s="9"/>
      <c r="B60" s="186" t="s">
        <v>447</v>
      </c>
      <c r="C60" s="20"/>
      <c r="D60" s="234"/>
      <c r="E60" s="36"/>
      <c r="F60" s="36"/>
      <c r="G60" s="36"/>
      <c r="H60" s="36"/>
      <c r="I60" s="220"/>
      <c r="J60" s="220"/>
      <c r="K60" s="220"/>
      <c r="L60" s="14"/>
      <c r="N60" s="67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x14ac:dyDescent="0.35">
      <c r="A61" s="9"/>
      <c r="B61" s="23" t="s">
        <v>448</v>
      </c>
      <c r="C61" s="20"/>
      <c r="D61" s="234"/>
      <c r="E61" s="36"/>
      <c r="F61" s="36"/>
      <c r="G61" s="36"/>
      <c r="H61" s="36"/>
      <c r="I61" s="220"/>
      <c r="J61" s="220"/>
      <c r="K61" s="220"/>
      <c r="L61" s="14"/>
      <c r="M61" s="15" t="s">
        <v>449</v>
      </c>
      <c r="N61" s="15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x14ac:dyDescent="0.35">
      <c r="A62" s="9"/>
      <c r="B62" s="185"/>
      <c r="C62" s="20"/>
      <c r="D62" s="234"/>
      <c r="E62" s="36"/>
      <c r="F62" s="36"/>
      <c r="G62" s="36"/>
      <c r="H62" s="36"/>
      <c r="I62" s="220"/>
      <c r="J62" s="220"/>
      <c r="K62" s="220"/>
      <c r="L62" s="14"/>
      <c r="M62" s="15" t="s">
        <v>450</v>
      </c>
      <c r="N62" s="15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x14ac:dyDescent="0.35">
      <c r="A63" s="235"/>
      <c r="B63" s="236"/>
      <c r="C63" s="237"/>
      <c r="D63" s="237"/>
      <c r="E63" s="237"/>
      <c r="F63" s="237"/>
      <c r="G63" s="237"/>
      <c r="H63" s="237"/>
      <c r="I63" s="238"/>
      <c r="J63" s="238"/>
      <c r="K63" s="238"/>
      <c r="L63" s="189">
        <v>24139</v>
      </c>
      <c r="M63" s="15" t="s">
        <v>451</v>
      </c>
      <c r="N63" s="15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x14ac:dyDescent="0.35">
      <c r="A64" s="235"/>
      <c r="B64" s="236"/>
      <c r="C64" s="237"/>
      <c r="D64" s="237"/>
      <c r="E64" s="237"/>
      <c r="F64" s="237"/>
      <c r="G64" s="237"/>
      <c r="H64" s="237"/>
      <c r="I64" s="238"/>
      <c r="J64" s="238"/>
      <c r="K64" s="238"/>
      <c r="L64" s="189">
        <v>24154</v>
      </c>
      <c r="M64" s="15" t="s">
        <v>452</v>
      </c>
      <c r="N64" s="15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x14ac:dyDescent="0.35">
      <c r="A65" s="235"/>
      <c r="B65" s="236"/>
      <c r="C65" s="237"/>
      <c r="D65" s="237"/>
      <c r="E65" s="237"/>
      <c r="F65" s="237"/>
      <c r="G65" s="237"/>
      <c r="H65" s="237"/>
      <c r="I65" s="238"/>
      <c r="J65" s="238"/>
      <c r="K65" s="238"/>
      <c r="L65" s="189">
        <v>24175</v>
      </c>
      <c r="M65" s="15" t="s">
        <v>453</v>
      </c>
      <c r="N65" s="15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x14ac:dyDescent="0.35">
      <c r="A66" s="235"/>
      <c r="B66" s="236"/>
      <c r="C66" s="237"/>
      <c r="D66" s="237"/>
      <c r="E66" s="237"/>
      <c r="F66" s="237"/>
      <c r="G66" s="237"/>
      <c r="H66" s="237"/>
      <c r="I66" s="238"/>
      <c r="J66" s="238"/>
      <c r="K66" s="238"/>
      <c r="L66" s="239"/>
      <c r="M66" s="240"/>
      <c r="N66" s="15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x14ac:dyDescent="0.35">
      <c r="A67" s="235"/>
      <c r="B67" s="236"/>
      <c r="C67" s="237"/>
      <c r="D67" s="237"/>
      <c r="E67" s="237"/>
      <c r="F67" s="237"/>
      <c r="G67" s="237"/>
      <c r="H67" s="237"/>
      <c r="I67" s="238"/>
      <c r="J67" s="238"/>
      <c r="K67" s="238"/>
      <c r="L67" s="239"/>
      <c r="M67" s="240"/>
      <c r="N67" s="15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x14ac:dyDescent="0.35">
      <c r="A68" s="235"/>
      <c r="B68" s="236"/>
      <c r="C68" s="237"/>
      <c r="D68" s="237"/>
      <c r="E68" s="237"/>
      <c r="F68" s="237"/>
      <c r="G68" s="237"/>
      <c r="H68" s="237"/>
      <c r="I68" s="238"/>
      <c r="J68" s="238"/>
      <c r="K68" s="238"/>
      <c r="L68" s="239"/>
      <c r="M68" s="240"/>
      <c r="N68" s="15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x14ac:dyDescent="0.35">
      <c r="A69" s="47"/>
      <c r="B69" s="199" t="s">
        <v>454</v>
      </c>
      <c r="C69" s="241">
        <f>SUM(C11:C57)</f>
        <v>2194400</v>
      </c>
      <c r="D69" s="241">
        <v>0</v>
      </c>
      <c r="E69" s="241">
        <f t="shared" ref="E69:K69" si="0">SUM(E11:E57)</f>
        <v>135449.44</v>
      </c>
      <c r="F69" s="241">
        <f t="shared" si="0"/>
        <v>0</v>
      </c>
      <c r="G69" s="241">
        <f t="shared" si="0"/>
        <v>1358950.56</v>
      </c>
      <c r="H69" s="241">
        <f t="shared" si="0"/>
        <v>700000</v>
      </c>
      <c r="I69" s="242">
        <f t="shared" si="0"/>
        <v>1994400</v>
      </c>
      <c r="J69" s="242">
        <f t="shared" si="0"/>
        <v>2094400</v>
      </c>
      <c r="K69" s="242">
        <f t="shared" si="0"/>
        <v>0</v>
      </c>
      <c r="L69" s="52"/>
      <c r="M69" s="53"/>
      <c r="N69" s="200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x14ac:dyDescent="0.35">
      <c r="A70" s="9"/>
      <c r="B70" s="185" t="s">
        <v>455</v>
      </c>
      <c r="C70" s="20"/>
      <c r="D70" s="234"/>
      <c r="E70" s="36"/>
      <c r="F70" s="36"/>
      <c r="G70" s="36"/>
      <c r="H70" s="36"/>
      <c r="I70" s="220"/>
      <c r="J70" s="220"/>
      <c r="K70" s="220"/>
      <c r="L70" s="14"/>
      <c r="M70" s="15"/>
      <c r="N70" s="15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x14ac:dyDescent="0.35">
      <c r="A71" s="9"/>
      <c r="B71" s="185" t="s">
        <v>456</v>
      </c>
      <c r="C71" s="20"/>
      <c r="D71" s="234"/>
      <c r="E71" s="36"/>
      <c r="F71" s="36"/>
      <c r="G71" s="36"/>
      <c r="H71" s="36"/>
      <c r="I71" s="220"/>
      <c r="J71" s="220"/>
      <c r="K71" s="220"/>
      <c r="L71" s="14"/>
      <c r="M71" s="15"/>
      <c r="N71" s="15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x14ac:dyDescent="0.35">
      <c r="A72" s="9">
        <v>1</v>
      </c>
      <c r="B72" s="208" t="s">
        <v>457</v>
      </c>
      <c r="C72" s="20">
        <v>7900</v>
      </c>
      <c r="D72" s="219">
        <v>24139</v>
      </c>
      <c r="E72" s="36">
        <v>0</v>
      </c>
      <c r="F72" s="36">
        <v>0</v>
      </c>
      <c r="G72" s="36">
        <f>C72</f>
        <v>7900</v>
      </c>
      <c r="H72" s="36">
        <v>0</v>
      </c>
      <c r="I72" s="220">
        <f>F72+G72+H72</f>
        <v>7900</v>
      </c>
      <c r="J72" s="220">
        <f>E72+I72</f>
        <v>7900</v>
      </c>
      <c r="K72" s="221">
        <f>C72-J72</f>
        <v>0</v>
      </c>
      <c r="L72" s="209">
        <v>24061</v>
      </c>
      <c r="M72" s="243" t="s">
        <v>458</v>
      </c>
      <c r="N72" s="15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x14ac:dyDescent="0.35">
      <c r="A73" s="9"/>
      <c r="B73" s="210" t="s">
        <v>459</v>
      </c>
      <c r="C73" s="20"/>
      <c r="D73" s="234"/>
      <c r="E73" s="36"/>
      <c r="F73" s="36"/>
      <c r="G73" s="36"/>
      <c r="H73" s="36"/>
      <c r="I73" s="220"/>
      <c r="J73" s="220"/>
      <c r="K73" s="220"/>
      <c r="L73" s="209">
        <v>24067</v>
      </c>
      <c r="M73" s="15" t="s">
        <v>460</v>
      </c>
      <c r="N73" s="15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x14ac:dyDescent="0.35">
      <c r="A74" s="9"/>
      <c r="B74" s="186" t="s">
        <v>461</v>
      </c>
      <c r="C74" s="20"/>
      <c r="D74" s="234"/>
      <c r="E74" s="36"/>
      <c r="F74" s="36"/>
      <c r="G74" s="36"/>
      <c r="H74" s="36"/>
      <c r="I74" s="220"/>
      <c r="J74" s="220"/>
      <c r="K74" s="220"/>
      <c r="L74" s="209">
        <v>24069</v>
      </c>
      <c r="M74" s="15" t="s">
        <v>462</v>
      </c>
      <c r="N74" s="15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x14ac:dyDescent="0.35">
      <c r="A75" s="9"/>
      <c r="B75" s="185"/>
      <c r="C75" s="20"/>
      <c r="D75" s="234"/>
      <c r="E75" s="36"/>
      <c r="F75" s="36"/>
      <c r="G75" s="36"/>
      <c r="H75" s="36"/>
      <c r="I75" s="220"/>
      <c r="J75" s="220"/>
      <c r="K75" s="220"/>
      <c r="L75" s="209">
        <v>24071</v>
      </c>
      <c r="M75" s="15" t="s">
        <v>463</v>
      </c>
      <c r="N75" s="15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x14ac:dyDescent="0.35">
      <c r="A76" s="9"/>
      <c r="B76" s="185"/>
      <c r="C76" s="20"/>
      <c r="D76" s="234"/>
      <c r="E76" s="36"/>
      <c r="F76" s="36"/>
      <c r="G76" s="36"/>
      <c r="H76" s="36"/>
      <c r="I76" s="220"/>
      <c r="J76" s="220"/>
      <c r="K76" s="220"/>
      <c r="L76" s="209">
        <v>24078</v>
      </c>
      <c r="M76" s="15" t="s">
        <v>205</v>
      </c>
      <c r="N76" s="15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x14ac:dyDescent="0.35">
      <c r="A77" s="9"/>
      <c r="B77" s="185"/>
      <c r="C77" s="20"/>
      <c r="D77" s="234"/>
      <c r="E77" s="36"/>
      <c r="F77" s="36"/>
      <c r="G77" s="36"/>
      <c r="H77" s="36"/>
      <c r="I77" s="220"/>
      <c r="J77" s="220"/>
      <c r="K77" s="220"/>
      <c r="L77" s="211">
        <v>24098</v>
      </c>
      <c r="M77" s="15" t="s">
        <v>315</v>
      </c>
      <c r="N77" s="15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x14ac:dyDescent="0.35">
      <c r="A78" s="9"/>
      <c r="B78" s="185"/>
      <c r="C78" s="20"/>
      <c r="D78" s="234"/>
      <c r="E78" s="36"/>
      <c r="F78" s="36"/>
      <c r="G78" s="36"/>
      <c r="H78" s="36"/>
      <c r="I78" s="220"/>
      <c r="J78" s="220"/>
      <c r="K78" s="220"/>
      <c r="L78" s="211">
        <v>24102</v>
      </c>
      <c r="M78" s="46" t="s">
        <v>464</v>
      </c>
      <c r="N78" s="280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x14ac:dyDescent="0.35">
      <c r="A79" s="9"/>
      <c r="B79" s="208"/>
      <c r="C79" s="20"/>
      <c r="D79" s="234"/>
      <c r="E79" s="36"/>
      <c r="F79" s="36"/>
      <c r="G79" s="36"/>
      <c r="H79" s="36"/>
      <c r="I79" s="220"/>
      <c r="J79" s="220"/>
      <c r="K79" s="220"/>
      <c r="L79" s="211">
        <v>24130</v>
      </c>
      <c r="M79" s="17" t="s">
        <v>465</v>
      </c>
      <c r="N79" s="280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x14ac:dyDescent="0.35">
      <c r="A80" s="9"/>
      <c r="B80" s="208"/>
      <c r="C80" s="20"/>
      <c r="D80" s="234"/>
      <c r="E80" s="36"/>
      <c r="F80" s="36"/>
      <c r="G80" s="36"/>
      <c r="H80" s="36"/>
      <c r="I80" s="220"/>
      <c r="J80" s="220"/>
      <c r="K80" s="220"/>
      <c r="L80" s="211">
        <v>24144</v>
      </c>
      <c r="M80" s="279" t="s">
        <v>466</v>
      </c>
      <c r="N80" s="280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x14ac:dyDescent="0.35">
      <c r="A81" s="9"/>
      <c r="B81" s="208"/>
      <c r="C81" s="20"/>
      <c r="D81" s="219"/>
      <c r="E81" s="36"/>
      <c r="F81" s="36"/>
      <c r="G81" s="36"/>
      <c r="H81" s="36"/>
      <c r="I81" s="220"/>
      <c r="J81" s="220"/>
      <c r="K81" s="221"/>
      <c r="L81" s="209">
        <v>24173</v>
      </c>
      <c r="M81" s="279" t="s">
        <v>467</v>
      </c>
      <c r="N81" s="280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x14ac:dyDescent="0.35">
      <c r="A82" s="9"/>
      <c r="B82" s="208"/>
      <c r="C82" s="20"/>
      <c r="D82" s="219"/>
      <c r="E82" s="36"/>
      <c r="F82" s="36"/>
      <c r="G82" s="36"/>
      <c r="H82" s="36"/>
      <c r="I82" s="220"/>
      <c r="J82" s="220"/>
      <c r="K82" s="221"/>
      <c r="L82" s="209"/>
      <c r="M82" s="46"/>
      <c r="N82" s="280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x14ac:dyDescent="0.35">
      <c r="A83" s="9"/>
      <c r="B83" s="208"/>
      <c r="C83" s="20"/>
      <c r="D83" s="219"/>
      <c r="E83" s="36"/>
      <c r="F83" s="36"/>
      <c r="G83" s="36"/>
      <c r="H83" s="36"/>
      <c r="I83" s="220"/>
      <c r="J83" s="220"/>
      <c r="K83" s="221"/>
      <c r="L83" s="209"/>
      <c r="M83" s="46"/>
      <c r="N83" s="280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x14ac:dyDescent="0.35">
      <c r="A84" s="9">
        <v>2</v>
      </c>
      <c r="B84" s="208" t="s">
        <v>468</v>
      </c>
      <c r="C84" s="20">
        <v>15270</v>
      </c>
      <c r="D84" s="219">
        <v>24139</v>
      </c>
      <c r="E84" s="36">
        <v>0</v>
      </c>
      <c r="F84" s="36">
        <v>0</v>
      </c>
      <c r="G84" s="36">
        <f>C84</f>
        <v>15270</v>
      </c>
      <c r="H84" s="36">
        <v>0</v>
      </c>
      <c r="I84" s="220">
        <f>F84+G84+H84</f>
        <v>15270</v>
      </c>
      <c r="J84" s="220">
        <f>E84+I84</f>
        <v>15270</v>
      </c>
      <c r="K84" s="221">
        <f>C84-J84</f>
        <v>0</v>
      </c>
      <c r="L84" s="209">
        <v>24061</v>
      </c>
      <c r="M84" s="279" t="s">
        <v>458</v>
      </c>
      <c r="N84" s="280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x14ac:dyDescent="0.35">
      <c r="A85" s="9"/>
      <c r="B85" s="56" t="s">
        <v>469</v>
      </c>
      <c r="C85" s="18"/>
      <c r="D85" s="234"/>
      <c r="E85" s="36"/>
      <c r="F85" s="36"/>
      <c r="G85" s="36"/>
      <c r="H85" s="36"/>
      <c r="I85" s="220"/>
      <c r="J85" s="220"/>
      <c r="K85" s="220"/>
      <c r="L85" s="209">
        <v>24069</v>
      </c>
      <c r="M85" s="46" t="s">
        <v>470</v>
      </c>
      <c r="N85" s="280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x14ac:dyDescent="0.35">
      <c r="A86" s="9"/>
      <c r="B86" s="210" t="s">
        <v>471</v>
      </c>
      <c r="C86" s="20"/>
      <c r="D86" s="234"/>
      <c r="E86" s="36"/>
      <c r="F86" s="36"/>
      <c r="G86" s="36"/>
      <c r="H86" s="36"/>
      <c r="I86" s="220"/>
      <c r="J86" s="220"/>
      <c r="K86" s="220"/>
      <c r="L86" s="211">
        <v>24071</v>
      </c>
      <c r="M86" s="46" t="s">
        <v>462</v>
      </c>
      <c r="N86" s="280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x14ac:dyDescent="0.35">
      <c r="A87" s="9"/>
      <c r="B87" s="186" t="s">
        <v>472</v>
      </c>
      <c r="C87" s="20"/>
      <c r="D87" s="234"/>
      <c r="E87" s="36"/>
      <c r="F87" s="36"/>
      <c r="G87" s="36"/>
      <c r="H87" s="36"/>
      <c r="I87" s="220"/>
      <c r="J87" s="220"/>
      <c r="K87" s="220"/>
      <c r="L87" s="211">
        <v>24075</v>
      </c>
      <c r="M87" s="46" t="s">
        <v>473</v>
      </c>
      <c r="N87" s="280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x14ac:dyDescent="0.35">
      <c r="A88" s="9"/>
      <c r="B88" s="185"/>
      <c r="C88" s="20"/>
      <c r="D88" s="234"/>
      <c r="E88" s="36"/>
      <c r="F88" s="36"/>
      <c r="G88" s="36"/>
      <c r="H88" s="36"/>
      <c r="I88" s="220"/>
      <c r="J88" s="220"/>
      <c r="K88" s="220"/>
      <c r="L88" s="211">
        <v>24078</v>
      </c>
      <c r="M88" s="46" t="s">
        <v>205</v>
      </c>
      <c r="N88" s="280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x14ac:dyDescent="0.35">
      <c r="A89" s="9"/>
      <c r="B89" s="185"/>
      <c r="C89" s="20"/>
      <c r="D89" s="234"/>
      <c r="E89" s="36"/>
      <c r="F89" s="36"/>
      <c r="G89" s="36"/>
      <c r="H89" s="36"/>
      <c r="I89" s="220"/>
      <c r="J89" s="220"/>
      <c r="K89" s="220"/>
      <c r="L89" s="211">
        <v>24098</v>
      </c>
      <c r="M89" s="46" t="s">
        <v>315</v>
      </c>
      <c r="N89" s="280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x14ac:dyDescent="0.35">
      <c r="A90" s="9"/>
      <c r="B90" s="185"/>
      <c r="C90" s="20"/>
      <c r="D90" s="234"/>
      <c r="E90" s="36"/>
      <c r="F90" s="36"/>
      <c r="G90" s="36"/>
      <c r="H90" s="36"/>
      <c r="I90" s="220"/>
      <c r="J90" s="220"/>
      <c r="K90" s="220"/>
      <c r="L90" s="211">
        <v>24102</v>
      </c>
      <c r="M90" s="46" t="s">
        <v>464</v>
      </c>
      <c r="N90" s="280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x14ac:dyDescent="0.35">
      <c r="A91" s="9"/>
      <c r="B91" s="208"/>
      <c r="C91" s="20"/>
      <c r="D91" s="234"/>
      <c r="E91" s="36"/>
      <c r="F91" s="36"/>
      <c r="G91" s="36"/>
      <c r="H91" s="36"/>
      <c r="I91" s="220"/>
      <c r="J91" s="220"/>
      <c r="K91" s="220"/>
      <c r="L91" s="211">
        <v>24130</v>
      </c>
      <c r="M91" s="17" t="s">
        <v>465</v>
      </c>
      <c r="N91" s="280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x14ac:dyDescent="0.35">
      <c r="A92" s="9"/>
      <c r="B92" s="208"/>
      <c r="C92" s="20"/>
      <c r="D92" s="234"/>
      <c r="E92" s="36"/>
      <c r="F92" s="36"/>
      <c r="G92" s="36"/>
      <c r="H92" s="36"/>
      <c r="I92" s="220"/>
      <c r="J92" s="220"/>
      <c r="K92" s="220"/>
      <c r="L92" s="211">
        <v>24144</v>
      </c>
      <c r="M92" s="279" t="s">
        <v>466</v>
      </c>
      <c r="N92" s="280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x14ac:dyDescent="0.35">
      <c r="A93" s="9"/>
      <c r="B93" s="208"/>
      <c r="C93" s="20"/>
      <c r="D93" s="219"/>
      <c r="E93" s="36"/>
      <c r="F93" s="36"/>
      <c r="G93" s="36"/>
      <c r="H93" s="36"/>
      <c r="I93" s="220"/>
      <c r="J93" s="220"/>
      <c r="K93" s="221"/>
      <c r="L93" s="209">
        <v>24173</v>
      </c>
      <c r="M93" s="243" t="s">
        <v>467</v>
      </c>
      <c r="N93" s="15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x14ac:dyDescent="0.35">
      <c r="A94" s="9"/>
      <c r="B94" s="208"/>
      <c r="C94" s="20"/>
      <c r="D94" s="219"/>
      <c r="E94" s="36"/>
      <c r="F94" s="36"/>
      <c r="G94" s="36"/>
      <c r="H94" s="36"/>
      <c r="I94" s="220"/>
      <c r="J94" s="220"/>
      <c r="K94" s="221"/>
      <c r="L94" s="209"/>
      <c r="M94" s="15"/>
      <c r="N94" s="15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x14ac:dyDescent="0.35">
      <c r="A95" s="9"/>
      <c r="B95" s="208"/>
      <c r="C95" s="20"/>
      <c r="D95" s="219"/>
      <c r="E95" s="36"/>
      <c r="F95" s="36"/>
      <c r="G95" s="36"/>
      <c r="H95" s="36"/>
      <c r="I95" s="220"/>
      <c r="J95" s="220"/>
      <c r="K95" s="221"/>
      <c r="L95" s="209"/>
      <c r="M95" s="15"/>
      <c r="N95" s="15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ht="42" x14ac:dyDescent="0.35">
      <c r="A96" s="9">
        <v>3</v>
      </c>
      <c r="B96" s="208" t="s">
        <v>474</v>
      </c>
      <c r="C96" s="20">
        <v>19810</v>
      </c>
      <c r="D96" s="219">
        <v>24198</v>
      </c>
      <c r="E96" s="36">
        <v>0</v>
      </c>
      <c r="F96" s="36">
        <v>0</v>
      </c>
      <c r="G96" s="36">
        <f>C96</f>
        <v>19810</v>
      </c>
      <c r="H96" s="36">
        <v>0</v>
      </c>
      <c r="I96" s="220">
        <f>F96+G96+H96</f>
        <v>19810</v>
      </c>
      <c r="J96" s="220">
        <f>E96+I96</f>
        <v>19810</v>
      </c>
      <c r="K96" s="221">
        <f>C96-J96</f>
        <v>0</v>
      </c>
      <c r="L96" s="193">
        <v>24061</v>
      </c>
      <c r="M96" s="35" t="s">
        <v>458</v>
      </c>
      <c r="N96" s="15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x14ac:dyDescent="0.35">
      <c r="A97" s="9"/>
      <c r="B97" s="212" t="s">
        <v>475</v>
      </c>
      <c r="C97" s="20"/>
      <c r="D97" s="234"/>
      <c r="E97" s="36"/>
      <c r="F97" s="36"/>
      <c r="G97" s="36"/>
      <c r="H97" s="36"/>
      <c r="I97" s="220"/>
      <c r="J97" s="220"/>
      <c r="K97" s="220"/>
      <c r="L97" s="211">
        <v>24074</v>
      </c>
      <c r="M97" s="15" t="s">
        <v>470</v>
      </c>
      <c r="N97" s="15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x14ac:dyDescent="0.35">
      <c r="A98" s="9"/>
      <c r="B98" s="186" t="s">
        <v>476</v>
      </c>
      <c r="C98" s="20"/>
      <c r="D98" s="234"/>
      <c r="E98" s="36"/>
      <c r="F98" s="36"/>
      <c r="G98" s="36"/>
      <c r="H98" s="36"/>
      <c r="I98" s="220"/>
      <c r="J98" s="220"/>
      <c r="K98" s="220"/>
      <c r="L98" s="211">
        <v>24076</v>
      </c>
      <c r="M98" s="15" t="s">
        <v>412</v>
      </c>
      <c r="N98" s="15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x14ac:dyDescent="0.35">
      <c r="A99" s="9"/>
      <c r="B99" s="186" t="s">
        <v>477</v>
      </c>
      <c r="C99" s="18"/>
      <c r="D99" s="234"/>
      <c r="E99" s="36"/>
      <c r="F99" s="36"/>
      <c r="G99" s="36"/>
      <c r="H99" s="36"/>
      <c r="I99" s="220"/>
      <c r="J99" s="220"/>
      <c r="K99" s="220"/>
      <c r="L99" s="209">
        <v>24078</v>
      </c>
      <c r="M99" s="15" t="s">
        <v>473</v>
      </c>
      <c r="N99" s="15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x14ac:dyDescent="0.35">
      <c r="A100" s="9"/>
      <c r="B100" s="82" t="s">
        <v>472</v>
      </c>
      <c r="C100" s="18"/>
      <c r="D100" s="234"/>
      <c r="E100" s="36"/>
      <c r="F100" s="36"/>
      <c r="G100" s="36"/>
      <c r="H100" s="36"/>
      <c r="I100" s="220"/>
      <c r="J100" s="220"/>
      <c r="K100" s="220"/>
      <c r="L100" s="211">
        <v>24085</v>
      </c>
      <c r="M100" s="15" t="s">
        <v>205</v>
      </c>
      <c r="N100" s="15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x14ac:dyDescent="0.35">
      <c r="A101" s="9"/>
      <c r="B101" s="185"/>
      <c r="C101" s="20"/>
      <c r="D101" s="234"/>
      <c r="E101" s="36"/>
      <c r="F101" s="36"/>
      <c r="G101" s="36"/>
      <c r="H101" s="36"/>
      <c r="I101" s="220"/>
      <c r="J101" s="220"/>
      <c r="K101" s="220"/>
      <c r="L101" s="211">
        <v>24098</v>
      </c>
      <c r="M101" s="15" t="s">
        <v>315</v>
      </c>
      <c r="N101" s="15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35">
      <c r="A102" s="9"/>
      <c r="B102" s="185"/>
      <c r="C102" s="20"/>
      <c r="D102" s="234"/>
      <c r="E102" s="36"/>
      <c r="F102" s="36"/>
      <c r="G102" s="36"/>
      <c r="H102" s="36"/>
      <c r="I102" s="220"/>
      <c r="J102" s="220"/>
      <c r="K102" s="220"/>
      <c r="L102" s="209">
        <v>24102</v>
      </c>
      <c r="M102" s="15" t="s">
        <v>478</v>
      </c>
      <c r="N102" s="15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x14ac:dyDescent="0.35">
      <c r="A103" s="9"/>
      <c r="B103" s="185"/>
      <c r="C103" s="20"/>
      <c r="D103" s="234"/>
      <c r="E103" s="36"/>
      <c r="F103" s="36"/>
      <c r="G103" s="36"/>
      <c r="H103" s="36"/>
      <c r="I103" s="220"/>
      <c r="J103" s="220"/>
      <c r="K103" s="220"/>
      <c r="L103" s="189">
        <v>24130</v>
      </c>
      <c r="M103" s="15" t="s">
        <v>465</v>
      </c>
      <c r="N103" s="67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x14ac:dyDescent="0.35">
      <c r="A104" s="9"/>
      <c r="B104" s="185"/>
      <c r="C104" s="20"/>
      <c r="D104" s="234"/>
      <c r="E104" s="36"/>
      <c r="F104" s="36"/>
      <c r="G104" s="36"/>
      <c r="H104" s="36"/>
      <c r="I104" s="220"/>
      <c r="J104" s="220"/>
      <c r="K104" s="220"/>
      <c r="L104" s="189">
        <v>24151</v>
      </c>
      <c r="M104" s="17" t="s">
        <v>466</v>
      </c>
      <c r="N104" s="67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x14ac:dyDescent="0.35">
      <c r="A105" s="9"/>
      <c r="B105" s="185"/>
      <c r="C105" s="20"/>
      <c r="D105" s="234"/>
      <c r="E105" s="36"/>
      <c r="F105" s="36"/>
      <c r="G105" s="36"/>
      <c r="H105" s="36"/>
      <c r="I105" s="220"/>
      <c r="J105" s="220"/>
      <c r="K105" s="220"/>
      <c r="L105" s="189">
        <v>24173</v>
      </c>
      <c r="M105" s="243" t="s">
        <v>467</v>
      </c>
      <c r="N105" s="67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x14ac:dyDescent="0.35">
      <c r="A106" s="9"/>
      <c r="B106" s="185"/>
      <c r="C106" s="20"/>
      <c r="D106" s="234"/>
      <c r="E106" s="36"/>
      <c r="F106" s="36"/>
      <c r="G106" s="36"/>
      <c r="H106" s="36"/>
      <c r="I106" s="220"/>
      <c r="J106" s="220"/>
      <c r="K106" s="220"/>
      <c r="L106" s="14"/>
      <c r="M106" s="15"/>
      <c r="N106" s="67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x14ac:dyDescent="0.35">
      <c r="A107" s="9"/>
      <c r="B107" s="185"/>
      <c r="C107" s="20"/>
      <c r="D107" s="234"/>
      <c r="E107" s="36"/>
      <c r="F107" s="36"/>
      <c r="G107" s="36"/>
      <c r="H107" s="36"/>
      <c r="I107" s="220"/>
      <c r="J107" s="220"/>
      <c r="K107" s="220"/>
      <c r="L107" s="14"/>
      <c r="M107" s="15"/>
      <c r="N107" s="67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x14ac:dyDescent="0.35">
      <c r="A108" s="9">
        <v>4</v>
      </c>
      <c r="B108" s="208" t="s">
        <v>479</v>
      </c>
      <c r="C108" s="18">
        <v>343120</v>
      </c>
      <c r="D108" s="219">
        <v>24259</v>
      </c>
      <c r="E108" s="36">
        <v>0</v>
      </c>
      <c r="F108" s="36">
        <v>0</v>
      </c>
      <c r="G108" s="36">
        <v>0</v>
      </c>
      <c r="H108" s="36">
        <f>C108</f>
        <v>343120</v>
      </c>
      <c r="I108" s="220">
        <f>F108+G108+H108</f>
        <v>343120</v>
      </c>
      <c r="J108" s="220">
        <f>E108+I108</f>
        <v>343120</v>
      </c>
      <c r="K108" s="221">
        <f>C108-J108</f>
        <v>0</v>
      </c>
      <c r="L108" s="193">
        <v>24078</v>
      </c>
      <c r="M108" s="17" t="s">
        <v>480</v>
      </c>
      <c r="N108" s="67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x14ac:dyDescent="0.35">
      <c r="A109" s="9"/>
      <c r="B109" s="186" t="s">
        <v>481</v>
      </c>
      <c r="C109" s="18"/>
      <c r="D109" s="234"/>
      <c r="E109" s="36"/>
      <c r="F109" s="36"/>
      <c r="G109" s="36"/>
      <c r="H109" s="36"/>
      <c r="I109" s="220"/>
      <c r="J109" s="220"/>
      <c r="K109" s="220"/>
      <c r="L109" s="209">
        <v>24111</v>
      </c>
      <c r="M109" s="243" t="s">
        <v>458</v>
      </c>
      <c r="N109" s="67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x14ac:dyDescent="0.35">
      <c r="A110" s="9"/>
      <c r="B110" s="232" t="s">
        <v>482</v>
      </c>
      <c r="C110" s="18"/>
      <c r="D110" s="234"/>
      <c r="E110" s="36"/>
      <c r="F110" s="36"/>
      <c r="G110" s="36"/>
      <c r="H110" s="36"/>
      <c r="I110" s="220"/>
      <c r="J110" s="220"/>
      <c r="K110" s="220"/>
      <c r="L110" s="189">
        <v>24123</v>
      </c>
      <c r="M110" s="15" t="s">
        <v>398</v>
      </c>
      <c r="N110" s="67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x14ac:dyDescent="0.35">
      <c r="A111" s="9"/>
      <c r="B111" s="186" t="s">
        <v>483</v>
      </c>
      <c r="C111" s="18"/>
      <c r="D111" s="234"/>
      <c r="E111" s="36"/>
      <c r="F111" s="36"/>
      <c r="G111" s="36"/>
      <c r="H111" s="36"/>
      <c r="I111" s="220"/>
      <c r="J111" s="220"/>
      <c r="K111" s="220"/>
      <c r="L111" s="189">
        <v>24130</v>
      </c>
      <c r="M111" s="15" t="s">
        <v>484</v>
      </c>
      <c r="N111" s="67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x14ac:dyDescent="0.35">
      <c r="A112" s="9"/>
      <c r="B112" s="186" t="s">
        <v>485</v>
      </c>
      <c r="C112" s="18"/>
      <c r="D112" s="234"/>
      <c r="E112" s="36"/>
      <c r="F112" s="36"/>
      <c r="G112" s="36"/>
      <c r="H112" s="36"/>
      <c r="I112" s="220"/>
      <c r="J112" s="220"/>
      <c r="K112" s="220"/>
      <c r="L112" s="189">
        <v>24133</v>
      </c>
      <c r="M112" s="15" t="s">
        <v>413</v>
      </c>
      <c r="N112" s="67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x14ac:dyDescent="0.35">
      <c r="A113" s="9"/>
      <c r="B113" s="232" t="s">
        <v>486</v>
      </c>
      <c r="C113" s="18"/>
      <c r="D113" s="234"/>
      <c r="E113" s="36"/>
      <c r="F113" s="36"/>
      <c r="G113" s="36"/>
      <c r="H113" s="36"/>
      <c r="I113" s="220"/>
      <c r="J113" s="220"/>
      <c r="K113" s="220"/>
      <c r="L113" s="189">
        <v>24138</v>
      </c>
      <c r="M113" s="15" t="s">
        <v>205</v>
      </c>
      <c r="N113" s="67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x14ac:dyDescent="0.35">
      <c r="A114" s="9"/>
      <c r="B114" s="185"/>
      <c r="C114" s="18"/>
      <c r="D114" s="234"/>
      <c r="E114" s="36"/>
      <c r="F114" s="36"/>
      <c r="G114" s="36"/>
      <c r="H114" s="36"/>
      <c r="I114" s="220"/>
      <c r="J114" s="220"/>
      <c r="K114" s="220"/>
      <c r="L114" s="189">
        <v>24146</v>
      </c>
      <c r="M114" s="15" t="s">
        <v>487</v>
      </c>
      <c r="N114" s="67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x14ac:dyDescent="0.35">
      <c r="A115" s="9"/>
      <c r="B115" s="185"/>
      <c r="C115" s="18"/>
      <c r="D115" s="234"/>
      <c r="E115" s="36"/>
      <c r="F115" s="36"/>
      <c r="G115" s="36"/>
      <c r="H115" s="36"/>
      <c r="I115" s="220"/>
      <c r="J115" s="220"/>
      <c r="K115" s="220"/>
      <c r="L115" s="189">
        <v>24158</v>
      </c>
      <c r="M115" s="15" t="s">
        <v>488</v>
      </c>
      <c r="N115" s="67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x14ac:dyDescent="0.35">
      <c r="A116" s="9"/>
      <c r="B116" s="208"/>
      <c r="C116" s="20"/>
      <c r="D116" s="219"/>
      <c r="E116" s="36"/>
      <c r="F116" s="36"/>
      <c r="G116" s="36"/>
      <c r="H116" s="36"/>
      <c r="I116" s="220"/>
      <c r="J116" s="220"/>
      <c r="K116" s="221"/>
      <c r="L116" s="193"/>
      <c r="M116" s="17"/>
      <c r="N116" s="67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ht="42" x14ac:dyDescent="0.35">
      <c r="A117" s="9">
        <v>5</v>
      </c>
      <c r="B117" s="208" t="s">
        <v>489</v>
      </c>
      <c r="C117" s="20">
        <v>7900</v>
      </c>
      <c r="D117" s="219">
        <v>24167</v>
      </c>
      <c r="E117" s="36">
        <v>0</v>
      </c>
      <c r="F117" s="36">
        <v>0</v>
      </c>
      <c r="G117" s="36">
        <f>C117</f>
        <v>7900</v>
      </c>
      <c r="H117" s="36">
        <v>0</v>
      </c>
      <c r="I117" s="220">
        <f>F117+G117+H117</f>
        <v>7900</v>
      </c>
      <c r="J117" s="220">
        <f>E117+I117</f>
        <v>7900</v>
      </c>
      <c r="K117" s="221">
        <f>C117-J117</f>
        <v>0</v>
      </c>
      <c r="L117" s="193">
        <v>24078</v>
      </c>
      <c r="M117" s="17" t="s">
        <v>480</v>
      </c>
      <c r="N117" s="67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x14ac:dyDescent="0.35">
      <c r="A118" s="9"/>
      <c r="B118" s="186" t="s">
        <v>490</v>
      </c>
      <c r="C118" s="20"/>
      <c r="D118" s="234"/>
      <c r="E118" s="36"/>
      <c r="F118" s="36"/>
      <c r="G118" s="36"/>
      <c r="H118" s="36"/>
      <c r="I118" s="220"/>
      <c r="J118" s="220"/>
      <c r="K118" s="220"/>
      <c r="L118" s="209">
        <v>24111</v>
      </c>
      <c r="M118" s="243" t="s">
        <v>458</v>
      </c>
      <c r="N118" s="67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x14ac:dyDescent="0.35">
      <c r="A119" s="9"/>
      <c r="B119" s="185"/>
      <c r="C119" s="20"/>
      <c r="D119" s="234"/>
      <c r="E119" s="36"/>
      <c r="F119" s="36"/>
      <c r="G119" s="36"/>
      <c r="H119" s="36"/>
      <c r="I119" s="220"/>
      <c r="J119" s="220"/>
      <c r="K119" s="220"/>
      <c r="L119" s="189">
        <v>24123</v>
      </c>
      <c r="M119" s="15" t="s">
        <v>398</v>
      </c>
      <c r="N119" s="67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x14ac:dyDescent="0.35">
      <c r="A120" s="9"/>
      <c r="B120" s="185"/>
      <c r="C120" s="20"/>
      <c r="D120" s="234"/>
      <c r="E120" s="36"/>
      <c r="F120" s="36"/>
      <c r="G120" s="36"/>
      <c r="H120" s="36"/>
      <c r="I120" s="220"/>
      <c r="J120" s="220"/>
      <c r="K120" s="220"/>
      <c r="L120" s="189">
        <v>24130</v>
      </c>
      <c r="M120" s="15" t="s">
        <v>484</v>
      </c>
      <c r="N120" s="67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x14ac:dyDescent="0.35">
      <c r="A121" s="9"/>
      <c r="B121" s="185"/>
      <c r="C121" s="20"/>
      <c r="D121" s="234"/>
      <c r="E121" s="36"/>
      <c r="F121" s="36"/>
      <c r="G121" s="36"/>
      <c r="H121" s="36"/>
      <c r="I121" s="220"/>
      <c r="J121" s="220"/>
      <c r="K121" s="220"/>
      <c r="L121" s="189">
        <v>24133</v>
      </c>
      <c r="M121" s="15" t="s">
        <v>413</v>
      </c>
      <c r="N121" s="67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x14ac:dyDescent="0.35">
      <c r="A122" s="9"/>
      <c r="B122" s="208"/>
      <c r="C122" s="20"/>
      <c r="D122" s="219"/>
      <c r="E122" s="36"/>
      <c r="F122" s="36"/>
      <c r="G122" s="36"/>
      <c r="H122" s="36"/>
      <c r="I122" s="220"/>
      <c r="J122" s="220"/>
      <c r="K122" s="221"/>
      <c r="L122" s="193">
        <v>24138</v>
      </c>
      <c r="M122" s="17" t="s">
        <v>205</v>
      </c>
      <c r="N122" s="67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x14ac:dyDescent="0.35">
      <c r="A123" s="9"/>
      <c r="B123" s="208"/>
      <c r="C123" s="20"/>
      <c r="D123" s="219"/>
      <c r="E123" s="36"/>
      <c r="F123" s="36"/>
      <c r="G123" s="36"/>
      <c r="H123" s="36"/>
      <c r="I123" s="220"/>
      <c r="J123" s="220"/>
      <c r="K123" s="221"/>
      <c r="L123" s="189">
        <v>24146</v>
      </c>
      <c r="M123" s="15" t="s">
        <v>487</v>
      </c>
      <c r="N123" s="67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x14ac:dyDescent="0.35">
      <c r="A124" s="9"/>
      <c r="B124" s="208"/>
      <c r="C124" s="20"/>
      <c r="D124" s="219"/>
      <c r="E124" s="36"/>
      <c r="F124" s="36"/>
      <c r="G124" s="36"/>
      <c r="H124" s="36"/>
      <c r="I124" s="220"/>
      <c r="J124" s="220"/>
      <c r="K124" s="221"/>
      <c r="L124" s="189">
        <v>24158</v>
      </c>
      <c r="M124" s="15" t="s">
        <v>491</v>
      </c>
      <c r="N124" s="67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x14ac:dyDescent="0.35">
      <c r="A125" s="9"/>
      <c r="B125" s="208"/>
      <c r="C125" s="20"/>
      <c r="D125" s="219"/>
      <c r="E125" s="36"/>
      <c r="F125" s="36"/>
      <c r="G125" s="36"/>
      <c r="H125" s="36"/>
      <c r="I125" s="220"/>
      <c r="J125" s="220"/>
      <c r="K125" s="221"/>
      <c r="L125" s="244">
        <v>24180</v>
      </c>
      <c r="M125" s="56" t="s">
        <v>492</v>
      </c>
      <c r="N125" s="67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x14ac:dyDescent="0.35">
      <c r="A126" s="9"/>
      <c r="B126" s="208"/>
      <c r="C126" s="20"/>
      <c r="D126" s="219"/>
      <c r="E126" s="36"/>
      <c r="F126" s="36"/>
      <c r="G126" s="36"/>
      <c r="H126" s="36"/>
      <c r="I126" s="220"/>
      <c r="J126" s="220"/>
      <c r="K126" s="221"/>
      <c r="L126" s="244">
        <v>24188</v>
      </c>
      <c r="M126" s="56" t="s">
        <v>493</v>
      </c>
      <c r="N126" s="67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x14ac:dyDescent="0.35">
      <c r="A127" s="9"/>
      <c r="B127" s="208"/>
      <c r="C127" s="20"/>
      <c r="D127" s="219"/>
      <c r="E127" s="36"/>
      <c r="F127" s="36"/>
      <c r="G127" s="36"/>
      <c r="H127" s="36"/>
      <c r="I127" s="220"/>
      <c r="J127" s="220"/>
      <c r="K127" s="221"/>
      <c r="N127" s="67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x14ac:dyDescent="0.35">
      <c r="A128" s="9"/>
      <c r="B128" s="208"/>
      <c r="C128" s="20"/>
      <c r="D128" s="219"/>
      <c r="E128" s="36"/>
      <c r="F128" s="36"/>
      <c r="G128" s="36"/>
      <c r="H128" s="36"/>
      <c r="I128" s="220"/>
      <c r="J128" s="220"/>
      <c r="K128" s="221"/>
      <c r="N128" s="67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x14ac:dyDescent="0.35">
      <c r="A129" s="9">
        <v>6</v>
      </c>
      <c r="B129" s="208" t="s">
        <v>494</v>
      </c>
      <c r="C129" s="20">
        <v>7640</v>
      </c>
      <c r="D129" s="219">
        <v>24167</v>
      </c>
      <c r="E129" s="36">
        <v>0</v>
      </c>
      <c r="F129" s="36">
        <v>0</v>
      </c>
      <c r="G129" s="36">
        <f>C129</f>
        <v>7640</v>
      </c>
      <c r="H129" s="36">
        <v>0</v>
      </c>
      <c r="I129" s="220">
        <f>F129+G129+H129</f>
        <v>7640</v>
      </c>
      <c r="J129" s="220">
        <f>E129+I129</f>
        <v>7640</v>
      </c>
      <c r="K129" s="221">
        <f>C129-J129</f>
        <v>0</v>
      </c>
      <c r="L129" s="193">
        <v>24078</v>
      </c>
      <c r="M129" s="17" t="s">
        <v>480</v>
      </c>
      <c r="N129" s="67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x14ac:dyDescent="0.35">
      <c r="A130" s="9"/>
      <c r="B130" s="186" t="s">
        <v>495</v>
      </c>
      <c r="C130" s="20"/>
      <c r="D130" s="234"/>
      <c r="E130" s="36"/>
      <c r="F130" s="36"/>
      <c r="G130" s="36"/>
      <c r="H130" s="36"/>
      <c r="I130" s="220"/>
      <c r="J130" s="220"/>
      <c r="K130" s="220"/>
      <c r="L130" s="209">
        <v>24111</v>
      </c>
      <c r="M130" s="243" t="s">
        <v>458</v>
      </c>
      <c r="N130" s="67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x14ac:dyDescent="0.35">
      <c r="A131" s="9"/>
      <c r="B131" s="185"/>
      <c r="C131" s="20"/>
      <c r="D131" s="234"/>
      <c r="E131" s="36"/>
      <c r="F131" s="36"/>
      <c r="G131" s="36"/>
      <c r="H131" s="36"/>
      <c r="I131" s="220"/>
      <c r="J131" s="220"/>
      <c r="K131" s="220"/>
      <c r="L131" s="189">
        <v>24123</v>
      </c>
      <c r="M131" s="15" t="s">
        <v>398</v>
      </c>
      <c r="N131" s="67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x14ac:dyDescent="0.35">
      <c r="A132" s="9"/>
      <c r="B132" s="185"/>
      <c r="C132" s="20"/>
      <c r="D132" s="234"/>
      <c r="E132" s="36"/>
      <c r="F132" s="36"/>
      <c r="G132" s="36"/>
      <c r="H132" s="36"/>
      <c r="I132" s="220"/>
      <c r="J132" s="220"/>
      <c r="K132" s="220"/>
      <c r="L132" s="189">
        <v>24130</v>
      </c>
      <c r="M132" s="15" t="s">
        <v>484</v>
      </c>
      <c r="N132" s="67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x14ac:dyDescent="0.35">
      <c r="A133" s="9"/>
      <c r="B133" s="185"/>
      <c r="C133" s="20"/>
      <c r="D133" s="234"/>
      <c r="E133" s="36"/>
      <c r="F133" s="36"/>
      <c r="G133" s="36"/>
      <c r="H133" s="36"/>
      <c r="I133" s="220"/>
      <c r="J133" s="220"/>
      <c r="K133" s="220"/>
      <c r="L133" s="189">
        <v>24133</v>
      </c>
      <c r="M133" s="15" t="s">
        <v>413</v>
      </c>
      <c r="N133" s="67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x14ac:dyDescent="0.35">
      <c r="A134" s="9"/>
      <c r="B134" s="185"/>
      <c r="C134" s="20"/>
      <c r="D134" s="234"/>
      <c r="E134" s="36"/>
      <c r="F134" s="36"/>
      <c r="G134" s="36"/>
      <c r="H134" s="36"/>
      <c r="I134" s="220"/>
      <c r="J134" s="220"/>
      <c r="K134" s="220"/>
      <c r="L134" s="244">
        <v>24138</v>
      </c>
      <c r="M134" s="56" t="s">
        <v>205</v>
      </c>
      <c r="N134" s="67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x14ac:dyDescent="0.35">
      <c r="A135" s="9"/>
      <c r="B135" s="185"/>
      <c r="C135" s="20"/>
      <c r="D135" s="234"/>
      <c r="E135" s="36"/>
      <c r="F135" s="36"/>
      <c r="G135" s="36"/>
      <c r="H135" s="36"/>
      <c r="I135" s="220"/>
      <c r="J135" s="220"/>
      <c r="K135" s="220"/>
      <c r="L135" s="189">
        <v>24146</v>
      </c>
      <c r="M135" s="15" t="s">
        <v>487</v>
      </c>
      <c r="N135" s="67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x14ac:dyDescent="0.35">
      <c r="A136" s="9"/>
      <c r="B136" s="185"/>
      <c r="C136" s="20"/>
      <c r="D136" s="234"/>
      <c r="E136" s="36"/>
      <c r="F136" s="36"/>
      <c r="G136" s="36"/>
      <c r="H136" s="36"/>
      <c r="I136" s="220"/>
      <c r="J136" s="220"/>
      <c r="K136" s="220"/>
      <c r="L136" s="189">
        <v>24158</v>
      </c>
      <c r="M136" s="15" t="s">
        <v>491</v>
      </c>
      <c r="N136" s="67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x14ac:dyDescent="0.35">
      <c r="A137" s="9"/>
      <c r="B137" s="185"/>
      <c r="C137" s="20"/>
      <c r="D137" s="234"/>
      <c r="E137" s="36"/>
      <c r="F137" s="36"/>
      <c r="G137" s="36"/>
      <c r="H137" s="36"/>
      <c r="I137" s="220"/>
      <c r="J137" s="220"/>
      <c r="K137" s="220"/>
      <c r="L137" s="244">
        <v>24180</v>
      </c>
      <c r="M137" s="56" t="s">
        <v>496</v>
      </c>
      <c r="N137" s="67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x14ac:dyDescent="0.35">
      <c r="A138" s="9"/>
      <c r="B138" s="185"/>
      <c r="C138" s="20"/>
      <c r="D138" s="234"/>
      <c r="E138" s="36"/>
      <c r="F138" s="36"/>
      <c r="G138" s="36"/>
      <c r="H138" s="36"/>
      <c r="I138" s="220"/>
      <c r="J138" s="220"/>
      <c r="K138" s="220"/>
      <c r="L138" s="244">
        <v>24188</v>
      </c>
      <c r="M138" s="56" t="s">
        <v>493</v>
      </c>
      <c r="N138" s="67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x14ac:dyDescent="0.35">
      <c r="A139" s="9"/>
      <c r="B139" s="185"/>
      <c r="C139" s="20"/>
      <c r="D139" s="234"/>
      <c r="E139" s="36"/>
      <c r="F139" s="36"/>
      <c r="G139" s="36"/>
      <c r="H139" s="36"/>
      <c r="I139" s="220"/>
      <c r="J139" s="220"/>
      <c r="K139" s="220"/>
      <c r="N139" s="67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x14ac:dyDescent="0.35">
      <c r="A140" s="9"/>
      <c r="B140" s="185"/>
      <c r="C140" s="20"/>
      <c r="D140" s="234"/>
      <c r="E140" s="36"/>
      <c r="F140" s="36"/>
      <c r="G140" s="36"/>
      <c r="H140" s="36"/>
      <c r="I140" s="220"/>
      <c r="J140" s="220"/>
      <c r="K140" s="220"/>
      <c r="N140" s="67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x14ac:dyDescent="0.35">
      <c r="A141" s="47"/>
      <c r="B141" s="199" t="s">
        <v>497</v>
      </c>
      <c r="C141" s="241">
        <f t="shared" ref="C141:K141" si="1">SUM(C72:C131)</f>
        <v>401640</v>
      </c>
      <c r="D141" s="241">
        <f t="shared" si="1"/>
        <v>145069</v>
      </c>
      <c r="E141" s="241">
        <f t="shared" si="1"/>
        <v>0</v>
      </c>
      <c r="F141" s="241">
        <f t="shared" si="1"/>
        <v>0</v>
      </c>
      <c r="G141" s="241">
        <f t="shared" si="1"/>
        <v>58520</v>
      </c>
      <c r="H141" s="241">
        <f t="shared" si="1"/>
        <v>343120</v>
      </c>
      <c r="I141" s="242">
        <f t="shared" si="1"/>
        <v>401640</v>
      </c>
      <c r="J141" s="242">
        <f t="shared" si="1"/>
        <v>401640</v>
      </c>
      <c r="K141" s="242">
        <f t="shared" si="1"/>
        <v>0</v>
      </c>
      <c r="L141" s="52"/>
      <c r="M141" s="53"/>
      <c r="N141" s="67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x14ac:dyDescent="0.35">
      <c r="A142" s="9"/>
      <c r="B142" s="185" t="s">
        <v>498</v>
      </c>
      <c r="C142" s="20"/>
      <c r="D142" s="234"/>
      <c r="E142" s="36"/>
      <c r="F142" s="36"/>
      <c r="G142" s="36"/>
      <c r="H142" s="36"/>
      <c r="I142" s="220"/>
      <c r="J142" s="220"/>
      <c r="K142" s="220"/>
      <c r="L142" s="14"/>
      <c r="M142" s="15"/>
      <c r="N142" s="15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x14ac:dyDescent="0.35">
      <c r="A143" s="9"/>
      <c r="B143" s="185" t="s">
        <v>499</v>
      </c>
      <c r="C143" s="20"/>
      <c r="D143" s="219"/>
      <c r="E143" s="36"/>
      <c r="F143" s="36"/>
      <c r="G143" s="36"/>
      <c r="H143" s="36"/>
      <c r="I143" s="220"/>
      <c r="J143" s="220"/>
      <c r="K143" s="220"/>
      <c r="L143" s="231"/>
      <c r="M143" s="15"/>
      <c r="N143" s="15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x14ac:dyDescent="0.35">
      <c r="A144" s="16">
        <v>1</v>
      </c>
      <c r="B144" s="23" t="s">
        <v>500</v>
      </c>
      <c r="C144" s="20">
        <v>41500</v>
      </c>
      <c r="D144" s="219">
        <v>24259</v>
      </c>
      <c r="E144" s="36">
        <v>0</v>
      </c>
      <c r="F144" s="36">
        <v>0</v>
      </c>
      <c r="G144" s="36">
        <v>0</v>
      </c>
      <c r="H144" s="36">
        <v>41500</v>
      </c>
      <c r="I144" s="220">
        <f>F144+G144+H144</f>
        <v>41500</v>
      </c>
      <c r="J144" s="220">
        <f>E144+I144</f>
        <v>41500</v>
      </c>
      <c r="K144" s="221">
        <f>C144-J144</f>
        <v>0</v>
      </c>
      <c r="L144" s="80"/>
      <c r="M144" s="23" t="s">
        <v>501</v>
      </c>
      <c r="N144" s="15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x14ac:dyDescent="0.35">
      <c r="A145" s="16"/>
      <c r="B145" s="245" t="s">
        <v>502</v>
      </c>
      <c r="C145" s="20"/>
      <c r="D145" s="219"/>
      <c r="E145" s="36"/>
      <c r="F145" s="36"/>
      <c r="G145" s="36"/>
      <c r="H145" s="36"/>
      <c r="I145" s="220"/>
      <c r="J145" s="220"/>
      <c r="K145" s="220"/>
      <c r="L145" s="80"/>
      <c r="M145" s="56"/>
      <c r="N145" s="67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x14ac:dyDescent="0.35">
      <c r="A146" s="16"/>
      <c r="B146" s="194" t="s">
        <v>503</v>
      </c>
      <c r="C146" s="20"/>
      <c r="D146" s="219"/>
      <c r="E146" s="36"/>
      <c r="F146" s="36"/>
      <c r="G146" s="36"/>
      <c r="H146" s="36"/>
      <c r="I146" s="220"/>
      <c r="J146" s="220"/>
      <c r="K146" s="220"/>
      <c r="L146" s="189"/>
      <c r="M146" s="23"/>
      <c r="N146" s="15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x14ac:dyDescent="0.35">
      <c r="A147" s="16"/>
      <c r="B147" s="194" t="s">
        <v>504</v>
      </c>
      <c r="C147" s="20"/>
      <c r="D147" s="219"/>
      <c r="E147" s="36"/>
      <c r="F147" s="36"/>
      <c r="G147" s="36"/>
      <c r="H147" s="36"/>
      <c r="I147" s="220"/>
      <c r="J147" s="220"/>
      <c r="K147" s="220"/>
      <c r="L147" s="189"/>
      <c r="M147" s="23"/>
      <c r="N147" s="15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x14ac:dyDescent="0.35">
      <c r="A148" s="16"/>
      <c r="B148" s="194" t="s">
        <v>505</v>
      </c>
      <c r="C148" s="20"/>
      <c r="D148" s="219"/>
      <c r="E148" s="36"/>
      <c r="F148" s="36"/>
      <c r="G148" s="36"/>
      <c r="H148" s="36"/>
      <c r="I148" s="220"/>
      <c r="J148" s="220"/>
      <c r="K148" s="220"/>
      <c r="L148" s="189"/>
      <c r="M148" s="23"/>
      <c r="N148" s="15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x14ac:dyDescent="0.35">
      <c r="A149" s="16"/>
      <c r="B149" s="194" t="s">
        <v>506</v>
      </c>
      <c r="C149" s="20"/>
      <c r="D149" s="219"/>
      <c r="E149" s="36"/>
      <c r="F149" s="36"/>
      <c r="G149" s="36"/>
      <c r="H149" s="36"/>
      <c r="I149" s="220"/>
      <c r="J149" s="220"/>
      <c r="K149" s="220"/>
      <c r="L149" s="189"/>
      <c r="M149" s="23"/>
      <c r="N149" s="15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35">
      <c r="A150" s="16"/>
      <c r="B150" s="194" t="s">
        <v>507</v>
      </c>
      <c r="C150" s="20"/>
      <c r="D150" s="219"/>
      <c r="E150" s="36"/>
      <c r="F150" s="36"/>
      <c r="G150" s="36"/>
      <c r="H150" s="36"/>
      <c r="I150" s="220"/>
      <c r="J150" s="220"/>
      <c r="K150" s="220"/>
      <c r="L150" s="189"/>
      <c r="M150" s="23"/>
      <c r="N150" s="15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35">
      <c r="A151" s="16"/>
      <c r="B151" s="194" t="s">
        <v>508</v>
      </c>
      <c r="C151" s="20"/>
      <c r="D151" s="219"/>
      <c r="E151" s="36"/>
      <c r="F151" s="36"/>
      <c r="G151" s="36"/>
      <c r="H151" s="36"/>
      <c r="I151" s="220"/>
      <c r="J151" s="220"/>
      <c r="K151" s="220"/>
      <c r="L151" s="189"/>
      <c r="M151" s="23"/>
      <c r="N151" s="15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x14ac:dyDescent="0.35">
      <c r="A152" s="16"/>
      <c r="B152" s="23"/>
      <c r="C152" s="20"/>
      <c r="D152" s="219"/>
      <c r="E152" s="36"/>
      <c r="F152" s="36"/>
      <c r="G152" s="36"/>
      <c r="H152" s="36"/>
      <c r="I152" s="220"/>
      <c r="J152" s="220"/>
      <c r="K152" s="221"/>
      <c r="L152" s="189"/>
      <c r="M152" s="23"/>
      <c r="N152" s="15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x14ac:dyDescent="0.35">
      <c r="A153" s="16"/>
      <c r="B153" s="23"/>
      <c r="C153" s="20"/>
      <c r="D153" s="219"/>
      <c r="E153" s="36"/>
      <c r="F153" s="36"/>
      <c r="G153" s="36"/>
      <c r="H153" s="36"/>
      <c r="I153" s="220"/>
      <c r="J153" s="220"/>
      <c r="K153" s="221"/>
      <c r="L153" s="189"/>
      <c r="M153" s="23"/>
      <c r="N153" s="15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x14ac:dyDescent="0.35">
      <c r="A154" s="16">
        <v>2</v>
      </c>
      <c r="B154" s="23" t="s">
        <v>509</v>
      </c>
      <c r="C154" s="20">
        <v>352000</v>
      </c>
      <c r="D154" s="219">
        <v>24047</v>
      </c>
      <c r="E154" s="36">
        <f>24800+5000+24000+5000+5000+24800+24800+5000+22400+5000</f>
        <v>145800</v>
      </c>
      <c r="F154" s="36">
        <v>0</v>
      </c>
      <c r="G154" s="36">
        <f>116000-(22400+5000)</f>
        <v>88600</v>
      </c>
      <c r="H154" s="36">
        <v>117600</v>
      </c>
      <c r="I154" s="220">
        <f>F154+G154+H154</f>
        <v>206200</v>
      </c>
      <c r="J154" s="220">
        <f>E154+I154</f>
        <v>352000</v>
      </c>
      <c r="K154" s="221">
        <f>C154-J154</f>
        <v>0</v>
      </c>
      <c r="L154" s="189">
        <v>24068</v>
      </c>
      <c r="M154" s="23" t="s">
        <v>510</v>
      </c>
      <c r="N154" s="15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x14ac:dyDescent="0.35">
      <c r="A155" s="16"/>
      <c r="B155" s="195" t="s">
        <v>511</v>
      </c>
      <c r="C155" s="20"/>
      <c r="D155" s="219"/>
      <c r="E155" s="36"/>
      <c r="F155" s="36"/>
      <c r="G155" s="36"/>
      <c r="H155" s="36"/>
      <c r="I155" s="220"/>
      <c r="J155" s="220"/>
      <c r="K155" s="221"/>
      <c r="L155" s="189">
        <v>24069</v>
      </c>
      <c r="M155" s="23" t="s">
        <v>512</v>
      </c>
      <c r="N155" s="67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x14ac:dyDescent="0.35">
      <c r="A156" s="16"/>
      <c r="B156" s="194" t="s">
        <v>513</v>
      </c>
      <c r="C156" s="20"/>
      <c r="D156" s="219"/>
      <c r="E156" s="36"/>
      <c r="F156" s="36"/>
      <c r="G156" s="36"/>
      <c r="H156" s="36"/>
      <c r="I156" s="220"/>
      <c r="J156" s="220"/>
      <c r="K156" s="221"/>
      <c r="L156" s="189"/>
      <c r="M156" s="23" t="s">
        <v>514</v>
      </c>
      <c r="N156" s="67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x14ac:dyDescent="0.35">
      <c r="A157" s="16"/>
      <c r="B157" s="194" t="s">
        <v>515</v>
      </c>
      <c r="C157" s="20"/>
      <c r="D157" s="219"/>
      <c r="E157" s="36"/>
      <c r="F157" s="36"/>
      <c r="G157" s="36"/>
      <c r="H157" s="36"/>
      <c r="I157" s="220"/>
      <c r="J157" s="220"/>
      <c r="K157" s="221"/>
      <c r="L157" s="189">
        <v>24090</v>
      </c>
      <c r="M157" s="23" t="s">
        <v>516</v>
      </c>
      <c r="N157" s="67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x14ac:dyDescent="0.35">
      <c r="A158" s="16"/>
      <c r="B158" s="194" t="s">
        <v>517</v>
      </c>
      <c r="C158" s="20"/>
      <c r="D158" s="219"/>
      <c r="E158" s="36"/>
      <c r="F158" s="36"/>
      <c r="G158" s="36"/>
      <c r="H158" s="36"/>
      <c r="I158" s="220"/>
      <c r="J158" s="220"/>
      <c r="K158" s="221"/>
      <c r="L158" s="189"/>
      <c r="M158" s="23" t="s">
        <v>518</v>
      </c>
      <c r="N158" s="67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x14ac:dyDescent="0.35">
      <c r="A159" s="16"/>
      <c r="B159" s="194" t="s">
        <v>519</v>
      </c>
      <c r="C159" s="20"/>
      <c r="D159" s="219"/>
      <c r="E159" s="36"/>
      <c r="F159" s="36"/>
      <c r="G159" s="36"/>
      <c r="H159" s="36"/>
      <c r="I159" s="220"/>
      <c r="J159" s="220"/>
      <c r="K159" s="221"/>
      <c r="L159" s="189">
        <v>24091</v>
      </c>
      <c r="M159" s="23" t="s">
        <v>520</v>
      </c>
      <c r="N159" s="67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x14ac:dyDescent="0.35">
      <c r="A160" s="16"/>
      <c r="B160" s="194" t="s">
        <v>521</v>
      </c>
      <c r="C160" s="20"/>
      <c r="D160" s="219"/>
      <c r="E160" s="36"/>
      <c r="F160" s="36"/>
      <c r="G160" s="36"/>
      <c r="H160" s="36"/>
      <c r="I160" s="220"/>
      <c r="J160" s="220"/>
      <c r="K160" s="221"/>
      <c r="L160" s="189">
        <v>24131</v>
      </c>
      <c r="M160" s="23" t="s">
        <v>522</v>
      </c>
      <c r="N160" s="67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x14ac:dyDescent="0.35">
      <c r="A161" s="16"/>
      <c r="B161" s="23"/>
      <c r="C161" s="20"/>
      <c r="D161" s="219"/>
      <c r="E161" s="36"/>
      <c r="F161" s="36"/>
      <c r="G161" s="36"/>
      <c r="H161" s="36"/>
      <c r="I161" s="220"/>
      <c r="J161" s="220"/>
      <c r="K161" s="221"/>
      <c r="L161" s="189">
        <v>24153</v>
      </c>
      <c r="M161" s="23" t="s">
        <v>523</v>
      </c>
      <c r="N161" s="15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x14ac:dyDescent="0.35">
      <c r="A162" s="16"/>
      <c r="B162" s="23"/>
      <c r="C162" s="20"/>
      <c r="D162" s="219"/>
      <c r="E162" s="36"/>
      <c r="F162" s="36"/>
      <c r="G162" s="36"/>
      <c r="H162" s="36"/>
      <c r="I162" s="220"/>
      <c r="J162" s="220"/>
      <c r="K162" s="221"/>
      <c r="L162" s="189">
        <v>24154</v>
      </c>
      <c r="M162" s="23" t="s">
        <v>524</v>
      </c>
      <c r="N162" s="15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x14ac:dyDescent="0.35">
      <c r="A163" s="16"/>
      <c r="B163" s="23"/>
      <c r="C163" s="20"/>
      <c r="D163" s="219"/>
      <c r="E163" s="36"/>
      <c r="F163" s="36"/>
      <c r="G163" s="36"/>
      <c r="H163" s="36"/>
      <c r="I163" s="220"/>
      <c r="J163" s="220"/>
      <c r="K163" s="221"/>
      <c r="L163" s="189">
        <v>24174</v>
      </c>
      <c r="M163" s="23" t="s">
        <v>525</v>
      </c>
      <c r="N163" s="15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x14ac:dyDescent="0.35">
      <c r="A164" s="16"/>
      <c r="B164" s="23"/>
      <c r="C164" s="20"/>
      <c r="D164" s="219"/>
      <c r="E164" s="36"/>
      <c r="F164" s="36"/>
      <c r="G164" s="36"/>
      <c r="H164" s="36"/>
      <c r="I164" s="220"/>
      <c r="J164" s="220"/>
      <c r="K164" s="221"/>
      <c r="L164" s="189">
        <v>24179</v>
      </c>
      <c r="M164" s="23" t="s">
        <v>526</v>
      </c>
      <c r="N164" s="15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x14ac:dyDescent="0.35">
      <c r="A165" s="16"/>
      <c r="B165" s="23"/>
      <c r="C165" s="20"/>
      <c r="D165" s="219"/>
      <c r="E165" s="36"/>
      <c r="F165" s="36"/>
      <c r="G165" s="36"/>
      <c r="H165" s="36"/>
      <c r="I165" s="220"/>
      <c r="J165" s="220"/>
      <c r="K165" s="221"/>
      <c r="L165" s="189"/>
      <c r="M165" s="23"/>
      <c r="N165" s="15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x14ac:dyDescent="0.35">
      <c r="A166" s="16">
        <v>3</v>
      </c>
      <c r="B166" s="23" t="s">
        <v>527</v>
      </c>
      <c r="C166" s="20">
        <v>437380</v>
      </c>
      <c r="D166" s="219"/>
      <c r="E166" s="36">
        <f>39000+51000</f>
        <v>90000</v>
      </c>
      <c r="F166" s="36">
        <v>0</v>
      </c>
      <c r="G166" s="36">
        <v>168300</v>
      </c>
      <c r="H166" s="36">
        <v>179080</v>
      </c>
      <c r="I166" s="220">
        <f>F166+G166+H166</f>
        <v>347380</v>
      </c>
      <c r="J166" s="220">
        <f>E166+I166</f>
        <v>437380</v>
      </c>
      <c r="K166" s="221">
        <f>C166-J166</f>
        <v>0</v>
      </c>
      <c r="L166" s="189"/>
      <c r="M166" s="23"/>
      <c r="N166" s="15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x14ac:dyDescent="0.35">
      <c r="A167" s="16"/>
      <c r="B167" s="23" t="s">
        <v>528</v>
      </c>
      <c r="C167" s="20"/>
      <c r="D167" s="219">
        <v>24064</v>
      </c>
      <c r="E167" s="36"/>
      <c r="F167" s="246">
        <v>90000</v>
      </c>
      <c r="G167" s="246"/>
      <c r="H167" s="246"/>
      <c r="I167" s="220"/>
      <c r="J167" s="220"/>
      <c r="K167" s="220"/>
      <c r="L167" s="189">
        <v>24090</v>
      </c>
      <c r="M167" s="35" t="s">
        <v>529</v>
      </c>
      <c r="N167" s="15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x14ac:dyDescent="0.35">
      <c r="A168" s="16"/>
      <c r="B168" s="23" t="s">
        <v>530</v>
      </c>
      <c r="C168" s="20"/>
      <c r="D168" s="219">
        <v>24179</v>
      </c>
      <c r="E168" s="36"/>
      <c r="F168" s="246"/>
      <c r="G168" s="246">
        <v>75000</v>
      </c>
      <c r="H168" s="246"/>
      <c r="I168" s="220"/>
      <c r="J168" s="220"/>
      <c r="K168" s="220"/>
      <c r="L168" s="231"/>
      <c r="M168" s="35" t="s">
        <v>531</v>
      </c>
      <c r="N168" s="15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x14ac:dyDescent="0.35">
      <c r="A169" s="16"/>
      <c r="B169" s="23" t="s">
        <v>532</v>
      </c>
      <c r="C169" s="20"/>
      <c r="D169" s="219">
        <v>24242</v>
      </c>
      <c r="E169" s="36"/>
      <c r="F169" s="246"/>
      <c r="G169" s="246">
        <v>93300</v>
      </c>
      <c r="H169" s="246"/>
      <c r="I169" s="220"/>
      <c r="J169" s="220"/>
      <c r="K169" s="220"/>
      <c r="L169" s="231"/>
      <c r="M169" s="35" t="s">
        <v>533</v>
      </c>
      <c r="N169" s="15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x14ac:dyDescent="0.35">
      <c r="A170" s="16"/>
      <c r="B170" s="23" t="s">
        <v>534</v>
      </c>
      <c r="C170" s="20"/>
      <c r="D170" s="219">
        <v>24291</v>
      </c>
      <c r="E170" s="36"/>
      <c r="F170" s="246"/>
      <c r="G170" s="246"/>
      <c r="H170" s="246">
        <v>96140</v>
      </c>
      <c r="I170" s="220"/>
      <c r="J170" s="220"/>
      <c r="K170" s="220"/>
      <c r="L170" s="231"/>
      <c r="M170" s="35" t="s">
        <v>535</v>
      </c>
      <c r="N170" s="15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x14ac:dyDescent="0.35">
      <c r="A171" s="16"/>
      <c r="B171" s="23" t="s">
        <v>536</v>
      </c>
      <c r="C171" s="20"/>
      <c r="D171" s="219"/>
      <c r="E171" s="36"/>
      <c r="F171" s="246"/>
      <c r="G171" s="246"/>
      <c r="H171" s="246"/>
      <c r="I171" s="220"/>
      <c r="J171" s="220"/>
      <c r="K171" s="220"/>
      <c r="L171" s="231"/>
      <c r="M171" s="35"/>
      <c r="N171" s="15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x14ac:dyDescent="0.35">
      <c r="A172" s="16"/>
      <c r="B172" s="23" t="s">
        <v>537</v>
      </c>
      <c r="C172" s="20"/>
      <c r="D172" s="219">
        <v>24298</v>
      </c>
      <c r="E172" s="36"/>
      <c r="F172" s="246"/>
      <c r="G172" s="246"/>
      <c r="H172" s="246">
        <v>82940</v>
      </c>
      <c r="I172" s="220"/>
      <c r="J172" s="220"/>
      <c r="K172" s="220"/>
      <c r="L172" s="231"/>
      <c r="M172" s="35" t="s">
        <v>538</v>
      </c>
      <c r="N172" s="15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x14ac:dyDescent="0.35">
      <c r="A173" s="16"/>
      <c r="B173" s="23" t="s">
        <v>539</v>
      </c>
      <c r="C173" s="20"/>
      <c r="D173" s="219"/>
      <c r="E173" s="36"/>
      <c r="F173" s="36"/>
      <c r="G173" s="36"/>
      <c r="H173" s="36"/>
      <c r="I173" s="220"/>
      <c r="J173" s="220"/>
      <c r="K173" s="220"/>
      <c r="L173" s="231"/>
      <c r="M173" s="35"/>
      <c r="N173" s="15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x14ac:dyDescent="0.35">
      <c r="A174" s="16"/>
      <c r="B174" s="216"/>
      <c r="C174" s="20"/>
      <c r="D174" s="219"/>
      <c r="E174" s="36"/>
      <c r="F174" s="36"/>
      <c r="G174" s="36"/>
      <c r="H174" s="36"/>
      <c r="I174" s="220"/>
      <c r="J174" s="220"/>
      <c r="K174" s="220"/>
      <c r="L174" s="231"/>
      <c r="M174" s="35"/>
      <c r="N174" s="15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x14ac:dyDescent="0.35">
      <c r="A175" s="16"/>
      <c r="B175" s="216" t="s">
        <v>540</v>
      </c>
      <c r="C175" s="20"/>
      <c r="D175" s="219"/>
      <c r="E175" s="36"/>
      <c r="F175" s="36"/>
      <c r="G175" s="36"/>
      <c r="H175" s="36"/>
      <c r="I175" s="220"/>
      <c r="J175" s="220"/>
      <c r="K175" s="220"/>
      <c r="L175" s="231"/>
      <c r="M175" s="35"/>
      <c r="N175" s="67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x14ac:dyDescent="0.35">
      <c r="A176" s="16">
        <v>4</v>
      </c>
      <c r="B176" s="23" t="s">
        <v>541</v>
      </c>
      <c r="C176" s="20">
        <v>54000</v>
      </c>
      <c r="D176" s="219">
        <v>24259</v>
      </c>
      <c r="E176" s="36">
        <v>0</v>
      </c>
      <c r="F176" s="36">
        <v>0</v>
      </c>
      <c r="G176" s="36">
        <v>0</v>
      </c>
      <c r="H176" s="36">
        <v>54000</v>
      </c>
      <c r="I176" s="220">
        <f>F176+G176+H176</f>
        <v>54000</v>
      </c>
      <c r="J176" s="220">
        <f>E176+I176</f>
        <v>54000</v>
      </c>
      <c r="K176" s="221">
        <f>C176-J176</f>
        <v>0</v>
      </c>
      <c r="L176" s="80"/>
      <c r="M176" s="23" t="s">
        <v>542</v>
      </c>
      <c r="N176" s="67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x14ac:dyDescent="0.35">
      <c r="A177" s="16"/>
      <c r="B177" s="35" t="s">
        <v>543</v>
      </c>
      <c r="C177" s="20"/>
      <c r="D177" s="219"/>
      <c r="E177" s="36"/>
      <c r="F177" s="36"/>
      <c r="G177" s="36"/>
      <c r="H177" s="36"/>
      <c r="I177" s="220"/>
      <c r="J177" s="220"/>
      <c r="K177" s="220"/>
      <c r="M177" s="56" t="s">
        <v>544</v>
      </c>
      <c r="N177" s="67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x14ac:dyDescent="0.35">
      <c r="A178" s="16"/>
      <c r="B178" s="245" t="s">
        <v>545</v>
      </c>
      <c r="C178" s="20"/>
      <c r="D178" s="219">
        <v>24275</v>
      </c>
      <c r="E178" s="36"/>
      <c r="F178" s="36"/>
      <c r="G178" s="36"/>
      <c r="H178" s="36"/>
      <c r="I178" s="220"/>
      <c r="J178" s="220"/>
      <c r="K178" s="220"/>
      <c r="L178" s="80"/>
      <c r="N178" s="67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x14ac:dyDescent="0.35">
      <c r="A179" s="16"/>
      <c r="B179" s="247" t="s">
        <v>546</v>
      </c>
      <c r="C179" s="18"/>
      <c r="D179" s="219"/>
      <c r="E179" s="36"/>
      <c r="F179" s="36"/>
      <c r="G179" s="36"/>
      <c r="H179" s="36"/>
      <c r="I179" s="220"/>
      <c r="J179" s="220"/>
      <c r="K179" s="220"/>
      <c r="L179" s="231"/>
      <c r="M179" s="23" t="s">
        <v>547</v>
      </c>
      <c r="N179" s="67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x14ac:dyDescent="0.35">
      <c r="A180" s="16"/>
      <c r="B180" s="126" t="s">
        <v>548</v>
      </c>
      <c r="C180" s="20"/>
      <c r="D180" s="219"/>
      <c r="E180" s="36"/>
      <c r="F180" s="36"/>
      <c r="G180" s="36"/>
      <c r="H180" s="36"/>
      <c r="I180" s="220"/>
      <c r="J180" s="220"/>
      <c r="K180" s="220"/>
      <c r="L180" s="231"/>
      <c r="M180" s="35" t="s">
        <v>546</v>
      </c>
      <c r="N180" s="15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x14ac:dyDescent="0.35">
      <c r="A181" s="16"/>
      <c r="B181" s="126" t="s">
        <v>549</v>
      </c>
      <c r="C181" s="20"/>
      <c r="D181" s="219"/>
      <c r="E181" s="36"/>
      <c r="F181" s="36"/>
      <c r="G181" s="36"/>
      <c r="H181" s="36"/>
      <c r="I181" s="220"/>
      <c r="J181" s="220"/>
      <c r="K181" s="220"/>
      <c r="L181" s="231"/>
      <c r="M181" s="35"/>
      <c r="N181" s="15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x14ac:dyDescent="0.35">
      <c r="A182" s="16"/>
      <c r="B182" s="126" t="s">
        <v>550</v>
      </c>
      <c r="C182" s="20"/>
      <c r="D182" s="219"/>
      <c r="E182" s="36"/>
      <c r="F182" s="36"/>
      <c r="G182" s="36"/>
      <c r="H182" s="36"/>
      <c r="I182" s="220"/>
      <c r="J182" s="220"/>
      <c r="K182" s="220"/>
      <c r="L182" s="231"/>
      <c r="M182" s="35"/>
      <c r="N182" s="15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x14ac:dyDescent="0.35">
      <c r="A183" s="16"/>
      <c r="B183" s="245" t="s">
        <v>551</v>
      </c>
      <c r="C183" s="20"/>
      <c r="D183" s="219">
        <v>24276</v>
      </c>
      <c r="E183" s="36"/>
      <c r="F183" s="36"/>
      <c r="G183" s="36"/>
      <c r="H183" s="36"/>
      <c r="I183" s="220"/>
      <c r="J183" s="220"/>
      <c r="K183" s="220"/>
      <c r="L183" s="80"/>
      <c r="M183" s="23" t="s">
        <v>552</v>
      </c>
      <c r="N183" s="15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x14ac:dyDescent="0.35">
      <c r="A184" s="16"/>
      <c r="B184" s="245" t="s">
        <v>553</v>
      </c>
      <c r="C184" s="20"/>
      <c r="D184" s="219"/>
      <c r="E184" s="36"/>
      <c r="F184" s="36"/>
      <c r="G184" s="36"/>
      <c r="H184" s="36"/>
      <c r="I184" s="220"/>
      <c r="J184" s="220"/>
      <c r="K184" s="220"/>
      <c r="L184" s="231"/>
      <c r="M184" s="35" t="s">
        <v>553</v>
      </c>
      <c r="N184" s="15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x14ac:dyDescent="0.35">
      <c r="A185" s="16"/>
      <c r="B185" s="126" t="s">
        <v>554</v>
      </c>
      <c r="C185" s="20"/>
      <c r="D185" s="219"/>
      <c r="E185" s="36"/>
      <c r="F185" s="36"/>
      <c r="G185" s="36"/>
      <c r="H185" s="36"/>
      <c r="I185" s="220"/>
      <c r="J185" s="220"/>
      <c r="K185" s="220"/>
      <c r="L185" s="231"/>
      <c r="M185" s="35"/>
      <c r="N185" s="15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x14ac:dyDescent="0.35">
      <c r="A186" s="16"/>
      <c r="B186" s="126" t="s">
        <v>555</v>
      </c>
      <c r="C186" s="20"/>
      <c r="D186" s="219"/>
      <c r="E186" s="36"/>
      <c r="F186" s="36"/>
      <c r="G186" s="36"/>
      <c r="H186" s="36"/>
      <c r="I186" s="220"/>
      <c r="J186" s="220"/>
      <c r="K186" s="220"/>
      <c r="L186" s="231"/>
      <c r="M186" s="35"/>
      <c r="N186" s="15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x14ac:dyDescent="0.35">
      <c r="A187" s="16"/>
      <c r="B187" s="126" t="s">
        <v>556</v>
      </c>
      <c r="C187" s="20"/>
      <c r="D187" s="219"/>
      <c r="E187" s="36"/>
      <c r="F187" s="36"/>
      <c r="G187" s="36"/>
      <c r="H187" s="36"/>
      <c r="I187" s="220"/>
      <c r="J187" s="220"/>
      <c r="K187" s="220"/>
      <c r="L187" s="231"/>
      <c r="M187" s="35"/>
      <c r="N187" s="15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x14ac:dyDescent="0.35">
      <c r="A188" s="16"/>
      <c r="B188" s="245" t="s">
        <v>557</v>
      </c>
      <c r="C188" s="20"/>
      <c r="D188" s="219">
        <v>24284</v>
      </c>
      <c r="E188" s="36"/>
      <c r="F188" s="36"/>
      <c r="G188" s="36"/>
      <c r="H188" s="36"/>
      <c r="I188" s="220"/>
      <c r="J188" s="220"/>
      <c r="K188" s="220"/>
      <c r="L188" s="80"/>
      <c r="M188" s="23" t="s">
        <v>558</v>
      </c>
      <c r="N188" s="15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x14ac:dyDescent="0.35">
      <c r="A189" s="16"/>
      <c r="B189" s="126" t="s">
        <v>559</v>
      </c>
      <c r="C189" s="20"/>
      <c r="D189" s="219"/>
      <c r="E189" s="36"/>
      <c r="F189" s="36"/>
      <c r="G189" s="36"/>
      <c r="H189" s="36"/>
      <c r="I189" s="220"/>
      <c r="J189" s="220"/>
      <c r="K189" s="220"/>
      <c r="L189" s="231"/>
      <c r="M189" s="35"/>
      <c r="N189" s="15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x14ac:dyDescent="0.35">
      <c r="A190" s="16"/>
      <c r="B190" s="126" t="s">
        <v>560</v>
      </c>
      <c r="C190" s="20"/>
      <c r="D190" s="219"/>
      <c r="E190" s="36"/>
      <c r="F190" s="36"/>
      <c r="G190" s="36"/>
      <c r="H190" s="36"/>
      <c r="I190" s="220"/>
      <c r="J190" s="220"/>
      <c r="K190" s="220"/>
      <c r="L190" s="231"/>
      <c r="M190" s="35"/>
      <c r="N190" s="15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x14ac:dyDescent="0.35">
      <c r="A191" s="16"/>
      <c r="B191" s="126" t="s">
        <v>550</v>
      </c>
      <c r="C191" s="20"/>
      <c r="D191" s="219"/>
      <c r="E191" s="36"/>
      <c r="F191" s="36"/>
      <c r="G191" s="36"/>
      <c r="H191" s="36"/>
      <c r="I191" s="220"/>
      <c r="J191" s="220"/>
      <c r="K191" s="220"/>
      <c r="L191" s="231"/>
      <c r="M191" s="35"/>
      <c r="N191" s="15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x14ac:dyDescent="0.35">
      <c r="A192" s="16"/>
      <c r="B192" s="216"/>
      <c r="C192" s="20"/>
      <c r="D192" s="219"/>
      <c r="E192" s="36"/>
      <c r="F192" s="36"/>
      <c r="G192" s="36"/>
      <c r="H192" s="36"/>
      <c r="I192" s="220"/>
      <c r="J192" s="220"/>
      <c r="K192" s="220"/>
      <c r="L192" s="231"/>
      <c r="M192" s="35"/>
      <c r="N192" s="15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x14ac:dyDescent="0.35">
      <c r="A193" s="16"/>
      <c r="B193" s="216" t="s">
        <v>134</v>
      </c>
      <c r="C193" s="20"/>
      <c r="D193" s="219"/>
      <c r="E193" s="36"/>
      <c r="F193" s="36"/>
      <c r="G193" s="36"/>
      <c r="H193" s="36"/>
      <c r="I193" s="220"/>
      <c r="J193" s="220"/>
      <c r="K193" s="220"/>
      <c r="L193" s="231"/>
      <c r="M193" s="35"/>
      <c r="N193" s="15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x14ac:dyDescent="0.35">
      <c r="A194" s="16"/>
      <c r="B194" s="216" t="s">
        <v>561</v>
      </c>
      <c r="C194" s="20"/>
      <c r="D194" s="219"/>
      <c r="E194" s="36"/>
      <c r="F194" s="36"/>
      <c r="G194" s="36"/>
      <c r="H194" s="36"/>
      <c r="I194" s="220"/>
      <c r="J194" s="220"/>
      <c r="K194" s="220"/>
      <c r="L194" s="231"/>
      <c r="M194" s="35"/>
      <c r="N194" s="15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x14ac:dyDescent="0.35">
      <c r="A195" s="16">
        <v>5</v>
      </c>
      <c r="B195" s="23" t="s">
        <v>562</v>
      </c>
      <c r="C195" s="20">
        <v>12162000</v>
      </c>
      <c r="D195" s="219">
        <v>24186</v>
      </c>
      <c r="E195" s="36">
        <v>0</v>
      </c>
      <c r="F195" s="36">
        <v>0</v>
      </c>
      <c r="G195" s="36">
        <f>C195</f>
        <v>12162000</v>
      </c>
      <c r="H195" s="36">
        <v>0</v>
      </c>
      <c r="I195" s="220">
        <f>F195+G195+H195</f>
        <v>12162000</v>
      </c>
      <c r="J195" s="220">
        <f>E195+I195</f>
        <v>12162000</v>
      </c>
      <c r="K195" s="221">
        <f>C195-J195</f>
        <v>0</v>
      </c>
      <c r="L195" s="189">
        <v>24190</v>
      </c>
      <c r="M195" s="35" t="s">
        <v>563</v>
      </c>
      <c r="N195" s="15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x14ac:dyDescent="0.35">
      <c r="A196" s="16"/>
      <c r="B196" s="23" t="s">
        <v>564</v>
      </c>
      <c r="C196" s="20"/>
      <c r="D196" s="219"/>
      <c r="E196" s="36"/>
      <c r="F196" s="36"/>
      <c r="G196" s="36"/>
      <c r="H196" s="36"/>
      <c r="I196" s="220"/>
      <c r="J196" s="220"/>
      <c r="K196" s="220"/>
      <c r="L196" s="231"/>
      <c r="M196" s="35"/>
      <c r="N196" s="15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x14ac:dyDescent="0.35">
      <c r="A197" s="16"/>
      <c r="B197" s="216"/>
      <c r="C197" s="20"/>
      <c r="D197" s="219"/>
      <c r="E197" s="36"/>
      <c r="F197" s="36"/>
      <c r="G197" s="36"/>
      <c r="H197" s="36"/>
      <c r="I197" s="220"/>
      <c r="J197" s="220"/>
      <c r="K197" s="220"/>
      <c r="L197" s="231"/>
      <c r="M197" s="35"/>
      <c r="N197" s="15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x14ac:dyDescent="0.35">
      <c r="A198" s="16">
        <v>6</v>
      </c>
      <c r="B198" s="23" t="s">
        <v>562</v>
      </c>
      <c r="C198" s="20">
        <v>12148400</v>
      </c>
      <c r="D198" s="219">
        <v>24186</v>
      </c>
      <c r="E198" s="36">
        <v>0</v>
      </c>
      <c r="F198" s="36">
        <v>0</v>
      </c>
      <c r="G198" s="36">
        <f>C198</f>
        <v>12148400</v>
      </c>
      <c r="H198" s="36">
        <v>0</v>
      </c>
      <c r="I198" s="220">
        <f>F198+G198+H198</f>
        <v>12148400</v>
      </c>
      <c r="J198" s="220">
        <f>E198+I198</f>
        <v>12148400</v>
      </c>
      <c r="K198" s="221">
        <f>C198-J198</f>
        <v>0</v>
      </c>
      <c r="L198" s="189">
        <v>24190</v>
      </c>
      <c r="M198" s="35" t="s">
        <v>563</v>
      </c>
      <c r="N198" s="15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x14ac:dyDescent="0.35">
      <c r="A199" s="16"/>
      <c r="B199" s="23" t="s">
        <v>565</v>
      </c>
      <c r="C199" s="20"/>
      <c r="D199" s="219"/>
      <c r="E199" s="36"/>
      <c r="F199" s="36"/>
      <c r="G199" s="36"/>
      <c r="H199" s="36"/>
      <c r="I199" s="220"/>
      <c r="J199" s="220"/>
      <c r="K199" s="220"/>
      <c r="L199" s="231"/>
      <c r="M199" s="35"/>
      <c r="N199" s="15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x14ac:dyDescent="0.35">
      <c r="A200" s="16"/>
      <c r="B200" s="216"/>
      <c r="C200" s="20"/>
      <c r="D200" s="219"/>
      <c r="E200" s="36"/>
      <c r="F200" s="36"/>
      <c r="G200" s="36"/>
      <c r="H200" s="36"/>
      <c r="I200" s="220"/>
      <c r="J200" s="220"/>
      <c r="K200" s="220"/>
      <c r="L200" s="231"/>
      <c r="M200" s="35"/>
      <c r="N200" s="15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1:26" x14ac:dyDescent="0.35">
      <c r="A201" s="16"/>
      <c r="B201" s="216"/>
      <c r="C201" s="20"/>
      <c r="D201" s="219"/>
      <c r="E201" s="36"/>
      <c r="F201" s="36"/>
      <c r="G201" s="36"/>
      <c r="H201" s="36"/>
      <c r="I201" s="220"/>
      <c r="J201" s="220"/>
      <c r="K201" s="220"/>
      <c r="L201" s="231"/>
      <c r="M201" s="35"/>
      <c r="N201" s="15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:26" x14ac:dyDescent="0.35">
      <c r="A202" s="16"/>
      <c r="B202" s="216" t="s">
        <v>566</v>
      </c>
      <c r="C202" s="20"/>
      <c r="D202" s="219"/>
      <c r="E202" s="36"/>
      <c r="F202" s="36"/>
      <c r="G202" s="36"/>
      <c r="H202" s="36"/>
      <c r="I202" s="220"/>
      <c r="J202" s="220"/>
      <c r="K202" s="220"/>
      <c r="L202" s="231"/>
      <c r="M202" s="35"/>
      <c r="N202" s="15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:26" x14ac:dyDescent="0.35">
      <c r="A203" s="16">
        <v>7</v>
      </c>
      <c r="B203" s="23" t="s">
        <v>567</v>
      </c>
      <c r="C203" s="20">
        <v>363000</v>
      </c>
      <c r="D203" s="219">
        <v>24047</v>
      </c>
      <c r="E203" s="36">
        <f>16500+16500+16500+16500+16500+16500+16500+16500</f>
        <v>132000</v>
      </c>
      <c r="F203" s="36">
        <v>0</v>
      </c>
      <c r="G203" s="36">
        <f>(16500*2*4)-(16500+16500)</f>
        <v>99000</v>
      </c>
      <c r="H203" s="36">
        <f>(16500*2*4)</f>
        <v>132000</v>
      </c>
      <c r="I203" s="220">
        <f>F203+G203+H203</f>
        <v>231000</v>
      </c>
      <c r="J203" s="220">
        <f>E203+I203</f>
        <v>363000</v>
      </c>
      <c r="K203" s="221">
        <f>C203-J203</f>
        <v>0</v>
      </c>
      <c r="L203" s="189">
        <v>24083</v>
      </c>
      <c r="M203" s="35" t="s">
        <v>568</v>
      </c>
      <c r="N203" s="15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:26" x14ac:dyDescent="0.35">
      <c r="A204" s="16"/>
      <c r="B204" s="23" t="s">
        <v>569</v>
      </c>
      <c r="C204" s="20"/>
      <c r="D204" s="219"/>
      <c r="E204" s="36"/>
      <c r="F204" s="36"/>
      <c r="G204" s="36"/>
      <c r="H204" s="36"/>
      <c r="I204" s="220"/>
      <c r="J204" s="220"/>
      <c r="K204" s="220"/>
      <c r="L204" s="189">
        <v>24117</v>
      </c>
      <c r="M204" s="35" t="s">
        <v>570</v>
      </c>
      <c r="N204" s="15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1:26" x14ac:dyDescent="0.35">
      <c r="A205" s="16"/>
      <c r="B205" s="216"/>
      <c r="C205" s="20"/>
      <c r="D205" s="219"/>
      <c r="E205" s="36"/>
      <c r="F205" s="36"/>
      <c r="G205" s="36"/>
      <c r="H205" s="36"/>
      <c r="I205" s="220"/>
      <c r="J205" s="220"/>
      <c r="K205" s="220"/>
      <c r="L205" s="189">
        <v>24147</v>
      </c>
      <c r="M205" s="35" t="s">
        <v>571</v>
      </c>
      <c r="N205" s="15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1:26" x14ac:dyDescent="0.35">
      <c r="A206" s="16"/>
      <c r="B206" s="216"/>
      <c r="C206" s="20"/>
      <c r="D206" s="219"/>
      <c r="E206" s="36"/>
      <c r="F206" s="36"/>
      <c r="G206" s="36"/>
      <c r="H206" s="36"/>
      <c r="I206" s="220"/>
      <c r="J206" s="220"/>
      <c r="K206" s="220"/>
      <c r="L206" s="189">
        <v>24173</v>
      </c>
      <c r="M206" s="35" t="s">
        <v>572</v>
      </c>
      <c r="N206" s="15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1:26" x14ac:dyDescent="0.35">
      <c r="A207" s="16"/>
      <c r="B207" s="216"/>
      <c r="C207" s="20"/>
      <c r="D207" s="219"/>
      <c r="E207" s="36"/>
      <c r="F207" s="36"/>
      <c r="G207" s="36"/>
      <c r="H207" s="36"/>
      <c r="I207" s="220"/>
      <c r="J207" s="220"/>
      <c r="K207" s="220"/>
      <c r="L207" s="231"/>
      <c r="M207" s="35"/>
      <c r="N207" s="15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1:26" x14ac:dyDescent="0.35">
      <c r="A208" s="16"/>
      <c r="B208" s="216" t="s">
        <v>573</v>
      </c>
      <c r="C208" s="20"/>
      <c r="D208" s="219"/>
      <c r="E208" s="36"/>
      <c r="F208" s="36"/>
      <c r="G208" s="36"/>
      <c r="H208" s="36"/>
      <c r="I208" s="220"/>
      <c r="J208" s="220"/>
      <c r="K208" s="220"/>
      <c r="L208" s="231"/>
      <c r="M208" s="35"/>
      <c r="N208" s="15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1:26" x14ac:dyDescent="0.35">
      <c r="A209" s="16">
        <v>8</v>
      </c>
      <c r="B209" s="23" t="s">
        <v>574</v>
      </c>
      <c r="C209" s="20">
        <v>50000</v>
      </c>
      <c r="D209" s="219">
        <v>24116</v>
      </c>
      <c r="E209" s="36">
        <v>49980</v>
      </c>
      <c r="F209" s="36">
        <v>0</v>
      </c>
      <c r="G209" s="36">
        <v>0</v>
      </c>
      <c r="H209" s="36">
        <v>0</v>
      </c>
      <c r="I209" s="220">
        <f>F209+G209+H209</f>
        <v>0</v>
      </c>
      <c r="J209" s="220">
        <f>E209+I209</f>
        <v>49980</v>
      </c>
      <c r="K209" s="221">
        <f>C209-J209</f>
        <v>20</v>
      </c>
      <c r="L209" s="189">
        <v>24026</v>
      </c>
      <c r="M209" s="23" t="s">
        <v>575</v>
      </c>
      <c r="N209" s="15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1:26" x14ac:dyDescent="0.35">
      <c r="A210" s="16"/>
      <c r="B210" s="23" t="s">
        <v>576</v>
      </c>
      <c r="C210" s="20"/>
      <c r="D210" s="219"/>
      <c r="E210" s="36"/>
      <c r="F210" s="36"/>
      <c r="G210" s="36"/>
      <c r="H210" s="36"/>
      <c r="I210" s="220"/>
      <c r="J210" s="220"/>
      <c r="K210" s="221"/>
      <c r="L210" s="248">
        <v>24046</v>
      </c>
      <c r="M210" s="15" t="s">
        <v>577</v>
      </c>
      <c r="N210" s="15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:26" x14ac:dyDescent="0.35">
      <c r="A211" s="16"/>
      <c r="B211" s="249" t="s">
        <v>578</v>
      </c>
      <c r="C211" s="20"/>
      <c r="D211" s="219"/>
      <c r="E211" s="36"/>
      <c r="F211" s="36"/>
      <c r="G211" s="36"/>
      <c r="H211" s="36"/>
      <c r="I211" s="220"/>
      <c r="J211" s="220"/>
      <c r="K211" s="221"/>
      <c r="L211" s="189">
        <v>24076</v>
      </c>
      <c r="M211" s="23" t="s">
        <v>579</v>
      </c>
      <c r="N211" s="15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1:26" x14ac:dyDescent="0.35">
      <c r="A212" s="16"/>
      <c r="B212" s="23"/>
      <c r="C212" s="20"/>
      <c r="D212" s="219"/>
      <c r="E212" s="36"/>
      <c r="F212" s="36"/>
      <c r="G212" s="36"/>
      <c r="H212" s="36"/>
      <c r="I212" s="220"/>
      <c r="J212" s="220"/>
      <c r="K212" s="221"/>
      <c r="L212" s="189">
        <v>24084</v>
      </c>
      <c r="M212" s="23" t="s">
        <v>146</v>
      </c>
      <c r="N212" s="15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:26" x14ac:dyDescent="0.35">
      <c r="A213" s="16"/>
      <c r="B213" s="23"/>
      <c r="C213" s="20"/>
      <c r="D213" s="219"/>
      <c r="E213" s="36"/>
      <c r="F213" s="36"/>
      <c r="G213" s="36"/>
      <c r="H213" s="36"/>
      <c r="I213" s="220"/>
      <c r="J213" s="220"/>
      <c r="K213" s="221"/>
      <c r="L213" s="189">
        <v>24137</v>
      </c>
      <c r="M213" s="23" t="s">
        <v>580</v>
      </c>
      <c r="N213" s="15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:26" x14ac:dyDescent="0.35">
      <c r="A214" s="16"/>
      <c r="B214" s="23"/>
      <c r="C214" s="20"/>
      <c r="D214" s="219"/>
      <c r="E214" s="36"/>
      <c r="F214" s="36"/>
      <c r="G214" s="36"/>
      <c r="H214" s="36"/>
      <c r="I214" s="220"/>
      <c r="J214" s="220"/>
      <c r="K214" s="221"/>
      <c r="L214" s="189"/>
      <c r="M214" s="250" t="s">
        <v>581</v>
      </c>
      <c r="N214" s="15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1:26" x14ac:dyDescent="0.35">
      <c r="A215" s="16"/>
      <c r="B215" s="23"/>
      <c r="C215" s="20"/>
      <c r="D215" s="219"/>
      <c r="E215" s="36"/>
      <c r="F215" s="36"/>
      <c r="G215" s="36"/>
      <c r="H215" s="36"/>
      <c r="I215" s="220"/>
      <c r="J215" s="220"/>
      <c r="K215" s="221"/>
      <c r="L215" s="189"/>
      <c r="M215" s="23"/>
      <c r="N215" s="15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1:26" x14ac:dyDescent="0.35">
      <c r="A216" s="16">
        <v>9</v>
      </c>
      <c r="B216" s="251" t="s">
        <v>582</v>
      </c>
      <c r="C216" s="20">
        <v>234300</v>
      </c>
      <c r="D216" s="219">
        <v>24061</v>
      </c>
      <c r="E216" s="36">
        <f>18000+408+408+18000+18000+408+18000+678+630+16800</f>
        <v>91332</v>
      </c>
      <c r="F216" s="36">
        <v>0</v>
      </c>
      <c r="G216" s="36">
        <f>83068+1714-(630+16800)</f>
        <v>67352</v>
      </c>
      <c r="H216" s="36">
        <v>75616</v>
      </c>
      <c r="I216" s="220">
        <f>F216+G216+H216</f>
        <v>142968</v>
      </c>
      <c r="J216" s="220">
        <f>E216+I216</f>
        <v>234300</v>
      </c>
      <c r="K216" s="221">
        <f>C216-J216</f>
        <v>0</v>
      </c>
      <c r="L216" s="189">
        <v>24016</v>
      </c>
      <c r="M216" s="23" t="s">
        <v>583</v>
      </c>
      <c r="N216" s="15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1:26" x14ac:dyDescent="0.35">
      <c r="A217" s="16"/>
      <c r="B217" s="251" t="s">
        <v>1083</v>
      </c>
      <c r="C217" s="20"/>
      <c r="D217" s="219"/>
      <c r="E217" s="36"/>
      <c r="F217" s="36"/>
      <c r="G217" s="36"/>
      <c r="H217" s="36"/>
      <c r="I217" s="220"/>
      <c r="J217" s="220"/>
      <c r="K217" s="220"/>
      <c r="L217" s="248"/>
      <c r="M217" s="35" t="s">
        <v>584</v>
      </c>
      <c r="N217" s="15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1:26" x14ac:dyDescent="0.35">
      <c r="A218" s="16"/>
      <c r="B218" s="23" t="s">
        <v>585</v>
      </c>
      <c r="C218" s="20"/>
      <c r="D218" s="219"/>
      <c r="E218" s="36"/>
      <c r="F218" s="36"/>
      <c r="G218" s="36"/>
      <c r="H218" s="36"/>
      <c r="I218" s="220"/>
      <c r="J218" s="220"/>
      <c r="K218" s="220"/>
      <c r="L218" s="189">
        <v>24046</v>
      </c>
      <c r="M218" s="35" t="s">
        <v>586</v>
      </c>
      <c r="N218" s="67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1:26" x14ac:dyDescent="0.35">
      <c r="A219" s="16"/>
      <c r="B219" s="23" t="s">
        <v>587</v>
      </c>
      <c r="C219" s="20"/>
      <c r="D219" s="252"/>
      <c r="E219" s="36"/>
      <c r="F219" s="36"/>
      <c r="G219" s="36"/>
      <c r="H219" s="36"/>
      <c r="I219" s="220"/>
      <c r="J219" s="220"/>
      <c r="K219" s="220"/>
      <c r="L219" s="189">
        <v>24056</v>
      </c>
      <c r="M219" s="35" t="s">
        <v>588</v>
      </c>
      <c r="N219" s="67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1:26" x14ac:dyDescent="0.35">
      <c r="A220" s="16"/>
      <c r="B220" s="23" t="s">
        <v>589</v>
      </c>
      <c r="C220" s="20"/>
      <c r="D220" s="219"/>
      <c r="E220" s="36"/>
      <c r="F220" s="36"/>
      <c r="G220" s="36"/>
      <c r="H220" s="36"/>
      <c r="I220" s="220"/>
      <c r="J220" s="220"/>
      <c r="K220" s="220"/>
      <c r="L220" s="231"/>
      <c r="M220" s="35" t="s">
        <v>590</v>
      </c>
      <c r="N220" s="67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:26" x14ac:dyDescent="0.35">
      <c r="A221" s="16"/>
      <c r="B221" s="23" t="s">
        <v>591</v>
      </c>
      <c r="C221" s="20"/>
      <c r="D221" s="219"/>
      <c r="E221" s="36"/>
      <c r="F221" s="36"/>
      <c r="G221" s="36"/>
      <c r="H221" s="36"/>
      <c r="I221" s="220"/>
      <c r="J221" s="220"/>
      <c r="K221" s="220"/>
      <c r="L221" s="193">
        <v>24076</v>
      </c>
      <c r="M221" s="35" t="s">
        <v>586</v>
      </c>
      <c r="N221" s="67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1:26" x14ac:dyDescent="0.35">
      <c r="A222" s="16"/>
      <c r="B222" s="23" t="s">
        <v>592</v>
      </c>
      <c r="C222" s="20"/>
      <c r="D222" s="219"/>
      <c r="E222" s="36"/>
      <c r="F222" s="36"/>
      <c r="G222" s="36"/>
      <c r="H222" s="36"/>
      <c r="I222" s="220"/>
      <c r="J222" s="220"/>
      <c r="K222" s="220"/>
      <c r="L222" s="193">
        <v>24085</v>
      </c>
      <c r="M222" s="35" t="s">
        <v>593</v>
      </c>
      <c r="N222" s="67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1:26" x14ac:dyDescent="0.35">
      <c r="A223" s="16"/>
      <c r="B223" s="23"/>
      <c r="C223" s="20"/>
      <c r="D223" s="219"/>
      <c r="E223" s="36"/>
      <c r="F223" s="36"/>
      <c r="G223" s="36"/>
      <c r="H223" s="36"/>
      <c r="I223" s="220"/>
      <c r="J223" s="220"/>
      <c r="K223" s="220"/>
      <c r="L223" s="231"/>
      <c r="M223" s="35" t="s">
        <v>594</v>
      </c>
      <c r="N223" s="67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1:26" x14ac:dyDescent="0.35">
      <c r="A224" s="16"/>
      <c r="B224" s="216"/>
      <c r="C224" s="20"/>
      <c r="D224" s="219"/>
      <c r="E224" s="36"/>
      <c r="F224" s="36"/>
      <c r="G224" s="36"/>
      <c r="H224" s="36"/>
      <c r="I224" s="220"/>
      <c r="J224" s="220"/>
      <c r="K224" s="220"/>
      <c r="L224" s="193">
        <v>24117</v>
      </c>
      <c r="M224" s="35" t="s">
        <v>595</v>
      </c>
      <c r="N224" s="67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1:26" x14ac:dyDescent="0.35">
      <c r="A225" s="16"/>
      <c r="B225" s="216"/>
      <c r="C225" s="20"/>
      <c r="D225" s="219"/>
      <c r="E225" s="36"/>
      <c r="F225" s="36"/>
      <c r="G225" s="36"/>
      <c r="H225" s="36"/>
      <c r="I225" s="220"/>
      <c r="J225" s="220"/>
      <c r="K225" s="220"/>
      <c r="L225" s="231"/>
      <c r="M225" s="35" t="s">
        <v>596</v>
      </c>
      <c r="N225" s="67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x14ac:dyDescent="0.35">
      <c r="A226" s="16"/>
      <c r="B226" s="216"/>
      <c r="C226" s="20"/>
      <c r="D226" s="219"/>
      <c r="E226" s="36"/>
      <c r="F226" s="36"/>
      <c r="G226" s="36"/>
      <c r="H226" s="36"/>
      <c r="I226" s="220"/>
      <c r="J226" s="220"/>
      <c r="K226" s="220"/>
      <c r="L226" s="193">
        <v>24148</v>
      </c>
      <c r="M226" s="35" t="s">
        <v>597</v>
      </c>
      <c r="N226" s="67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spans="1:26" x14ac:dyDescent="0.35">
      <c r="A227" s="16"/>
      <c r="B227" s="216"/>
      <c r="C227" s="20"/>
      <c r="D227" s="219"/>
      <c r="E227" s="36"/>
      <c r="F227" s="36"/>
      <c r="G227" s="36"/>
      <c r="H227" s="36"/>
      <c r="I227" s="220"/>
      <c r="J227" s="220"/>
      <c r="K227" s="220"/>
      <c r="L227" s="231"/>
      <c r="M227" s="35" t="s">
        <v>598</v>
      </c>
      <c r="N227" s="67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spans="1:26" x14ac:dyDescent="0.35">
      <c r="A228" s="16"/>
      <c r="B228" s="216"/>
      <c r="C228" s="20"/>
      <c r="D228" s="219"/>
      <c r="E228" s="36"/>
      <c r="F228" s="36"/>
      <c r="G228" s="36"/>
      <c r="H228" s="36"/>
      <c r="I228" s="220"/>
      <c r="J228" s="220"/>
      <c r="K228" s="220"/>
      <c r="L228" s="193">
        <v>24179</v>
      </c>
      <c r="M228" s="35" t="s">
        <v>599</v>
      </c>
      <c r="N228" s="67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spans="1:26" x14ac:dyDescent="0.35">
      <c r="A229" s="16"/>
      <c r="B229" s="216"/>
      <c r="C229" s="20"/>
      <c r="D229" s="219"/>
      <c r="E229" s="36"/>
      <c r="F229" s="36"/>
      <c r="G229" s="36"/>
      <c r="H229" s="36"/>
      <c r="I229" s="220"/>
      <c r="J229" s="220"/>
      <c r="K229" s="220"/>
      <c r="L229" s="231"/>
      <c r="M229" s="35" t="s">
        <v>600</v>
      </c>
      <c r="N229" s="67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1:26" x14ac:dyDescent="0.35">
      <c r="A230" s="16"/>
      <c r="B230" s="216"/>
      <c r="C230" s="20"/>
      <c r="D230" s="219"/>
      <c r="E230" s="36"/>
      <c r="F230" s="36"/>
      <c r="G230" s="36"/>
      <c r="H230" s="36"/>
      <c r="I230" s="220"/>
      <c r="J230" s="220"/>
      <c r="K230" s="220"/>
      <c r="L230" s="231"/>
      <c r="M230" s="35"/>
      <c r="N230" s="67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spans="1:26" x14ac:dyDescent="0.35">
      <c r="A231" s="16"/>
      <c r="B231" s="216"/>
      <c r="C231" s="20"/>
      <c r="D231" s="219"/>
      <c r="E231" s="36"/>
      <c r="F231" s="36"/>
      <c r="G231" s="36"/>
      <c r="H231" s="36"/>
      <c r="I231" s="220"/>
      <c r="J231" s="220"/>
      <c r="K231" s="220"/>
      <c r="L231" s="231"/>
      <c r="M231" s="35"/>
      <c r="N231" s="67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spans="1:26" x14ac:dyDescent="0.35">
      <c r="A232" s="16"/>
      <c r="B232" s="216"/>
      <c r="C232" s="20"/>
      <c r="D232" s="219"/>
      <c r="E232" s="36"/>
      <c r="F232" s="36"/>
      <c r="G232" s="36"/>
      <c r="H232" s="36"/>
      <c r="I232" s="220"/>
      <c r="J232" s="220"/>
      <c r="K232" s="220"/>
      <c r="L232" s="231"/>
      <c r="M232" s="35"/>
      <c r="N232" s="67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1:26" x14ac:dyDescent="0.35">
      <c r="A233" s="16"/>
      <c r="B233" s="216" t="s">
        <v>175</v>
      </c>
      <c r="C233" s="20"/>
      <c r="D233" s="219"/>
      <c r="E233" s="36"/>
      <c r="F233" s="36"/>
      <c r="G233" s="36"/>
      <c r="H233" s="36"/>
      <c r="I233" s="220"/>
      <c r="J233" s="220"/>
      <c r="K233" s="220"/>
      <c r="L233" s="231"/>
      <c r="M233" s="35"/>
      <c r="N233" s="67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1:26" x14ac:dyDescent="0.35">
      <c r="A234" s="16">
        <v>10</v>
      </c>
      <c r="B234" s="23" t="s">
        <v>601</v>
      </c>
      <c r="C234" s="20">
        <f>1100000-458550</f>
        <v>641450</v>
      </c>
      <c r="D234" s="219">
        <v>24074</v>
      </c>
      <c r="E234" s="36">
        <v>621300</v>
      </c>
      <c r="F234" s="36">
        <v>0</v>
      </c>
      <c r="G234" s="36">
        <v>0</v>
      </c>
      <c r="H234" s="36">
        <v>0</v>
      </c>
      <c r="I234" s="220">
        <f>F234+G234+H234</f>
        <v>0</v>
      </c>
      <c r="J234" s="220">
        <f>E234+I234</f>
        <v>621300</v>
      </c>
      <c r="K234" s="221">
        <f>C234-J234</f>
        <v>20150</v>
      </c>
      <c r="L234" s="192">
        <v>24040</v>
      </c>
      <c r="M234" s="113" t="s">
        <v>162</v>
      </c>
      <c r="N234" s="81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1:26" x14ac:dyDescent="0.35">
      <c r="A235" s="16"/>
      <c r="B235" s="23" t="s">
        <v>602</v>
      </c>
      <c r="C235" s="20"/>
      <c r="D235" s="219"/>
      <c r="E235" s="36"/>
      <c r="F235" s="36"/>
      <c r="G235" s="36"/>
      <c r="H235" s="36"/>
      <c r="I235" s="220"/>
      <c r="J235" s="220"/>
      <c r="K235" s="221"/>
      <c r="L235" s="253">
        <v>24046</v>
      </c>
      <c r="M235" s="254" t="s">
        <v>603</v>
      </c>
      <c r="N235" s="81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1:26" x14ac:dyDescent="0.35">
      <c r="A236" s="16"/>
      <c r="B236" s="23" t="s">
        <v>604</v>
      </c>
      <c r="C236" s="20"/>
      <c r="D236" s="219"/>
      <c r="E236" s="36"/>
      <c r="F236" s="36"/>
      <c r="G236" s="36"/>
      <c r="H236" s="36"/>
      <c r="I236" s="220"/>
      <c r="J236" s="220"/>
      <c r="K236" s="220"/>
      <c r="L236" s="255"/>
      <c r="M236" s="256" t="s">
        <v>605</v>
      </c>
      <c r="N236" s="67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1:26" x14ac:dyDescent="0.35">
      <c r="A237" s="16"/>
      <c r="B237" s="23"/>
      <c r="C237" s="20"/>
      <c r="D237" s="219"/>
      <c r="E237" s="36"/>
      <c r="F237" s="36"/>
      <c r="G237" s="36"/>
      <c r="H237" s="36"/>
      <c r="I237" s="220"/>
      <c r="J237" s="220"/>
      <c r="K237" s="220"/>
      <c r="L237" s="192">
        <v>24076</v>
      </c>
      <c r="M237" s="256" t="s">
        <v>606</v>
      </c>
      <c r="N237" s="67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1:26" x14ac:dyDescent="0.35">
      <c r="A238" s="16"/>
      <c r="B238" s="216"/>
      <c r="C238" s="20"/>
      <c r="D238" s="219"/>
      <c r="E238" s="36"/>
      <c r="F238" s="36"/>
      <c r="G238" s="36"/>
      <c r="H238" s="36"/>
      <c r="I238" s="220"/>
      <c r="J238" s="220"/>
      <c r="K238" s="220"/>
      <c r="L238" s="192">
        <v>24089</v>
      </c>
      <c r="M238" s="256" t="s">
        <v>607</v>
      </c>
      <c r="N238" s="67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1:26" x14ac:dyDescent="0.35">
      <c r="A239" s="16"/>
      <c r="B239" s="216"/>
      <c r="C239" s="20"/>
      <c r="D239" s="219"/>
      <c r="E239" s="36"/>
      <c r="F239" s="36"/>
      <c r="G239" s="36"/>
      <c r="H239" s="36"/>
      <c r="I239" s="220"/>
      <c r="J239" s="220"/>
      <c r="K239" s="220"/>
      <c r="L239" s="255"/>
      <c r="M239" s="256" t="s">
        <v>608</v>
      </c>
      <c r="N239" s="67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spans="1:26" x14ac:dyDescent="0.35">
      <c r="A240" s="16"/>
      <c r="B240" s="216"/>
      <c r="C240" s="20"/>
      <c r="D240" s="219"/>
      <c r="E240" s="36"/>
      <c r="F240" s="36"/>
      <c r="G240" s="36"/>
      <c r="H240" s="36"/>
      <c r="I240" s="220"/>
      <c r="J240" s="220"/>
      <c r="K240" s="220"/>
      <c r="L240" s="192">
        <v>24090</v>
      </c>
      <c r="M240" s="256" t="s">
        <v>146</v>
      </c>
      <c r="N240" s="67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spans="1:26" x14ac:dyDescent="0.35">
      <c r="A241" s="16"/>
      <c r="B241" s="216"/>
      <c r="C241" s="20"/>
      <c r="D241" s="219"/>
      <c r="E241" s="36"/>
      <c r="F241" s="36"/>
      <c r="G241" s="36"/>
      <c r="H241" s="36"/>
      <c r="I241" s="220"/>
      <c r="J241" s="220"/>
      <c r="K241" s="220"/>
      <c r="L241" s="192">
        <v>24130</v>
      </c>
      <c r="M241" s="256" t="s">
        <v>609</v>
      </c>
      <c r="N241" s="67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1:26" x14ac:dyDescent="0.35">
      <c r="A242" s="16"/>
      <c r="B242" s="216"/>
      <c r="C242" s="20"/>
      <c r="D242" s="219"/>
      <c r="E242" s="36"/>
      <c r="F242" s="36"/>
      <c r="G242" s="36"/>
      <c r="H242" s="36"/>
      <c r="I242" s="220"/>
      <c r="J242" s="220"/>
      <c r="K242" s="220"/>
      <c r="L242" s="192">
        <v>24165</v>
      </c>
      <c r="M242" s="256" t="s">
        <v>610</v>
      </c>
      <c r="N242" s="67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1:26" x14ac:dyDescent="0.35">
      <c r="A243" s="16"/>
      <c r="B243" s="216"/>
      <c r="C243" s="20"/>
      <c r="D243" s="219"/>
      <c r="E243" s="36"/>
      <c r="F243" s="36"/>
      <c r="G243" s="36"/>
      <c r="H243" s="36"/>
      <c r="I243" s="220"/>
      <c r="J243" s="220"/>
      <c r="K243" s="220"/>
      <c r="L243" s="255"/>
      <c r="M243" s="257" t="s">
        <v>611</v>
      </c>
      <c r="N243" s="67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1:26" x14ac:dyDescent="0.35">
      <c r="A244" s="16"/>
      <c r="B244" s="216"/>
      <c r="C244" s="20"/>
      <c r="D244" s="219"/>
      <c r="E244" s="36"/>
      <c r="F244" s="36"/>
      <c r="G244" s="36"/>
      <c r="H244" s="36"/>
      <c r="I244" s="220"/>
      <c r="J244" s="220"/>
      <c r="K244" s="220"/>
      <c r="L244" s="255"/>
      <c r="M244" s="256" t="s">
        <v>612</v>
      </c>
      <c r="N244" s="67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1:26" x14ac:dyDescent="0.35">
      <c r="A245" s="16"/>
      <c r="B245" s="216"/>
      <c r="C245" s="20"/>
      <c r="D245" s="219"/>
      <c r="E245" s="36"/>
      <c r="F245" s="36"/>
      <c r="G245" s="36"/>
      <c r="H245" s="36"/>
      <c r="I245" s="220"/>
      <c r="J245" s="220"/>
      <c r="K245" s="220"/>
      <c r="L245" s="255"/>
      <c r="M245" s="256" t="s">
        <v>613</v>
      </c>
      <c r="N245" s="67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spans="1:26" x14ac:dyDescent="0.35">
      <c r="A246" s="16"/>
      <c r="B246" s="216"/>
      <c r="C246" s="20"/>
      <c r="D246" s="219"/>
      <c r="E246" s="36"/>
      <c r="F246" s="36"/>
      <c r="G246" s="36"/>
      <c r="H246" s="36"/>
      <c r="I246" s="220"/>
      <c r="J246" s="220"/>
      <c r="K246" s="220"/>
      <c r="L246" s="255"/>
      <c r="M246" s="256" t="s">
        <v>614</v>
      </c>
      <c r="N246" s="67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1:26" x14ac:dyDescent="0.35">
      <c r="A247" s="16"/>
      <c r="B247" s="23"/>
      <c r="C247" s="20"/>
      <c r="D247" s="219"/>
      <c r="E247" s="36"/>
      <c r="F247" s="36"/>
      <c r="G247" s="36"/>
      <c r="H247" s="36"/>
      <c r="I247" s="220"/>
      <c r="J247" s="220"/>
      <c r="K247" s="221"/>
      <c r="L247" s="189"/>
      <c r="N247" s="67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1:26" x14ac:dyDescent="0.35">
      <c r="A248" s="16">
        <v>11</v>
      </c>
      <c r="B248" s="23" t="s">
        <v>615</v>
      </c>
      <c r="C248" s="20">
        <v>458550</v>
      </c>
      <c r="D248" s="219">
        <v>24168</v>
      </c>
      <c r="E248" s="36">
        <v>0</v>
      </c>
      <c r="F248" s="36">
        <v>0</v>
      </c>
      <c r="G248" s="36">
        <v>458550</v>
      </c>
      <c r="H248" s="36">
        <v>0</v>
      </c>
      <c r="I248" s="220">
        <f>F248+G248+H248</f>
        <v>458550</v>
      </c>
      <c r="J248" s="220">
        <f>E248+I248</f>
        <v>458550</v>
      </c>
      <c r="K248" s="221">
        <f>C248-J248</f>
        <v>0</v>
      </c>
      <c r="L248" s="189">
        <v>24168</v>
      </c>
      <c r="M248" s="3" t="s">
        <v>616</v>
      </c>
      <c r="N248" s="67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spans="1:26" x14ac:dyDescent="0.35">
      <c r="A249" s="16"/>
      <c r="B249" s="216"/>
      <c r="C249" s="20"/>
      <c r="D249" s="219"/>
      <c r="E249" s="36"/>
      <c r="F249" s="36"/>
      <c r="G249" s="36"/>
      <c r="H249" s="36"/>
      <c r="I249" s="220"/>
      <c r="J249" s="220"/>
      <c r="K249" s="220"/>
      <c r="L249" s="231"/>
      <c r="M249" s="3" t="s">
        <v>617</v>
      </c>
      <c r="N249" s="67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spans="1:26" x14ac:dyDescent="0.35">
      <c r="A250" s="16"/>
      <c r="B250" s="216"/>
      <c r="C250" s="20"/>
      <c r="D250" s="219"/>
      <c r="E250" s="36"/>
      <c r="F250" s="36"/>
      <c r="G250" s="36"/>
      <c r="H250" s="36"/>
      <c r="I250" s="220"/>
      <c r="J250" s="220"/>
      <c r="K250" s="220"/>
      <c r="L250" s="189">
        <v>24196</v>
      </c>
      <c r="M250" s="3" t="s">
        <v>618</v>
      </c>
      <c r="N250" s="67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spans="1:26" x14ac:dyDescent="0.35">
      <c r="A251" s="16"/>
      <c r="B251" s="216"/>
      <c r="C251" s="20"/>
      <c r="D251" s="219"/>
      <c r="E251" s="36"/>
      <c r="F251" s="36"/>
      <c r="G251" s="36"/>
      <c r="H251" s="36"/>
      <c r="I251" s="220"/>
      <c r="J251" s="220"/>
      <c r="K251" s="220"/>
      <c r="L251" s="231"/>
      <c r="N251" s="67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spans="1:26" x14ac:dyDescent="0.35">
      <c r="A252" s="16"/>
      <c r="B252" s="216" t="s">
        <v>252</v>
      </c>
      <c r="C252" s="20"/>
      <c r="D252" s="219"/>
      <c r="E252" s="36"/>
      <c r="F252" s="36"/>
      <c r="G252" s="36"/>
      <c r="H252" s="36"/>
      <c r="I252" s="220"/>
      <c r="J252" s="220"/>
      <c r="K252" s="220"/>
      <c r="L252" s="231"/>
      <c r="M252" s="35"/>
      <c r="N252" s="67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spans="1:26" x14ac:dyDescent="0.35">
      <c r="A253" s="16">
        <v>12</v>
      </c>
      <c r="B253" s="23" t="s">
        <v>619</v>
      </c>
      <c r="C253" s="20">
        <v>3000000</v>
      </c>
      <c r="D253" s="219">
        <v>24049</v>
      </c>
      <c r="E253" s="36">
        <f>407710+476293</f>
        <v>884003</v>
      </c>
      <c r="F253" s="36">
        <v>0</v>
      </c>
      <c r="G253" s="36">
        <f>1592290-476293</f>
        <v>1115997</v>
      </c>
      <c r="H253" s="36">
        <v>1000000</v>
      </c>
      <c r="I253" s="220">
        <f>F253+G253+H253</f>
        <v>2115997</v>
      </c>
      <c r="J253" s="220">
        <f>E253+I253</f>
        <v>3000000</v>
      </c>
      <c r="K253" s="221">
        <f>C253-J253</f>
        <v>0</v>
      </c>
      <c r="L253" s="189">
        <v>24127</v>
      </c>
      <c r="M253" s="17" t="s">
        <v>620</v>
      </c>
      <c r="N253" s="67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1:26" x14ac:dyDescent="0.35">
      <c r="A254" s="16"/>
      <c r="B254" s="23" t="s">
        <v>621</v>
      </c>
      <c r="C254" s="20"/>
      <c r="D254" s="219"/>
      <c r="E254" s="36"/>
      <c r="F254" s="36"/>
      <c r="G254" s="36"/>
      <c r="H254" s="36"/>
      <c r="I254" s="220"/>
      <c r="J254" s="220"/>
      <c r="K254" s="220"/>
      <c r="M254" s="17" t="s">
        <v>622</v>
      </c>
      <c r="N254" s="67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spans="1:26" x14ac:dyDescent="0.35">
      <c r="A255" s="16"/>
      <c r="B255" s="23" t="s">
        <v>1084</v>
      </c>
      <c r="C255" s="20"/>
      <c r="D255" s="219"/>
      <c r="E255" s="36"/>
      <c r="F255" s="36"/>
      <c r="G255" s="36"/>
      <c r="H255" s="36"/>
      <c r="I255" s="220"/>
      <c r="J255" s="220"/>
      <c r="K255" s="220"/>
      <c r="L255" s="189">
        <v>24175</v>
      </c>
      <c r="M255" s="17" t="s">
        <v>623</v>
      </c>
      <c r="N255" s="67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x14ac:dyDescent="0.35">
      <c r="A256" s="16"/>
      <c r="B256" s="23" t="s">
        <v>624</v>
      </c>
      <c r="C256" s="20"/>
      <c r="D256" s="219"/>
      <c r="E256" s="36"/>
      <c r="F256" s="36"/>
      <c r="G256" s="36"/>
      <c r="H256" s="36"/>
      <c r="I256" s="220"/>
      <c r="J256" s="220"/>
      <c r="K256" s="220"/>
      <c r="M256" s="17" t="s">
        <v>625</v>
      </c>
      <c r="N256" s="67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spans="1:26" x14ac:dyDescent="0.35">
      <c r="A257" s="16"/>
      <c r="B257" s="23" t="s">
        <v>626</v>
      </c>
      <c r="C257" s="20"/>
      <c r="D257" s="219"/>
      <c r="E257" s="36"/>
      <c r="F257" s="36"/>
      <c r="G257" s="36"/>
      <c r="H257" s="36"/>
      <c r="I257" s="220"/>
      <c r="J257" s="220"/>
      <c r="K257" s="220"/>
      <c r="L257" s="189">
        <v>24188</v>
      </c>
      <c r="M257" s="35" t="s">
        <v>627</v>
      </c>
      <c r="N257" s="67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1:26" x14ac:dyDescent="0.35">
      <c r="A258" s="16"/>
      <c r="B258" s="23" t="s">
        <v>628</v>
      </c>
      <c r="C258" s="20"/>
      <c r="D258" s="219"/>
      <c r="E258" s="36"/>
      <c r="F258" s="36"/>
      <c r="G258" s="36"/>
      <c r="H258" s="36"/>
      <c r="I258" s="220"/>
      <c r="J258" s="220"/>
      <c r="K258" s="220"/>
      <c r="L258" s="189"/>
      <c r="M258" s="35" t="s">
        <v>629</v>
      </c>
      <c r="N258" s="67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1:26" x14ac:dyDescent="0.35">
      <c r="A259" s="16"/>
      <c r="B259" s="23" t="s">
        <v>630</v>
      </c>
      <c r="C259" s="20"/>
      <c r="D259" s="219"/>
      <c r="E259" s="36"/>
      <c r="F259" s="36"/>
      <c r="G259" s="36"/>
      <c r="H259" s="36"/>
      <c r="I259" s="220"/>
      <c r="J259" s="220"/>
      <c r="K259" s="220"/>
      <c r="L259" s="244">
        <v>24193</v>
      </c>
      <c r="M259" s="35" t="s">
        <v>631</v>
      </c>
      <c r="N259" s="67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1:26" x14ac:dyDescent="0.35">
      <c r="A260" s="16"/>
      <c r="B260" s="23" t="s">
        <v>632</v>
      </c>
      <c r="C260" s="20"/>
      <c r="D260" s="219"/>
      <c r="E260" s="36"/>
      <c r="F260" s="36"/>
      <c r="G260" s="36"/>
      <c r="H260" s="36"/>
      <c r="I260" s="220"/>
      <c r="J260" s="220"/>
      <c r="K260" s="220"/>
      <c r="L260" s="189"/>
      <c r="M260" s="56" t="s">
        <v>633</v>
      </c>
      <c r="N260" s="67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spans="1:26" x14ac:dyDescent="0.35">
      <c r="A261" s="16"/>
      <c r="B261" s="216"/>
      <c r="C261" s="20"/>
      <c r="D261" s="219"/>
      <c r="E261" s="36"/>
      <c r="F261" s="36"/>
      <c r="G261" s="36"/>
      <c r="H261" s="36"/>
      <c r="I261" s="220"/>
      <c r="J261" s="220"/>
      <c r="K261" s="220"/>
      <c r="L261" s="189">
        <v>24193</v>
      </c>
      <c r="M261" s="35" t="s">
        <v>634</v>
      </c>
      <c r="N261" s="67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spans="1:26" x14ac:dyDescent="0.35">
      <c r="A262" s="16"/>
      <c r="B262" s="216"/>
      <c r="C262" s="20"/>
      <c r="D262" s="219"/>
      <c r="E262" s="36"/>
      <c r="F262" s="36"/>
      <c r="G262" s="36"/>
      <c r="H262" s="36"/>
      <c r="I262" s="220"/>
      <c r="J262" s="220"/>
      <c r="K262" s="220"/>
      <c r="L262" s="189">
        <v>24194</v>
      </c>
      <c r="M262" s="35" t="s">
        <v>635</v>
      </c>
      <c r="N262" s="67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1:26" x14ac:dyDescent="0.35">
      <c r="A263" s="16"/>
      <c r="B263" s="216"/>
      <c r="C263" s="20"/>
      <c r="D263" s="219"/>
      <c r="E263" s="36"/>
      <c r="F263" s="36"/>
      <c r="G263" s="36"/>
      <c r="H263" s="36"/>
      <c r="I263" s="220"/>
      <c r="J263" s="220"/>
      <c r="K263" s="220"/>
      <c r="L263" s="189">
        <v>24195</v>
      </c>
      <c r="M263" s="23" t="s">
        <v>257</v>
      </c>
      <c r="N263" s="67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spans="1:26" x14ac:dyDescent="0.35">
      <c r="A264" s="16"/>
      <c r="B264" s="216"/>
      <c r="C264" s="20"/>
      <c r="D264" s="219"/>
      <c r="E264" s="36"/>
      <c r="F264" s="36"/>
      <c r="G264" s="36"/>
      <c r="H264" s="36"/>
      <c r="I264" s="220"/>
      <c r="J264" s="220"/>
      <c r="K264" s="220"/>
      <c r="N264" s="67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1:26" x14ac:dyDescent="0.35">
      <c r="A265" s="16"/>
      <c r="B265" s="216"/>
      <c r="C265" s="20"/>
      <c r="D265" s="219"/>
      <c r="E265" s="36"/>
      <c r="F265" s="36"/>
      <c r="G265" s="36"/>
      <c r="H265" s="36"/>
      <c r="I265" s="220"/>
      <c r="J265" s="220"/>
      <c r="K265" s="220"/>
      <c r="L265" s="189"/>
      <c r="N265" s="67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1:26" x14ac:dyDescent="0.35">
      <c r="A266" s="16"/>
      <c r="B266" s="216"/>
      <c r="C266" s="20"/>
      <c r="D266" s="219"/>
      <c r="E266" s="36"/>
      <c r="F266" s="36"/>
      <c r="G266" s="36"/>
      <c r="H266" s="36"/>
      <c r="I266" s="220"/>
      <c r="J266" s="220"/>
      <c r="K266" s="220"/>
      <c r="L266" s="189"/>
      <c r="N266" s="67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1:26" x14ac:dyDescent="0.35">
      <c r="A267" s="16"/>
      <c r="B267" s="216"/>
      <c r="C267" s="20"/>
      <c r="D267" s="219"/>
      <c r="E267" s="36"/>
      <c r="F267" s="36"/>
      <c r="G267" s="36"/>
      <c r="H267" s="36"/>
      <c r="I267" s="220"/>
      <c r="J267" s="220"/>
      <c r="K267" s="220"/>
      <c r="L267" s="189"/>
      <c r="N267" s="67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1:26" x14ac:dyDescent="0.35">
      <c r="A268" s="16"/>
      <c r="B268" s="216"/>
      <c r="C268" s="20"/>
      <c r="D268" s="219"/>
      <c r="E268" s="36"/>
      <c r="F268" s="36"/>
      <c r="G268" s="36"/>
      <c r="H268" s="36"/>
      <c r="I268" s="220"/>
      <c r="J268" s="220"/>
      <c r="K268" s="220"/>
      <c r="N268" s="67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1:26" x14ac:dyDescent="0.35">
      <c r="A269" s="16"/>
      <c r="B269" s="216"/>
      <c r="C269" s="20"/>
      <c r="D269" s="219"/>
      <c r="E269" s="36"/>
      <c r="F269" s="36"/>
      <c r="G269" s="36"/>
      <c r="H269" s="36"/>
      <c r="I269" s="220"/>
      <c r="J269" s="220"/>
      <c r="K269" s="220"/>
      <c r="L269" s="244"/>
      <c r="N269" s="67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1:26" x14ac:dyDescent="0.35">
      <c r="A270" s="16"/>
      <c r="B270" s="216"/>
      <c r="C270" s="20"/>
      <c r="D270" s="219"/>
      <c r="E270" s="36"/>
      <c r="F270" s="36"/>
      <c r="G270" s="36"/>
      <c r="H270" s="36"/>
      <c r="I270" s="220"/>
      <c r="J270" s="220"/>
      <c r="K270" s="220"/>
      <c r="L270" s="244"/>
      <c r="N270" s="67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1:26" x14ac:dyDescent="0.35">
      <c r="A271" s="16"/>
      <c r="B271" s="216"/>
      <c r="C271" s="20"/>
      <c r="D271" s="219"/>
      <c r="E271" s="36"/>
      <c r="F271" s="36"/>
      <c r="G271" s="36"/>
      <c r="H271" s="36"/>
      <c r="I271" s="220"/>
      <c r="J271" s="220"/>
      <c r="K271" s="220"/>
      <c r="N271" s="67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spans="1:26" x14ac:dyDescent="0.35">
      <c r="A272" s="16"/>
      <c r="B272" s="216" t="s">
        <v>217</v>
      </c>
      <c r="C272" s="20"/>
      <c r="D272" s="219"/>
      <c r="E272" s="36"/>
      <c r="F272" s="36"/>
      <c r="G272" s="36"/>
      <c r="H272" s="36"/>
      <c r="I272" s="220"/>
      <c r="J272" s="220"/>
      <c r="K272" s="220"/>
      <c r="N272" s="67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spans="1:26" x14ac:dyDescent="0.35">
      <c r="A273" s="16">
        <v>13</v>
      </c>
      <c r="B273" s="23" t="s">
        <v>636</v>
      </c>
      <c r="C273" s="20">
        <v>1409800</v>
      </c>
      <c r="D273" s="219">
        <v>24047</v>
      </c>
      <c r="E273" s="36">
        <f>59520+1784+1296+43200+1338+44640+44640+2232+48000+2400</f>
        <v>249050</v>
      </c>
      <c r="F273" s="36">
        <v>0</v>
      </c>
      <c r="G273" s="36">
        <f>551100+230550-(48000+2400)</f>
        <v>731250</v>
      </c>
      <c r="H273" s="36">
        <v>429500</v>
      </c>
      <c r="I273" s="220">
        <f>F273+G273+H273</f>
        <v>1160750</v>
      </c>
      <c r="J273" s="220">
        <f>E273+I273</f>
        <v>1409800</v>
      </c>
      <c r="K273" s="221">
        <f>C273-J273</f>
        <v>0</v>
      </c>
      <c r="L273" s="189">
        <v>24050</v>
      </c>
      <c r="M273" s="23" t="s">
        <v>637</v>
      </c>
      <c r="N273" s="15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spans="1:26" x14ac:dyDescent="0.35">
      <c r="A274" s="16"/>
      <c r="B274" s="258" t="s">
        <v>1087</v>
      </c>
      <c r="C274" s="20"/>
      <c r="D274" s="219"/>
      <c r="E274" s="36"/>
      <c r="F274" s="36"/>
      <c r="G274" s="36"/>
      <c r="H274" s="36"/>
      <c r="I274" s="220"/>
      <c r="J274" s="220"/>
      <c r="K274" s="220"/>
      <c r="L274" s="189"/>
      <c r="M274" s="23" t="s">
        <v>638</v>
      </c>
      <c r="N274" s="67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spans="1:26" x14ac:dyDescent="0.35">
      <c r="A275" s="16"/>
      <c r="B275" s="23" t="s">
        <v>639</v>
      </c>
      <c r="C275" s="20"/>
      <c r="D275" s="219"/>
      <c r="E275" s="36"/>
      <c r="F275" s="36"/>
      <c r="G275" s="36"/>
      <c r="H275" s="36"/>
      <c r="I275" s="220"/>
      <c r="J275" s="220"/>
      <c r="K275" s="221"/>
      <c r="L275" s="244">
        <v>24076</v>
      </c>
      <c r="M275" s="226" t="s">
        <v>640</v>
      </c>
      <c r="N275" s="67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spans="1:26" x14ac:dyDescent="0.35">
      <c r="A276" s="16"/>
      <c r="B276" s="23" t="s">
        <v>641</v>
      </c>
      <c r="C276" s="20"/>
      <c r="D276" s="219"/>
      <c r="E276" s="36"/>
      <c r="F276" s="36"/>
      <c r="G276" s="36"/>
      <c r="H276" s="36"/>
      <c r="I276" s="220"/>
      <c r="J276" s="220"/>
      <c r="K276" s="221"/>
      <c r="L276" s="244">
        <v>24082</v>
      </c>
      <c r="M276" s="23" t="s">
        <v>642</v>
      </c>
      <c r="N276" s="67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spans="1:26" x14ac:dyDescent="0.35">
      <c r="A277" s="16"/>
      <c r="B277" s="23" t="s">
        <v>643</v>
      </c>
      <c r="C277" s="20"/>
      <c r="D277" s="219"/>
      <c r="E277" s="36"/>
      <c r="F277" s="36"/>
      <c r="G277" s="36"/>
      <c r="H277" s="36"/>
      <c r="I277" s="220"/>
      <c r="J277" s="220"/>
      <c r="K277" s="221"/>
      <c r="M277" s="23" t="s">
        <v>644</v>
      </c>
      <c r="N277" s="67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spans="1:26" x14ac:dyDescent="0.35">
      <c r="A278" s="16"/>
      <c r="B278" s="23" t="s">
        <v>645</v>
      </c>
      <c r="C278" s="20"/>
      <c r="D278" s="219"/>
      <c r="E278" s="36"/>
      <c r="F278" s="36"/>
      <c r="G278" s="36"/>
      <c r="H278" s="36"/>
      <c r="I278" s="220"/>
      <c r="J278" s="220"/>
      <c r="K278" s="221"/>
      <c r="L278" s="244">
        <v>24112</v>
      </c>
      <c r="M278" s="23" t="s">
        <v>646</v>
      </c>
      <c r="N278" s="15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spans="1:26" x14ac:dyDescent="0.35">
      <c r="A279" s="16"/>
      <c r="B279" s="23" t="s">
        <v>643</v>
      </c>
      <c r="C279" s="20"/>
      <c r="D279" s="219"/>
      <c r="E279" s="36"/>
      <c r="F279" s="36"/>
      <c r="G279" s="36"/>
      <c r="H279" s="36"/>
      <c r="I279" s="220"/>
      <c r="J279" s="220"/>
      <c r="K279" s="221"/>
      <c r="M279" s="23" t="s">
        <v>647</v>
      </c>
      <c r="N279" s="15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spans="1:26" x14ac:dyDescent="0.35">
      <c r="A280" s="16"/>
      <c r="B280" s="23" t="s">
        <v>648</v>
      </c>
      <c r="C280" s="20"/>
      <c r="D280" s="219"/>
      <c r="E280" s="36"/>
      <c r="F280" s="36"/>
      <c r="G280" s="36"/>
      <c r="H280" s="36"/>
      <c r="I280" s="220"/>
      <c r="J280" s="220"/>
      <c r="K280" s="221"/>
      <c r="L280" s="244">
        <v>24140</v>
      </c>
      <c r="M280" s="23" t="s">
        <v>649</v>
      </c>
      <c r="N280" s="15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spans="1:26" x14ac:dyDescent="0.35">
      <c r="A281" s="16"/>
      <c r="B281" s="23" t="s">
        <v>650</v>
      </c>
      <c r="C281" s="20"/>
      <c r="D281" s="219"/>
      <c r="E281" s="36"/>
      <c r="F281" s="36"/>
      <c r="G281" s="36"/>
      <c r="H281" s="36"/>
      <c r="I281" s="220"/>
      <c r="J281" s="220"/>
      <c r="K281" s="221"/>
      <c r="M281" s="23" t="s">
        <v>651</v>
      </c>
      <c r="N281" s="15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spans="1:26" x14ac:dyDescent="0.35">
      <c r="A282" s="16"/>
      <c r="B282" s="23"/>
      <c r="C282" s="20"/>
      <c r="D282" s="219"/>
      <c r="E282" s="36"/>
      <c r="F282" s="36"/>
      <c r="G282" s="36"/>
      <c r="H282" s="36"/>
      <c r="I282" s="220"/>
      <c r="J282" s="220"/>
      <c r="K282" s="221"/>
      <c r="L282" s="244">
        <v>24173</v>
      </c>
      <c r="M282" s="23" t="s">
        <v>652</v>
      </c>
      <c r="N282" s="15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spans="1:26" x14ac:dyDescent="0.35">
      <c r="A283" s="16"/>
      <c r="B283" s="23"/>
      <c r="C283" s="20"/>
      <c r="D283" s="219"/>
      <c r="E283" s="36"/>
      <c r="F283" s="36"/>
      <c r="G283" s="36"/>
      <c r="H283" s="36"/>
      <c r="I283" s="220"/>
      <c r="J283" s="220"/>
      <c r="K283" s="221"/>
      <c r="M283" s="23" t="s">
        <v>653</v>
      </c>
      <c r="N283" s="15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spans="1:26" x14ac:dyDescent="0.35">
      <c r="A284" s="16"/>
      <c r="B284" s="23"/>
      <c r="C284" s="20"/>
      <c r="D284" s="219"/>
      <c r="E284" s="36"/>
      <c r="F284" s="36"/>
      <c r="G284" s="36"/>
      <c r="H284" s="36"/>
      <c r="I284" s="220"/>
      <c r="J284" s="220"/>
      <c r="K284" s="221"/>
      <c r="L284" s="189"/>
      <c r="M284" s="23"/>
      <c r="N284" s="15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spans="1:26" x14ac:dyDescent="0.35">
      <c r="A285" s="16"/>
      <c r="B285" s="23"/>
      <c r="C285" s="20"/>
      <c r="D285" s="219"/>
      <c r="E285" s="36"/>
      <c r="F285" s="36"/>
      <c r="G285" s="36"/>
      <c r="H285" s="36"/>
      <c r="I285" s="220"/>
      <c r="J285" s="220"/>
      <c r="K285" s="221"/>
      <c r="L285" s="189"/>
      <c r="M285" s="23"/>
      <c r="N285" s="15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1:26" x14ac:dyDescent="0.35">
      <c r="A286" s="16"/>
      <c r="B286" s="23"/>
      <c r="C286" s="20"/>
      <c r="D286" s="219"/>
      <c r="E286" s="36"/>
      <c r="F286" s="36"/>
      <c r="G286" s="36"/>
      <c r="H286" s="36"/>
      <c r="I286" s="220"/>
      <c r="J286" s="220"/>
      <c r="K286" s="221"/>
      <c r="L286" s="189"/>
      <c r="M286" s="23"/>
      <c r="N286" s="15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1:26" x14ac:dyDescent="0.35">
      <c r="A287" s="16">
        <v>14</v>
      </c>
      <c r="B287" s="23" t="s">
        <v>654</v>
      </c>
      <c r="C287" s="20">
        <v>587300</v>
      </c>
      <c r="D287" s="219">
        <v>24047</v>
      </c>
      <c r="E287" s="36">
        <f>42500+46500+46500+51500+49500</f>
        <v>236500</v>
      </c>
      <c r="F287" s="36">
        <v>0</v>
      </c>
      <c r="G287" s="36">
        <f>195600+8600-49500</f>
        <v>154700</v>
      </c>
      <c r="H287" s="36">
        <v>196100</v>
      </c>
      <c r="I287" s="220">
        <f>F287+G287+H287</f>
        <v>350800</v>
      </c>
      <c r="J287" s="220">
        <f>E287+I287</f>
        <v>587300</v>
      </c>
      <c r="K287" s="221">
        <f>C287-J287</f>
        <v>0</v>
      </c>
      <c r="L287" s="244">
        <v>24069</v>
      </c>
      <c r="M287" s="226" t="s">
        <v>655</v>
      </c>
      <c r="N287" s="15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1:26" x14ac:dyDescent="0.35">
      <c r="A288" s="16"/>
      <c r="B288" s="258" t="s">
        <v>1088</v>
      </c>
      <c r="C288" s="20"/>
      <c r="D288" s="219"/>
      <c r="E288" s="36"/>
      <c r="F288" s="36"/>
      <c r="G288" s="36"/>
      <c r="H288" s="36"/>
      <c r="I288" s="220"/>
      <c r="J288" s="220"/>
      <c r="K288" s="220"/>
      <c r="L288" s="259">
        <v>24076</v>
      </c>
      <c r="M288" s="226" t="s">
        <v>656</v>
      </c>
      <c r="N288" s="67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1:26" x14ac:dyDescent="0.35">
      <c r="A289" s="16"/>
      <c r="B289" s="23" t="s">
        <v>657</v>
      </c>
      <c r="C289" s="20"/>
      <c r="D289" s="219"/>
      <c r="E289" s="36"/>
      <c r="F289" s="36"/>
      <c r="G289" s="36"/>
      <c r="H289" s="36"/>
      <c r="I289" s="220"/>
      <c r="J289" s="220"/>
      <c r="K289" s="221"/>
      <c r="L289" s="244">
        <v>24085</v>
      </c>
      <c r="M289" s="226" t="s">
        <v>658</v>
      </c>
      <c r="N289" s="67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1:26" x14ac:dyDescent="0.35">
      <c r="A290" s="16"/>
      <c r="B290" s="23" t="s">
        <v>659</v>
      </c>
      <c r="C290" s="20"/>
      <c r="D290" s="219"/>
      <c r="E290" s="36"/>
      <c r="F290" s="36"/>
      <c r="G290" s="36"/>
      <c r="H290" s="36"/>
      <c r="I290" s="220"/>
      <c r="J290" s="220"/>
      <c r="K290" s="221"/>
      <c r="L290" s="244">
        <v>24124</v>
      </c>
      <c r="M290" s="226" t="s">
        <v>660</v>
      </c>
      <c r="N290" s="67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1:26" x14ac:dyDescent="0.35">
      <c r="A291" s="16"/>
      <c r="B291" s="23" t="s">
        <v>661</v>
      </c>
      <c r="C291" s="20"/>
      <c r="D291" s="219"/>
      <c r="E291" s="36"/>
      <c r="F291" s="36"/>
      <c r="G291" s="36"/>
      <c r="H291" s="36"/>
      <c r="I291" s="220"/>
      <c r="J291" s="220"/>
      <c r="K291" s="221"/>
      <c r="L291" s="244">
        <v>24161</v>
      </c>
      <c r="M291" s="226" t="s">
        <v>662</v>
      </c>
      <c r="N291" s="15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1:26" x14ac:dyDescent="0.35">
      <c r="A292" s="16"/>
      <c r="B292" s="23" t="s">
        <v>663</v>
      </c>
      <c r="C292" s="20"/>
      <c r="D292" s="219"/>
      <c r="E292" s="36"/>
      <c r="F292" s="36"/>
      <c r="G292" s="36"/>
      <c r="H292" s="36"/>
      <c r="I292" s="220"/>
      <c r="J292" s="220"/>
      <c r="K292" s="221"/>
      <c r="L292" s="244">
        <v>24179</v>
      </c>
      <c r="M292" s="226" t="s">
        <v>664</v>
      </c>
      <c r="N292" s="15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1:26" x14ac:dyDescent="0.35">
      <c r="A293" s="16"/>
      <c r="B293" s="23" t="s">
        <v>1089</v>
      </c>
      <c r="C293" s="20"/>
      <c r="D293" s="219"/>
      <c r="E293" s="36"/>
      <c r="F293" s="36"/>
      <c r="G293" s="36"/>
      <c r="H293" s="36"/>
      <c r="I293" s="220"/>
      <c r="J293" s="220"/>
      <c r="K293" s="221"/>
      <c r="L293" s="189"/>
      <c r="M293" s="23"/>
      <c r="N293" s="15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1:26" x14ac:dyDescent="0.35">
      <c r="A294" s="16"/>
      <c r="B294" s="23" t="s">
        <v>665</v>
      </c>
      <c r="C294" s="20"/>
      <c r="D294" s="219"/>
      <c r="E294" s="36"/>
      <c r="F294" s="36"/>
      <c r="G294" s="36"/>
      <c r="H294" s="36"/>
      <c r="I294" s="220"/>
      <c r="J294" s="220"/>
      <c r="K294" s="221"/>
      <c r="L294" s="189"/>
      <c r="M294" s="23"/>
      <c r="N294" s="15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1:26" x14ac:dyDescent="0.35">
      <c r="A295" s="16"/>
      <c r="B295" s="23"/>
      <c r="C295" s="20"/>
      <c r="D295" s="219"/>
      <c r="E295" s="36"/>
      <c r="F295" s="36"/>
      <c r="G295" s="36"/>
      <c r="H295" s="36"/>
      <c r="I295" s="220"/>
      <c r="J295" s="220"/>
      <c r="K295" s="221"/>
      <c r="L295" s="189"/>
      <c r="M295" s="23"/>
      <c r="N295" s="15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1:26" x14ac:dyDescent="0.35">
      <c r="A296" s="16">
        <v>15</v>
      </c>
      <c r="B296" s="23" t="s">
        <v>666</v>
      </c>
      <c r="C296" s="20">
        <v>180000</v>
      </c>
      <c r="D296" s="219">
        <v>24047</v>
      </c>
      <c r="E296" s="36">
        <f>259+8640+288+9600+3000+288+9600+9600+480+9600+480+1500</f>
        <v>53335</v>
      </c>
      <c r="F296" s="36">
        <v>0</v>
      </c>
      <c r="G296" s="36">
        <f>93320+1565-(9600+480+1500)</f>
        <v>83305</v>
      </c>
      <c r="H296" s="36">
        <v>43360</v>
      </c>
      <c r="I296" s="220">
        <f>F296+G296+H296</f>
        <v>126665</v>
      </c>
      <c r="J296" s="220">
        <f>E296+I296</f>
        <v>180000</v>
      </c>
      <c r="K296" s="221">
        <f>C296-J296</f>
        <v>0</v>
      </c>
      <c r="L296" s="189">
        <v>24050</v>
      </c>
      <c r="M296" s="23" t="s">
        <v>667</v>
      </c>
      <c r="N296" s="67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1:26" x14ac:dyDescent="0.35">
      <c r="A297" s="16"/>
      <c r="B297" s="35" t="s">
        <v>1090</v>
      </c>
      <c r="C297" s="20"/>
      <c r="D297" s="219"/>
      <c r="E297" s="36"/>
      <c r="F297" s="36"/>
      <c r="G297" s="36"/>
      <c r="H297" s="36"/>
      <c r="I297" s="220"/>
      <c r="J297" s="220"/>
      <c r="K297" s="220"/>
      <c r="L297" s="189"/>
      <c r="M297" s="23" t="s">
        <v>668</v>
      </c>
      <c r="N297" s="67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1:26" x14ac:dyDescent="0.35">
      <c r="A298" s="16"/>
      <c r="B298" s="23" t="s">
        <v>669</v>
      </c>
      <c r="C298" s="20"/>
      <c r="D298" s="219"/>
      <c r="E298" s="36"/>
      <c r="F298" s="36"/>
      <c r="G298" s="36"/>
      <c r="H298" s="36"/>
      <c r="I298" s="220"/>
      <c r="J298" s="220"/>
      <c r="K298" s="221"/>
      <c r="L298" s="193">
        <v>24072</v>
      </c>
      <c r="M298" s="23" t="s">
        <v>670</v>
      </c>
      <c r="N298" s="67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1:26" x14ac:dyDescent="0.35">
      <c r="A299" s="16"/>
      <c r="B299" s="23" t="s">
        <v>671</v>
      </c>
      <c r="C299" s="20"/>
      <c r="D299" s="219"/>
      <c r="E299" s="36"/>
      <c r="F299" s="36"/>
      <c r="G299" s="36"/>
      <c r="H299" s="36"/>
      <c r="I299" s="220"/>
      <c r="J299" s="220"/>
      <c r="K299" s="221"/>
      <c r="L299" s="189">
        <v>24082</v>
      </c>
      <c r="M299" s="23" t="s">
        <v>672</v>
      </c>
      <c r="N299" s="67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1:26" x14ac:dyDescent="0.35">
      <c r="A300" s="16"/>
      <c r="B300" s="23" t="s">
        <v>673</v>
      </c>
      <c r="C300" s="20"/>
      <c r="D300" s="219"/>
      <c r="E300" s="36"/>
      <c r="F300" s="36"/>
      <c r="G300" s="36"/>
      <c r="H300" s="36"/>
      <c r="I300" s="220"/>
      <c r="J300" s="220"/>
      <c r="K300" s="221"/>
      <c r="L300" s="189"/>
      <c r="M300" s="23" t="s">
        <v>674</v>
      </c>
      <c r="N300" s="67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1:26" x14ac:dyDescent="0.35">
      <c r="A301" s="16"/>
      <c r="B301" s="23" t="s">
        <v>675</v>
      </c>
      <c r="C301" s="20"/>
      <c r="D301" s="219"/>
      <c r="E301" s="36"/>
      <c r="F301" s="36"/>
      <c r="G301" s="36"/>
      <c r="H301" s="36"/>
      <c r="I301" s="220"/>
      <c r="J301" s="220"/>
      <c r="K301" s="221"/>
      <c r="L301" s="189">
        <v>24090</v>
      </c>
      <c r="M301" s="23" t="s">
        <v>676</v>
      </c>
      <c r="N301" s="67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1:26" x14ac:dyDescent="0.35">
      <c r="A302" s="16"/>
      <c r="B302" s="23" t="s">
        <v>677</v>
      </c>
      <c r="C302" s="20"/>
      <c r="D302" s="219"/>
      <c r="E302" s="36"/>
      <c r="F302" s="36"/>
      <c r="G302" s="36"/>
      <c r="H302" s="36"/>
      <c r="I302" s="220"/>
      <c r="J302" s="220"/>
      <c r="K302" s="221"/>
      <c r="L302" s="189"/>
      <c r="M302" s="23" t="s">
        <v>678</v>
      </c>
      <c r="N302" s="67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1:26" x14ac:dyDescent="0.35">
      <c r="A303" s="16"/>
      <c r="B303" s="23" t="s">
        <v>679</v>
      </c>
      <c r="C303" s="20"/>
      <c r="D303" s="219"/>
      <c r="E303" s="36"/>
      <c r="F303" s="36"/>
      <c r="G303" s="36"/>
      <c r="H303" s="36"/>
      <c r="I303" s="220"/>
      <c r="J303" s="220"/>
      <c r="K303" s="221"/>
      <c r="L303" s="189">
        <v>24112</v>
      </c>
      <c r="M303" s="23" t="s">
        <v>680</v>
      </c>
      <c r="N303" s="67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1:26" x14ac:dyDescent="0.35">
      <c r="A304" s="16"/>
      <c r="B304" s="23"/>
      <c r="C304" s="20"/>
      <c r="D304" s="219"/>
      <c r="E304" s="36"/>
      <c r="F304" s="36"/>
      <c r="G304" s="36"/>
      <c r="H304" s="36"/>
      <c r="I304" s="220"/>
      <c r="J304" s="220"/>
      <c r="K304" s="221"/>
      <c r="L304" s="189"/>
      <c r="M304" s="23" t="s">
        <v>681</v>
      </c>
      <c r="N304" s="67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1:26" x14ac:dyDescent="0.35">
      <c r="A305" s="16"/>
      <c r="B305" s="23"/>
      <c r="C305" s="20"/>
      <c r="D305" s="219"/>
      <c r="E305" s="36"/>
      <c r="F305" s="36"/>
      <c r="G305" s="36"/>
      <c r="H305" s="36"/>
      <c r="I305" s="220"/>
      <c r="J305" s="220"/>
      <c r="K305" s="221"/>
      <c r="L305" s="189">
        <v>24144</v>
      </c>
      <c r="M305" s="23" t="s">
        <v>682</v>
      </c>
      <c r="N305" s="67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1:26" x14ac:dyDescent="0.35">
      <c r="A306" s="16"/>
      <c r="B306" s="23"/>
      <c r="C306" s="20"/>
      <c r="D306" s="219"/>
      <c r="E306" s="36"/>
      <c r="F306" s="36"/>
      <c r="G306" s="36"/>
      <c r="H306" s="36"/>
      <c r="I306" s="220"/>
      <c r="J306" s="220"/>
      <c r="K306" s="221"/>
      <c r="L306" s="189"/>
      <c r="M306" s="23" t="s">
        <v>683</v>
      </c>
      <c r="N306" s="67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1:26" x14ac:dyDescent="0.35">
      <c r="A307" s="16"/>
      <c r="B307" s="23"/>
      <c r="C307" s="20"/>
      <c r="D307" s="219"/>
      <c r="E307" s="36"/>
      <c r="F307" s="36"/>
      <c r="G307" s="36"/>
      <c r="H307" s="36"/>
      <c r="I307" s="220"/>
      <c r="J307" s="220"/>
      <c r="K307" s="221"/>
      <c r="L307" s="189">
        <v>24169</v>
      </c>
      <c r="M307" s="23" t="s">
        <v>684</v>
      </c>
      <c r="N307" s="67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1:26" x14ac:dyDescent="0.35">
      <c r="A308" s="16"/>
      <c r="B308" s="23"/>
      <c r="C308" s="20"/>
      <c r="D308" s="219"/>
      <c r="E308" s="36"/>
      <c r="F308" s="36"/>
      <c r="G308" s="36"/>
      <c r="H308" s="36"/>
      <c r="I308" s="220"/>
      <c r="J308" s="220"/>
      <c r="K308" s="221"/>
      <c r="L308" s="189"/>
      <c r="M308" s="23" t="s">
        <v>685</v>
      </c>
      <c r="N308" s="67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1:26" x14ac:dyDescent="0.35">
      <c r="A309" s="16"/>
      <c r="B309" s="23"/>
      <c r="C309" s="20"/>
      <c r="D309" s="219"/>
      <c r="E309" s="36"/>
      <c r="F309" s="36"/>
      <c r="G309" s="36"/>
      <c r="H309" s="36"/>
      <c r="I309" s="220"/>
      <c r="J309" s="220"/>
      <c r="K309" s="221"/>
      <c r="L309" s="189">
        <v>24173</v>
      </c>
      <c r="M309" s="23" t="s">
        <v>686</v>
      </c>
      <c r="N309" s="67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1:26" x14ac:dyDescent="0.35">
      <c r="A310" s="16"/>
      <c r="B310" s="23"/>
      <c r="C310" s="20"/>
      <c r="D310" s="219"/>
      <c r="E310" s="36"/>
      <c r="F310" s="36"/>
      <c r="G310" s="36"/>
      <c r="H310" s="36"/>
      <c r="I310" s="220"/>
      <c r="J310" s="220"/>
      <c r="K310" s="221"/>
      <c r="M310" s="56" t="s">
        <v>687</v>
      </c>
      <c r="N310" s="67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1:26" x14ac:dyDescent="0.35">
      <c r="A311" s="16"/>
      <c r="B311" s="23"/>
      <c r="C311" s="20"/>
      <c r="D311" s="219"/>
      <c r="E311" s="36"/>
      <c r="F311" s="36"/>
      <c r="G311" s="36"/>
      <c r="H311" s="36"/>
      <c r="I311" s="220"/>
      <c r="J311" s="220"/>
      <c r="K311" s="221"/>
      <c r="L311" s="189"/>
      <c r="M311" s="23"/>
      <c r="N311" s="15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1:26" x14ac:dyDescent="0.35">
      <c r="A312" s="16"/>
      <c r="B312" s="23"/>
      <c r="C312" s="20"/>
      <c r="D312" s="219"/>
      <c r="E312" s="36"/>
      <c r="F312" s="36"/>
      <c r="G312" s="36"/>
      <c r="H312" s="36"/>
      <c r="I312" s="220"/>
      <c r="J312" s="220"/>
      <c r="K312" s="221"/>
      <c r="L312" s="189"/>
      <c r="M312" s="23"/>
      <c r="N312" s="15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1:26" x14ac:dyDescent="0.35">
      <c r="A313" s="16"/>
      <c r="B313" s="23"/>
      <c r="C313" s="20"/>
      <c r="D313" s="219"/>
      <c r="E313" s="36"/>
      <c r="F313" s="36"/>
      <c r="G313" s="36"/>
      <c r="H313" s="36"/>
      <c r="I313" s="220"/>
      <c r="J313" s="220"/>
      <c r="K313" s="221"/>
      <c r="L313" s="189"/>
      <c r="M313" s="23"/>
      <c r="N313" s="15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1:26" x14ac:dyDescent="0.35">
      <c r="A314" s="16">
        <v>16</v>
      </c>
      <c r="B314" s="23" t="s">
        <v>688</v>
      </c>
      <c r="C314" s="20">
        <v>556000</v>
      </c>
      <c r="D314" s="219">
        <v>24228</v>
      </c>
      <c r="E314" s="36">
        <v>0</v>
      </c>
      <c r="F314" s="36">
        <v>0</v>
      </c>
      <c r="G314" s="36">
        <v>556000</v>
      </c>
      <c r="H314" s="36">
        <v>0</v>
      </c>
      <c r="I314" s="220">
        <f>F314+G314+H314</f>
        <v>556000</v>
      </c>
      <c r="J314" s="220">
        <f>E314+I314</f>
        <v>556000</v>
      </c>
      <c r="K314" s="221">
        <f>C314-J314</f>
        <v>0</v>
      </c>
      <c r="L314" s="189">
        <v>24026</v>
      </c>
      <c r="M314" s="23" t="s">
        <v>689</v>
      </c>
      <c r="N314" s="15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1:26" x14ac:dyDescent="0.35">
      <c r="A315" s="16"/>
      <c r="B315" s="35" t="s">
        <v>690</v>
      </c>
      <c r="C315" s="20"/>
      <c r="D315" s="219"/>
      <c r="E315" s="36"/>
      <c r="F315" s="36"/>
      <c r="G315" s="36"/>
      <c r="H315" s="36"/>
      <c r="I315" s="220"/>
      <c r="J315" s="220"/>
      <c r="K315" s="220"/>
      <c r="L315" s="189">
        <v>24033</v>
      </c>
      <c r="M315" s="23" t="s">
        <v>691</v>
      </c>
      <c r="N315" s="15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1:26" x14ac:dyDescent="0.35">
      <c r="A316" s="16"/>
      <c r="B316" s="23" t="s">
        <v>1091</v>
      </c>
      <c r="C316" s="20"/>
      <c r="D316" s="219"/>
      <c r="E316" s="36"/>
      <c r="F316" s="36"/>
      <c r="G316" s="36"/>
      <c r="H316" s="36"/>
      <c r="I316" s="220"/>
      <c r="J316" s="220"/>
      <c r="K316" s="220"/>
      <c r="L316" s="189">
        <v>24155</v>
      </c>
      <c r="M316" s="23" t="s">
        <v>692</v>
      </c>
      <c r="N316" s="15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1:26" x14ac:dyDescent="0.35">
      <c r="A317" s="16"/>
      <c r="B317" s="23" t="s">
        <v>693</v>
      </c>
      <c r="C317" s="20"/>
      <c r="D317" s="219"/>
      <c r="E317" s="36"/>
      <c r="F317" s="36"/>
      <c r="G317" s="36"/>
      <c r="H317" s="36"/>
      <c r="I317" s="220"/>
      <c r="J317" s="220"/>
      <c r="K317" s="220"/>
      <c r="L317" s="189">
        <v>24162</v>
      </c>
      <c r="M317" s="23" t="s">
        <v>120</v>
      </c>
      <c r="N317" s="67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1:26" x14ac:dyDescent="0.35">
      <c r="A318" s="16"/>
      <c r="B318" s="23" t="s">
        <v>694</v>
      </c>
      <c r="C318" s="20"/>
      <c r="D318" s="219"/>
      <c r="E318" s="36"/>
      <c r="F318" s="36"/>
      <c r="G318" s="36"/>
      <c r="H318" s="36"/>
      <c r="I318" s="220"/>
      <c r="J318" s="220"/>
      <c r="K318" s="220"/>
      <c r="L318" s="231"/>
      <c r="M318" s="23" t="s">
        <v>695</v>
      </c>
      <c r="N318" s="15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1:26" x14ac:dyDescent="0.35">
      <c r="A319" s="16"/>
      <c r="B319" s="260"/>
      <c r="C319" s="20"/>
      <c r="D319" s="219"/>
      <c r="E319" s="36"/>
      <c r="F319" s="36"/>
      <c r="G319" s="36"/>
      <c r="H319" s="36"/>
      <c r="I319" s="220"/>
      <c r="J319" s="220"/>
      <c r="K319" s="220"/>
      <c r="L319" s="231"/>
      <c r="M319" s="35"/>
      <c r="N319" s="15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1:26" x14ac:dyDescent="0.35">
      <c r="A320" s="16"/>
      <c r="B320" s="216"/>
      <c r="C320" s="20"/>
      <c r="D320" s="219"/>
      <c r="E320" s="36"/>
      <c r="F320" s="36"/>
      <c r="G320" s="36"/>
      <c r="H320" s="36"/>
      <c r="I320" s="220"/>
      <c r="J320" s="220"/>
      <c r="K320" s="220"/>
      <c r="L320" s="231"/>
      <c r="M320" s="35"/>
      <c r="N320" s="15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1:26" x14ac:dyDescent="0.35">
      <c r="A321" s="16"/>
      <c r="B321" s="216" t="s">
        <v>696</v>
      </c>
      <c r="C321" s="20"/>
      <c r="D321" s="219"/>
      <c r="E321" s="36"/>
      <c r="F321" s="36"/>
      <c r="G321" s="36"/>
      <c r="H321" s="36"/>
      <c r="I321" s="220"/>
      <c r="J321" s="220"/>
      <c r="K321" s="220"/>
      <c r="L321" s="231"/>
      <c r="M321" s="35"/>
      <c r="N321" s="15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1:26" x14ac:dyDescent="0.35">
      <c r="A322" s="16">
        <v>17</v>
      </c>
      <c r="B322" s="23" t="s">
        <v>697</v>
      </c>
      <c r="C322" s="20">
        <v>1740000</v>
      </c>
      <c r="D322" s="219">
        <v>24051</v>
      </c>
      <c r="E322" s="36">
        <f>101366+122776+124759</f>
        <v>348901</v>
      </c>
      <c r="F322" s="36">
        <v>0</v>
      </c>
      <c r="G322" s="36">
        <f>580000+355858-124759</f>
        <v>811099</v>
      </c>
      <c r="H322" s="36">
        <v>580000</v>
      </c>
      <c r="I322" s="220">
        <f>F322+G322+H322</f>
        <v>1391099</v>
      </c>
      <c r="J322" s="220">
        <f>E322+I322</f>
        <v>1740000</v>
      </c>
      <c r="K322" s="221">
        <f>C322-J322</f>
        <v>0</v>
      </c>
      <c r="L322" s="189">
        <v>24091</v>
      </c>
      <c r="M322" s="23" t="s">
        <v>698</v>
      </c>
      <c r="N322" s="15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1:26" x14ac:dyDescent="0.35">
      <c r="A323" s="16"/>
      <c r="B323" s="258" t="s">
        <v>1092</v>
      </c>
      <c r="C323" s="20"/>
      <c r="D323" s="219"/>
      <c r="E323" s="36"/>
      <c r="F323" s="36"/>
      <c r="G323" s="36"/>
      <c r="H323" s="36"/>
      <c r="I323" s="220"/>
      <c r="J323" s="220"/>
      <c r="K323" s="220"/>
      <c r="L323" s="189"/>
      <c r="M323" s="23" t="s">
        <v>699</v>
      </c>
      <c r="N323" s="15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1:26" x14ac:dyDescent="0.35">
      <c r="A324" s="16"/>
      <c r="B324" s="23" t="s">
        <v>700</v>
      </c>
      <c r="C324" s="20"/>
      <c r="D324" s="219"/>
      <c r="E324" s="36"/>
      <c r="F324" s="36"/>
      <c r="G324" s="36"/>
      <c r="H324" s="36"/>
      <c r="I324" s="220"/>
      <c r="J324" s="220"/>
      <c r="K324" s="221"/>
      <c r="L324" s="189">
        <v>24161</v>
      </c>
      <c r="M324" s="23" t="s">
        <v>701</v>
      </c>
      <c r="N324" s="15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1:26" x14ac:dyDescent="0.35">
      <c r="A325" s="16"/>
      <c r="B325" s="23" t="s">
        <v>702</v>
      </c>
      <c r="C325" s="20"/>
      <c r="D325" s="219"/>
      <c r="E325" s="36"/>
      <c r="F325" s="36"/>
      <c r="G325" s="36"/>
      <c r="H325" s="36"/>
      <c r="I325" s="220"/>
      <c r="J325" s="220"/>
      <c r="K325" s="221"/>
      <c r="L325" s="189"/>
      <c r="M325" s="23" t="s">
        <v>703</v>
      </c>
      <c r="N325" s="15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1:26" x14ac:dyDescent="0.35">
      <c r="A326" s="16"/>
      <c r="B326" s="23" t="s">
        <v>704</v>
      </c>
      <c r="C326" s="20"/>
      <c r="D326" s="219"/>
      <c r="E326" s="36"/>
      <c r="F326" s="36"/>
      <c r="G326" s="36"/>
      <c r="H326" s="36"/>
      <c r="I326" s="220"/>
      <c r="J326" s="220"/>
      <c r="K326" s="221"/>
      <c r="L326" s="189">
        <v>24197</v>
      </c>
      <c r="M326" s="23" t="s">
        <v>705</v>
      </c>
      <c r="N326" s="67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1:26" x14ac:dyDescent="0.35">
      <c r="A327" s="16"/>
      <c r="B327" s="23" t="s">
        <v>706</v>
      </c>
      <c r="C327" s="20"/>
      <c r="D327" s="219"/>
      <c r="E327" s="36"/>
      <c r="F327" s="36"/>
      <c r="G327" s="36"/>
      <c r="H327" s="36"/>
      <c r="I327" s="220"/>
      <c r="J327" s="220"/>
      <c r="K327" s="221"/>
      <c r="L327" s="189"/>
      <c r="M327" s="23" t="s">
        <v>707</v>
      </c>
      <c r="N327" s="15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1:26" x14ac:dyDescent="0.35">
      <c r="A328" s="16"/>
      <c r="B328" s="23"/>
      <c r="C328" s="20"/>
      <c r="D328" s="219"/>
      <c r="E328" s="36"/>
      <c r="F328" s="36"/>
      <c r="G328" s="36"/>
      <c r="H328" s="36"/>
      <c r="I328" s="220"/>
      <c r="J328" s="220"/>
      <c r="K328" s="221"/>
      <c r="L328" s="189"/>
      <c r="M328" s="23"/>
      <c r="N328" s="15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1:26" x14ac:dyDescent="0.35">
      <c r="A329" s="16">
        <v>18</v>
      </c>
      <c r="B329" s="23" t="s">
        <v>708</v>
      </c>
      <c r="C329" s="20">
        <v>514600</v>
      </c>
      <c r="D329" s="219">
        <v>24047</v>
      </c>
      <c r="E329" s="36">
        <f>40638+1220+1220+40638+905+30179+16238+812+16944+848</f>
        <v>149642</v>
      </c>
      <c r="F329" s="36">
        <v>0</v>
      </c>
      <c r="G329" s="36">
        <f>171520+39670-(16944+848)</f>
        <v>193398</v>
      </c>
      <c r="H329" s="36">
        <v>171560</v>
      </c>
      <c r="I329" s="220">
        <f>F329+G329+H329</f>
        <v>364958</v>
      </c>
      <c r="J329" s="220">
        <f>E329+I329</f>
        <v>514600</v>
      </c>
      <c r="K329" s="221">
        <f>C329-J329</f>
        <v>0</v>
      </c>
      <c r="L329" s="189">
        <v>24050</v>
      </c>
      <c r="M329" s="23" t="s">
        <v>709</v>
      </c>
      <c r="N329" s="67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1:26" x14ac:dyDescent="0.35">
      <c r="A330" s="16"/>
      <c r="B330" s="23" t="s">
        <v>710</v>
      </c>
      <c r="C330" s="20"/>
      <c r="D330" s="219"/>
      <c r="E330" s="36"/>
      <c r="F330" s="36"/>
      <c r="G330" s="36"/>
      <c r="H330" s="36"/>
      <c r="I330" s="220"/>
      <c r="J330" s="220"/>
      <c r="K330" s="221"/>
      <c r="L330" s="189"/>
      <c r="M330" s="23" t="s">
        <v>711</v>
      </c>
      <c r="N330" s="67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spans="1:26" x14ac:dyDescent="0.35">
      <c r="A331" s="16"/>
      <c r="B331" s="23" t="s">
        <v>1093</v>
      </c>
      <c r="C331" s="20"/>
      <c r="D331" s="219"/>
      <c r="E331" s="36"/>
      <c r="F331" s="36"/>
      <c r="G331" s="36"/>
      <c r="H331" s="36"/>
      <c r="I331" s="220"/>
      <c r="J331" s="220"/>
      <c r="K331" s="221"/>
      <c r="L331" s="189">
        <v>24082</v>
      </c>
      <c r="M331" s="23" t="s">
        <v>712</v>
      </c>
      <c r="N331" s="67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spans="1:26" x14ac:dyDescent="0.35">
      <c r="A332" s="16"/>
      <c r="B332" s="23" t="s">
        <v>713</v>
      </c>
      <c r="C332" s="20"/>
      <c r="D332" s="219"/>
      <c r="E332" s="36"/>
      <c r="F332" s="36"/>
      <c r="G332" s="36"/>
      <c r="H332" s="36"/>
      <c r="I332" s="220"/>
      <c r="J332" s="220"/>
      <c r="K332" s="221"/>
      <c r="L332" s="189"/>
      <c r="M332" s="23" t="s">
        <v>714</v>
      </c>
      <c r="N332" s="67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spans="1:26" x14ac:dyDescent="0.35">
      <c r="A333" s="16"/>
      <c r="B333" s="23" t="s">
        <v>715</v>
      </c>
      <c r="C333" s="20"/>
      <c r="D333" s="219"/>
      <c r="E333" s="36"/>
      <c r="F333" s="36"/>
      <c r="G333" s="36"/>
      <c r="H333" s="36"/>
      <c r="I333" s="220"/>
      <c r="J333" s="220"/>
      <c r="K333" s="221"/>
      <c r="L333" s="189">
        <v>24112</v>
      </c>
      <c r="M333" s="23" t="s">
        <v>716</v>
      </c>
      <c r="N333" s="67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spans="1:26" x14ac:dyDescent="0.35">
      <c r="A334" s="16"/>
      <c r="B334" s="23" t="s">
        <v>717</v>
      </c>
      <c r="C334" s="20"/>
      <c r="D334" s="219"/>
      <c r="E334" s="36"/>
      <c r="F334" s="36"/>
      <c r="G334" s="36"/>
      <c r="H334" s="36"/>
      <c r="I334" s="220"/>
      <c r="J334" s="220"/>
      <c r="K334" s="221"/>
      <c r="L334" s="189"/>
      <c r="M334" s="23" t="s">
        <v>718</v>
      </c>
      <c r="N334" s="15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spans="1:26" x14ac:dyDescent="0.35">
      <c r="A335" s="16"/>
      <c r="B335" s="23" t="s">
        <v>719</v>
      </c>
      <c r="C335" s="20"/>
      <c r="D335" s="219"/>
      <c r="E335" s="36"/>
      <c r="F335" s="36"/>
      <c r="G335" s="36"/>
      <c r="H335" s="36"/>
      <c r="I335" s="220"/>
      <c r="J335" s="220"/>
      <c r="K335" s="221"/>
      <c r="L335" s="189">
        <v>24140</v>
      </c>
      <c r="M335" s="23" t="s">
        <v>720</v>
      </c>
      <c r="N335" s="15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spans="1:26" x14ac:dyDescent="0.35">
      <c r="A336" s="16"/>
      <c r="B336" s="23"/>
      <c r="C336" s="20"/>
      <c r="D336" s="219"/>
      <c r="E336" s="36"/>
      <c r="F336" s="36"/>
      <c r="G336" s="36"/>
      <c r="H336" s="36"/>
      <c r="I336" s="220"/>
      <c r="J336" s="220"/>
      <c r="K336" s="221"/>
      <c r="L336" s="189"/>
      <c r="M336" s="23" t="s">
        <v>721</v>
      </c>
      <c r="N336" s="15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spans="1:26" x14ac:dyDescent="0.35">
      <c r="A337" s="16"/>
      <c r="B337" s="23"/>
      <c r="C337" s="20"/>
      <c r="D337" s="219"/>
      <c r="E337" s="36"/>
      <c r="F337" s="36"/>
      <c r="G337" s="36"/>
      <c r="H337" s="36"/>
      <c r="I337" s="220"/>
      <c r="J337" s="220"/>
      <c r="K337" s="221"/>
      <c r="L337" s="189">
        <v>24169</v>
      </c>
      <c r="M337" s="23" t="s">
        <v>722</v>
      </c>
      <c r="N337" s="15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spans="1:26" x14ac:dyDescent="0.35">
      <c r="A338" s="16"/>
      <c r="B338" s="23"/>
      <c r="C338" s="20"/>
      <c r="D338" s="219"/>
      <c r="E338" s="36"/>
      <c r="F338" s="36"/>
      <c r="G338" s="36"/>
      <c r="H338" s="36"/>
      <c r="I338" s="220"/>
      <c r="J338" s="220"/>
      <c r="K338" s="221"/>
      <c r="L338" s="189"/>
      <c r="M338" s="23" t="s">
        <v>723</v>
      </c>
      <c r="N338" s="15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spans="1:26" x14ac:dyDescent="0.35">
      <c r="A339" s="16"/>
      <c r="B339" s="23"/>
      <c r="C339" s="20"/>
      <c r="D339" s="219"/>
      <c r="E339" s="36"/>
      <c r="F339" s="36"/>
      <c r="G339" s="36"/>
      <c r="H339" s="36"/>
      <c r="I339" s="220"/>
      <c r="J339" s="220"/>
      <c r="K339" s="221"/>
      <c r="L339" s="189"/>
      <c r="M339" s="23"/>
      <c r="N339" s="15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spans="1:26" x14ac:dyDescent="0.35">
      <c r="A340" s="16"/>
      <c r="B340" s="23"/>
      <c r="C340" s="20"/>
      <c r="D340" s="219"/>
      <c r="E340" s="36"/>
      <c r="F340" s="36"/>
      <c r="G340" s="36"/>
      <c r="H340" s="36"/>
      <c r="I340" s="220"/>
      <c r="J340" s="220"/>
      <c r="K340" s="221"/>
      <c r="L340" s="189"/>
      <c r="M340" s="23"/>
      <c r="N340" s="15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spans="1:26" x14ac:dyDescent="0.35">
      <c r="A341" s="16">
        <v>19</v>
      </c>
      <c r="B341" s="23" t="s">
        <v>724</v>
      </c>
      <c r="C341" s="20">
        <v>10000</v>
      </c>
      <c r="D341" s="219">
        <v>24108</v>
      </c>
      <c r="E341" s="36">
        <v>10000</v>
      </c>
      <c r="F341" s="36">
        <f>10000-E341</f>
        <v>0</v>
      </c>
      <c r="G341" s="36">
        <v>0</v>
      </c>
      <c r="H341" s="36">
        <v>0</v>
      </c>
      <c r="I341" s="220">
        <f>F341+G341+H341</f>
        <v>0</v>
      </c>
      <c r="J341" s="220">
        <f>E341+I341</f>
        <v>10000</v>
      </c>
      <c r="K341" s="221">
        <f>C341-J341</f>
        <v>0</v>
      </c>
      <c r="L341" s="189">
        <v>24026</v>
      </c>
      <c r="M341" s="23" t="s">
        <v>689</v>
      </c>
      <c r="N341" s="67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spans="1:26" x14ac:dyDescent="0.35">
      <c r="A342" s="16"/>
      <c r="B342" s="258" t="s">
        <v>1094</v>
      </c>
      <c r="C342" s="20"/>
      <c r="D342" s="219"/>
      <c r="E342" s="36"/>
      <c r="F342" s="36"/>
      <c r="G342" s="36"/>
      <c r="H342" s="36"/>
      <c r="I342" s="220"/>
      <c r="J342" s="220"/>
      <c r="K342" s="220"/>
      <c r="L342" s="189">
        <v>24033</v>
      </c>
      <c r="M342" s="23" t="s">
        <v>725</v>
      </c>
      <c r="N342" s="67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spans="1:26" x14ac:dyDescent="0.35">
      <c r="A343" s="16"/>
      <c r="B343" s="23" t="s">
        <v>726</v>
      </c>
      <c r="C343" s="20"/>
      <c r="D343" s="219"/>
      <c r="E343" s="36"/>
      <c r="F343" s="36"/>
      <c r="G343" s="36"/>
      <c r="H343" s="36"/>
      <c r="I343" s="220"/>
      <c r="J343" s="220"/>
      <c r="K343" s="221"/>
      <c r="L343" s="189">
        <v>24138</v>
      </c>
      <c r="M343" s="23" t="s">
        <v>727</v>
      </c>
      <c r="N343" s="67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spans="1:26" x14ac:dyDescent="0.35">
      <c r="A344" s="16"/>
      <c r="B344" s="23" t="s">
        <v>728</v>
      </c>
      <c r="C344" s="20"/>
      <c r="D344" s="219"/>
      <c r="E344" s="36"/>
      <c r="F344" s="36"/>
      <c r="G344" s="36"/>
      <c r="H344" s="36"/>
      <c r="I344" s="220"/>
      <c r="J344" s="220"/>
      <c r="K344" s="221"/>
      <c r="L344" s="261"/>
      <c r="M344" s="250" t="s">
        <v>340</v>
      </c>
      <c r="N344" s="67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spans="1:26" x14ac:dyDescent="0.35">
      <c r="A345" s="16"/>
      <c r="B345" s="23"/>
      <c r="C345" s="20"/>
      <c r="D345" s="219"/>
      <c r="E345" s="36"/>
      <c r="F345" s="36"/>
      <c r="G345" s="36"/>
      <c r="H345" s="36"/>
      <c r="I345" s="220"/>
      <c r="J345" s="220"/>
      <c r="K345" s="221"/>
      <c r="L345" s="189"/>
      <c r="M345" s="229"/>
      <c r="N345" s="67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spans="1:26" x14ac:dyDescent="0.35">
      <c r="A346" s="16"/>
      <c r="B346" s="23"/>
      <c r="C346" s="20"/>
      <c r="D346" s="219"/>
      <c r="E346" s="36"/>
      <c r="F346" s="36"/>
      <c r="G346" s="36"/>
      <c r="H346" s="36"/>
      <c r="I346" s="220"/>
      <c r="J346" s="220"/>
      <c r="K346" s="221"/>
      <c r="L346" s="189"/>
      <c r="M346" s="23"/>
      <c r="N346" s="15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spans="1:26" x14ac:dyDescent="0.35">
      <c r="A347" s="16">
        <v>20</v>
      </c>
      <c r="B347" s="23" t="s">
        <v>729</v>
      </c>
      <c r="C347" s="20">
        <v>585200</v>
      </c>
      <c r="D347" s="219">
        <v>24047</v>
      </c>
      <c r="E347" s="36">
        <f>38119+1144+1073+35751+1133+37766+1835+36691+38472+1924</f>
        <v>193908</v>
      </c>
      <c r="F347" s="36">
        <v>0</v>
      </c>
      <c r="G347" s="36">
        <f>195040+41528-(38472+1924)</f>
        <v>196172</v>
      </c>
      <c r="H347" s="36">
        <v>195120</v>
      </c>
      <c r="I347" s="220">
        <f>F347+G347+H347</f>
        <v>391292</v>
      </c>
      <c r="J347" s="220">
        <f>E347+I347</f>
        <v>585200</v>
      </c>
      <c r="K347" s="221">
        <f>C347-J347</f>
        <v>0</v>
      </c>
      <c r="L347" s="189">
        <v>24050</v>
      </c>
      <c r="M347" s="23" t="s">
        <v>730</v>
      </c>
      <c r="N347" s="67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spans="1:26" x14ac:dyDescent="0.35">
      <c r="A348" s="16"/>
      <c r="B348" s="251" t="s">
        <v>1095</v>
      </c>
      <c r="C348" s="20"/>
      <c r="D348" s="219"/>
      <c r="E348" s="36"/>
      <c r="F348" s="36"/>
      <c r="G348" s="36"/>
      <c r="H348" s="36"/>
      <c r="I348" s="220"/>
      <c r="J348" s="220"/>
      <c r="K348" s="221"/>
      <c r="L348" s="189"/>
      <c r="M348" s="23" t="s">
        <v>731</v>
      </c>
      <c r="N348" s="67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spans="1:26" x14ac:dyDescent="0.35">
      <c r="A349" s="16"/>
      <c r="B349" s="23" t="s">
        <v>732</v>
      </c>
      <c r="C349" s="20"/>
      <c r="D349" s="219"/>
      <c r="E349" s="36"/>
      <c r="F349" s="36"/>
      <c r="G349" s="36"/>
      <c r="H349" s="36"/>
      <c r="I349" s="220"/>
      <c r="J349" s="220"/>
      <c r="K349" s="221"/>
      <c r="L349" s="189">
        <v>24082</v>
      </c>
      <c r="M349" s="23" t="s">
        <v>733</v>
      </c>
      <c r="N349" s="67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spans="1:26" x14ac:dyDescent="0.35">
      <c r="A350" s="16"/>
      <c r="B350" s="23" t="s">
        <v>734</v>
      </c>
      <c r="C350" s="20"/>
      <c r="D350" s="219"/>
      <c r="E350" s="36"/>
      <c r="F350" s="36"/>
      <c r="G350" s="36"/>
      <c r="H350" s="36"/>
      <c r="I350" s="220"/>
      <c r="J350" s="220"/>
      <c r="K350" s="221"/>
      <c r="L350" s="189"/>
      <c r="M350" s="23" t="s">
        <v>735</v>
      </c>
      <c r="N350" s="67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spans="1:26" x14ac:dyDescent="0.35">
      <c r="A351" s="16"/>
      <c r="B351" s="23"/>
      <c r="C351" s="20"/>
      <c r="D351" s="219"/>
      <c r="E351" s="36"/>
      <c r="F351" s="36"/>
      <c r="G351" s="36"/>
      <c r="H351" s="36"/>
      <c r="I351" s="220"/>
      <c r="J351" s="220"/>
      <c r="K351" s="221"/>
      <c r="L351" s="189">
        <v>24112</v>
      </c>
      <c r="M351" s="23" t="s">
        <v>736</v>
      </c>
      <c r="N351" s="67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spans="1:26" x14ac:dyDescent="0.35">
      <c r="A352" s="16"/>
      <c r="B352" s="23"/>
      <c r="C352" s="20"/>
      <c r="D352" s="219"/>
      <c r="E352" s="36"/>
      <c r="F352" s="36"/>
      <c r="G352" s="36"/>
      <c r="H352" s="36"/>
      <c r="I352" s="220"/>
      <c r="J352" s="220"/>
      <c r="K352" s="221"/>
      <c r="L352" s="189"/>
      <c r="M352" s="23" t="s">
        <v>737</v>
      </c>
      <c r="N352" s="67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spans="1:26" x14ac:dyDescent="0.35">
      <c r="A353" s="16"/>
      <c r="B353" s="23"/>
      <c r="C353" s="20"/>
      <c r="D353" s="219"/>
      <c r="E353" s="36"/>
      <c r="F353" s="36"/>
      <c r="G353" s="36"/>
      <c r="H353" s="36"/>
      <c r="I353" s="220"/>
      <c r="J353" s="220"/>
      <c r="K353" s="221"/>
      <c r="L353" s="189">
        <v>24140</v>
      </c>
      <c r="M353" s="23" t="s">
        <v>738</v>
      </c>
      <c r="N353" s="67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spans="1:26" x14ac:dyDescent="0.35">
      <c r="A354" s="16"/>
      <c r="B354" s="23"/>
      <c r="C354" s="20"/>
      <c r="D354" s="219"/>
      <c r="E354" s="36"/>
      <c r="F354" s="36"/>
      <c r="G354" s="36"/>
      <c r="H354" s="36"/>
      <c r="I354" s="220"/>
      <c r="J354" s="220"/>
      <c r="K354" s="221"/>
      <c r="L354" s="189"/>
      <c r="M354" s="23" t="s">
        <v>739</v>
      </c>
      <c r="N354" s="67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spans="1:26" x14ac:dyDescent="0.35">
      <c r="A355" s="16"/>
      <c r="B355" s="23"/>
      <c r="C355" s="20"/>
      <c r="D355" s="219"/>
      <c r="E355" s="36"/>
      <c r="F355" s="36"/>
      <c r="G355" s="36"/>
      <c r="H355" s="36"/>
      <c r="I355" s="220"/>
      <c r="J355" s="220"/>
      <c r="K355" s="221"/>
      <c r="L355" s="189">
        <v>24169</v>
      </c>
      <c r="M355" s="23" t="s">
        <v>740</v>
      </c>
      <c r="N355" s="67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spans="1:26" x14ac:dyDescent="0.35">
      <c r="A356" s="16"/>
      <c r="B356" s="23"/>
      <c r="C356" s="20"/>
      <c r="D356" s="219"/>
      <c r="E356" s="36"/>
      <c r="F356" s="36"/>
      <c r="G356" s="36"/>
      <c r="H356" s="36"/>
      <c r="I356" s="220"/>
      <c r="J356" s="220"/>
      <c r="K356" s="221"/>
      <c r="L356" s="189"/>
      <c r="M356" s="23" t="s">
        <v>741</v>
      </c>
      <c r="N356" s="67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spans="1:26" x14ac:dyDescent="0.35">
      <c r="A357" s="16"/>
      <c r="B357" s="23"/>
      <c r="C357" s="20"/>
      <c r="D357" s="219"/>
      <c r="E357" s="36"/>
      <c r="F357" s="36"/>
      <c r="G357" s="36"/>
      <c r="H357" s="36"/>
      <c r="I357" s="220"/>
      <c r="J357" s="220"/>
      <c r="K357" s="221"/>
      <c r="L357" s="189"/>
      <c r="M357" s="23"/>
      <c r="N357" s="67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spans="1:26" x14ac:dyDescent="0.35">
      <c r="A358" s="16"/>
      <c r="B358" s="23"/>
      <c r="C358" s="20"/>
      <c r="D358" s="219"/>
      <c r="E358" s="36"/>
      <c r="F358" s="36"/>
      <c r="G358" s="36"/>
      <c r="H358" s="36"/>
      <c r="I358" s="220"/>
      <c r="J358" s="220"/>
      <c r="K358" s="221"/>
      <c r="L358" s="189"/>
      <c r="M358" s="23"/>
      <c r="N358" s="15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spans="1:26" x14ac:dyDescent="0.35">
      <c r="A359" s="16">
        <v>21</v>
      </c>
      <c r="B359" s="23" t="s">
        <v>742</v>
      </c>
      <c r="C359" s="20">
        <v>20000</v>
      </c>
      <c r="D359" s="219">
        <v>24108</v>
      </c>
      <c r="E359" s="36">
        <f>9970+10000</f>
        <v>19970</v>
      </c>
      <c r="F359" s="36">
        <v>0</v>
      </c>
      <c r="G359" s="36">
        <v>0</v>
      </c>
      <c r="H359" s="36">
        <v>0</v>
      </c>
      <c r="I359" s="220">
        <f>F359+G359+H359</f>
        <v>0</v>
      </c>
      <c r="J359" s="220">
        <f>E359+I359</f>
        <v>19970</v>
      </c>
      <c r="K359" s="221">
        <f>C359-J359</f>
        <v>30</v>
      </c>
      <c r="L359" s="189"/>
      <c r="M359" s="23" t="s">
        <v>743</v>
      </c>
      <c r="N359" s="15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spans="1:26" x14ac:dyDescent="0.35">
      <c r="A360" s="16"/>
      <c r="B360" s="258" t="s">
        <v>1096</v>
      </c>
      <c r="C360" s="20"/>
      <c r="D360" s="219"/>
      <c r="E360" s="36"/>
      <c r="F360" s="36"/>
      <c r="G360" s="36"/>
      <c r="H360" s="36"/>
      <c r="I360" s="220"/>
      <c r="J360" s="220"/>
      <c r="K360" s="220"/>
      <c r="L360" s="189">
        <v>24133</v>
      </c>
      <c r="M360" s="23" t="s">
        <v>744</v>
      </c>
      <c r="N360" s="67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spans="1:26" x14ac:dyDescent="0.35">
      <c r="A361" s="16"/>
      <c r="B361" s="23" t="s">
        <v>745</v>
      </c>
      <c r="C361" s="20"/>
      <c r="D361" s="219"/>
      <c r="E361" s="36"/>
      <c r="F361" s="36"/>
      <c r="G361" s="36"/>
      <c r="H361" s="36"/>
      <c r="I361" s="220"/>
      <c r="J361" s="220"/>
      <c r="K361" s="221"/>
      <c r="L361" s="189">
        <v>24153</v>
      </c>
      <c r="M361" s="23" t="s">
        <v>746</v>
      </c>
      <c r="N361" s="67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spans="1:26" x14ac:dyDescent="0.35">
      <c r="A362" s="16"/>
      <c r="B362" s="23" t="s">
        <v>747</v>
      </c>
      <c r="C362" s="20"/>
      <c r="D362" s="219"/>
      <c r="E362" s="36"/>
      <c r="F362" s="36"/>
      <c r="G362" s="36"/>
      <c r="H362" s="36"/>
      <c r="I362" s="220"/>
      <c r="J362" s="220"/>
      <c r="K362" s="221"/>
      <c r="L362" s="261"/>
      <c r="M362" s="250" t="s">
        <v>748</v>
      </c>
      <c r="N362" s="67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spans="1:26" x14ac:dyDescent="0.35">
      <c r="A363" s="16"/>
      <c r="B363" s="23"/>
      <c r="C363" s="20"/>
      <c r="D363" s="219"/>
      <c r="E363" s="36"/>
      <c r="F363" s="36"/>
      <c r="G363" s="36"/>
      <c r="H363" s="36"/>
      <c r="I363" s="220"/>
      <c r="J363" s="220"/>
      <c r="K363" s="221"/>
      <c r="L363" s="189"/>
      <c r="M363" s="23"/>
      <c r="N363" s="67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spans="1:26" x14ac:dyDescent="0.35">
      <c r="A364" s="16"/>
      <c r="B364" s="23"/>
      <c r="C364" s="20"/>
      <c r="D364" s="219"/>
      <c r="E364" s="36"/>
      <c r="F364" s="36"/>
      <c r="G364" s="36"/>
      <c r="H364" s="36"/>
      <c r="I364" s="220"/>
      <c r="J364" s="220"/>
      <c r="K364" s="221"/>
      <c r="L364" s="189"/>
      <c r="M364" s="23"/>
      <c r="N364" s="15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spans="1:26" x14ac:dyDescent="0.35">
      <c r="A365" s="16">
        <v>22</v>
      </c>
      <c r="B365" s="23" t="s">
        <v>749</v>
      </c>
      <c r="C365" s="20">
        <v>100000</v>
      </c>
      <c r="D365" s="219">
        <v>24047</v>
      </c>
      <c r="E365" s="36">
        <f>64750+10500+24750</f>
        <v>100000</v>
      </c>
      <c r="F365" s="36">
        <f>100000-E365</f>
        <v>0</v>
      </c>
      <c r="G365" s="36">
        <v>0</v>
      </c>
      <c r="H365" s="36">
        <v>0</v>
      </c>
      <c r="I365" s="220">
        <f>F365+G365+H365</f>
        <v>0</v>
      </c>
      <c r="J365" s="220">
        <f>E365+I365</f>
        <v>100000</v>
      </c>
      <c r="K365" s="221">
        <f>C365-J365</f>
        <v>0</v>
      </c>
      <c r="L365" s="189">
        <v>24026</v>
      </c>
      <c r="M365" s="23" t="s">
        <v>689</v>
      </c>
      <c r="N365" s="15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spans="1:26" x14ac:dyDescent="0.35">
      <c r="A366" s="16"/>
      <c r="B366" s="35" t="s">
        <v>1097</v>
      </c>
      <c r="C366" s="20"/>
      <c r="D366" s="219"/>
      <c r="E366" s="36"/>
      <c r="F366" s="36"/>
      <c r="G366" s="36"/>
      <c r="H366" s="36"/>
      <c r="I366" s="220"/>
      <c r="J366" s="220"/>
      <c r="K366" s="220"/>
      <c r="L366" s="189">
        <v>24033</v>
      </c>
      <c r="M366" s="23" t="s">
        <v>750</v>
      </c>
      <c r="N366" s="15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spans="1:26" x14ac:dyDescent="0.35">
      <c r="A367" s="16"/>
      <c r="B367" s="23" t="s">
        <v>751</v>
      </c>
      <c r="C367" s="20"/>
      <c r="D367" s="219"/>
      <c r="E367" s="36"/>
      <c r="F367" s="36"/>
      <c r="G367" s="36"/>
      <c r="H367" s="36"/>
      <c r="I367" s="220"/>
      <c r="J367" s="220"/>
      <c r="K367" s="221"/>
      <c r="L367" s="189"/>
      <c r="M367" s="23" t="s">
        <v>752</v>
      </c>
      <c r="N367" s="15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spans="1:26" x14ac:dyDescent="0.35">
      <c r="A368" s="16"/>
      <c r="B368" s="23" t="s">
        <v>753</v>
      </c>
      <c r="C368" s="20"/>
      <c r="D368" s="219"/>
      <c r="E368" s="36"/>
      <c r="F368" s="36"/>
      <c r="G368" s="36"/>
      <c r="H368" s="36"/>
      <c r="I368" s="220"/>
      <c r="J368" s="220"/>
      <c r="K368" s="221"/>
      <c r="L368" s="189">
        <v>24105</v>
      </c>
      <c r="M368" s="226" t="s">
        <v>754</v>
      </c>
      <c r="N368" s="15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spans="1:26" x14ac:dyDescent="0.35">
      <c r="A369" s="16"/>
      <c r="B369" s="23" t="s">
        <v>755</v>
      </c>
      <c r="C369" s="20"/>
      <c r="D369" s="219"/>
      <c r="E369" s="36"/>
      <c r="F369" s="36"/>
      <c r="G369" s="36"/>
      <c r="H369" s="36"/>
      <c r="I369" s="220"/>
      <c r="J369" s="220"/>
      <c r="K369" s="221"/>
      <c r="L369" s="189"/>
      <c r="M369" s="23" t="s">
        <v>756</v>
      </c>
      <c r="N369" s="15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spans="1:26" x14ac:dyDescent="0.35">
      <c r="A370" s="16"/>
      <c r="B370" s="262" t="s">
        <v>757</v>
      </c>
      <c r="C370" s="20"/>
      <c r="D370" s="219"/>
      <c r="E370" s="36"/>
      <c r="F370" s="36"/>
      <c r="G370" s="36"/>
      <c r="H370" s="36"/>
      <c r="I370" s="220"/>
      <c r="J370" s="220"/>
      <c r="K370" s="221"/>
      <c r="L370" s="189"/>
      <c r="M370" s="23" t="s">
        <v>758</v>
      </c>
      <c r="N370" s="15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spans="1:26" x14ac:dyDescent="0.35">
      <c r="A371" s="16"/>
      <c r="B371" s="23" t="s">
        <v>759</v>
      </c>
      <c r="C371" s="18"/>
      <c r="D371" s="219"/>
      <c r="E371" s="36"/>
      <c r="F371" s="36"/>
      <c r="G371" s="36"/>
      <c r="H371" s="36"/>
      <c r="I371" s="220"/>
      <c r="J371" s="220"/>
      <c r="K371" s="221"/>
      <c r="L371" s="189"/>
      <c r="M371" s="23" t="s">
        <v>760</v>
      </c>
      <c r="N371" s="15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spans="1:26" x14ac:dyDescent="0.35">
      <c r="A372" s="16"/>
      <c r="B372" s="262" t="s">
        <v>761</v>
      </c>
      <c r="C372" s="18"/>
      <c r="D372" s="219"/>
      <c r="E372" s="36"/>
      <c r="F372" s="36"/>
      <c r="G372" s="36"/>
      <c r="H372" s="36"/>
      <c r="I372" s="220"/>
      <c r="J372" s="220"/>
      <c r="K372" s="221"/>
      <c r="L372" s="189">
        <v>24126</v>
      </c>
      <c r="M372" s="23" t="s">
        <v>762</v>
      </c>
      <c r="N372" s="15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spans="1:26" x14ac:dyDescent="0.35">
      <c r="A373" s="16"/>
      <c r="B373" s="232" t="s">
        <v>759</v>
      </c>
      <c r="C373" s="18"/>
      <c r="D373" s="219"/>
      <c r="E373" s="36"/>
      <c r="F373" s="36"/>
      <c r="G373" s="36"/>
      <c r="H373" s="36"/>
      <c r="I373" s="220"/>
      <c r="J373" s="220"/>
      <c r="K373" s="221"/>
      <c r="L373" s="189">
        <v>24133</v>
      </c>
      <c r="M373" s="23" t="s">
        <v>763</v>
      </c>
      <c r="N373" s="15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spans="1:26" x14ac:dyDescent="0.35">
      <c r="A374" s="16"/>
      <c r="B374" s="262" t="s">
        <v>764</v>
      </c>
      <c r="C374" s="18"/>
      <c r="D374" s="219"/>
      <c r="E374" s="36"/>
      <c r="F374" s="36"/>
      <c r="G374" s="36"/>
      <c r="H374" s="36"/>
      <c r="I374" s="220"/>
      <c r="J374" s="220"/>
      <c r="K374" s="221"/>
      <c r="L374" s="189">
        <v>24153</v>
      </c>
      <c r="M374" s="23" t="s">
        <v>765</v>
      </c>
      <c r="N374" s="15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spans="1:26" x14ac:dyDescent="0.35">
      <c r="A375" s="16"/>
      <c r="B375" s="232" t="s">
        <v>759</v>
      </c>
      <c r="C375" s="18"/>
      <c r="D375" s="219"/>
      <c r="E375" s="36"/>
      <c r="F375" s="36"/>
      <c r="G375" s="36"/>
      <c r="H375" s="36"/>
      <c r="I375" s="220"/>
      <c r="J375" s="220"/>
      <c r="K375" s="221"/>
      <c r="L375" s="189"/>
      <c r="M375" s="250" t="s">
        <v>340</v>
      </c>
      <c r="N375" s="15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spans="1:26" x14ac:dyDescent="0.35">
      <c r="A376" s="16"/>
      <c r="B376" s="262" t="s">
        <v>766</v>
      </c>
      <c r="C376" s="18"/>
      <c r="D376" s="219"/>
      <c r="E376" s="36"/>
      <c r="F376" s="36"/>
      <c r="G376" s="36"/>
      <c r="H376" s="36"/>
      <c r="I376" s="220"/>
      <c r="J376" s="220"/>
      <c r="K376" s="221"/>
      <c r="L376" s="189"/>
      <c r="M376" s="23"/>
      <c r="N376" s="15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spans="1:26" x14ac:dyDescent="0.35">
      <c r="A377" s="16"/>
      <c r="B377" s="232" t="s">
        <v>759</v>
      </c>
      <c r="C377" s="18"/>
      <c r="D377" s="219"/>
      <c r="E377" s="36"/>
      <c r="F377" s="36"/>
      <c r="G377" s="36"/>
      <c r="H377" s="36"/>
      <c r="I377" s="220"/>
      <c r="J377" s="220"/>
      <c r="K377" s="221"/>
      <c r="L377" s="189"/>
      <c r="M377" s="23"/>
      <c r="N377" s="15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spans="1:26" x14ac:dyDescent="0.35">
      <c r="A378" s="16"/>
      <c r="B378" s="23"/>
      <c r="C378" s="20"/>
      <c r="D378" s="219"/>
      <c r="E378" s="36"/>
      <c r="F378" s="36"/>
      <c r="G378" s="36"/>
      <c r="H378" s="36"/>
      <c r="I378" s="220"/>
      <c r="J378" s="220"/>
      <c r="K378" s="221"/>
      <c r="L378" s="189"/>
      <c r="M378" s="23"/>
      <c r="N378" s="15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spans="1:26" x14ac:dyDescent="0.35">
      <c r="A379" s="16">
        <v>23</v>
      </c>
      <c r="B379" s="23" t="s">
        <v>767</v>
      </c>
      <c r="C379" s="20">
        <f>567000+567000</f>
        <v>1134000</v>
      </c>
      <c r="D379" s="219">
        <v>24047</v>
      </c>
      <c r="E379" s="36">
        <f>1350+45000+1350+45000+1279+42632+45000+2250+65250+3263</f>
        <v>252374</v>
      </c>
      <c r="F379" s="36">
        <v>0</v>
      </c>
      <c r="G379" s="36">
        <f>189000+572139-(65250+3263)</f>
        <v>692626</v>
      </c>
      <c r="H379" s="36">
        <v>189000</v>
      </c>
      <c r="I379" s="220">
        <f>F379+G379+H379</f>
        <v>881626</v>
      </c>
      <c r="J379" s="220">
        <f>E379+I379</f>
        <v>1134000</v>
      </c>
      <c r="K379" s="221">
        <f>C379-J379</f>
        <v>0</v>
      </c>
      <c r="L379" s="189">
        <v>24054</v>
      </c>
      <c r="M379" s="23" t="s">
        <v>768</v>
      </c>
      <c r="N379" s="67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spans="1:26" x14ac:dyDescent="0.35">
      <c r="A380" s="16"/>
      <c r="B380" s="251" t="s">
        <v>1098</v>
      </c>
      <c r="C380" s="20"/>
      <c r="D380" s="219"/>
      <c r="E380" s="36"/>
      <c r="F380" s="36"/>
      <c r="G380" s="36"/>
      <c r="H380" s="36"/>
      <c r="I380" s="220"/>
      <c r="J380" s="220"/>
      <c r="K380" s="221"/>
      <c r="L380" s="189"/>
      <c r="M380" s="23" t="s">
        <v>769</v>
      </c>
      <c r="N380" s="67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spans="1:26" x14ac:dyDescent="0.35">
      <c r="A381" s="16"/>
      <c r="B381" s="23" t="s">
        <v>770</v>
      </c>
      <c r="C381" s="20"/>
      <c r="D381" s="219"/>
      <c r="E381" s="36"/>
      <c r="F381" s="36"/>
      <c r="G381" s="36"/>
      <c r="H381" s="36"/>
      <c r="I381" s="220"/>
      <c r="J381" s="220"/>
      <c r="K381" s="221"/>
      <c r="L381" s="189">
        <v>24082</v>
      </c>
      <c r="M381" s="23" t="s">
        <v>771</v>
      </c>
      <c r="N381" s="67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spans="1:26" x14ac:dyDescent="0.35">
      <c r="A382" s="16"/>
      <c r="B382" s="23" t="s">
        <v>772</v>
      </c>
      <c r="C382" s="20"/>
      <c r="D382" s="219"/>
      <c r="E382" s="36"/>
      <c r="F382" s="36"/>
      <c r="G382" s="36"/>
      <c r="H382" s="36"/>
      <c r="I382" s="220"/>
      <c r="J382" s="220"/>
      <c r="K382" s="221"/>
      <c r="L382" s="189"/>
      <c r="M382" s="23" t="s">
        <v>773</v>
      </c>
      <c r="N382" s="67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spans="1:26" x14ac:dyDescent="0.35">
      <c r="A383" s="16"/>
      <c r="B383" s="23" t="s">
        <v>774</v>
      </c>
      <c r="C383" s="20"/>
      <c r="D383" s="219"/>
      <c r="E383" s="36"/>
      <c r="F383" s="36"/>
      <c r="G383" s="36"/>
      <c r="H383" s="36"/>
      <c r="I383" s="220"/>
      <c r="J383" s="220"/>
      <c r="K383" s="221"/>
      <c r="L383" s="189">
        <v>24113</v>
      </c>
      <c r="M383" s="23" t="s">
        <v>775</v>
      </c>
      <c r="N383" s="67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spans="1:26" x14ac:dyDescent="0.35">
      <c r="A384" s="16"/>
      <c r="B384" s="23" t="s">
        <v>776</v>
      </c>
      <c r="C384" s="20"/>
      <c r="D384" s="219"/>
      <c r="E384" s="36"/>
      <c r="F384" s="36"/>
      <c r="G384" s="36"/>
      <c r="H384" s="36"/>
      <c r="I384" s="220"/>
      <c r="J384" s="220"/>
      <c r="K384" s="221"/>
      <c r="L384" s="189"/>
      <c r="M384" s="23" t="s">
        <v>777</v>
      </c>
      <c r="N384" s="67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spans="1:26" x14ac:dyDescent="0.35">
      <c r="A385" s="16"/>
      <c r="B385" s="23"/>
      <c r="C385" s="20"/>
      <c r="D385" s="219"/>
      <c r="E385" s="36"/>
      <c r="F385" s="36"/>
      <c r="G385" s="36"/>
      <c r="H385" s="36"/>
      <c r="I385" s="220"/>
      <c r="J385" s="220"/>
      <c r="K385" s="221"/>
      <c r="L385" s="189">
        <v>24144</v>
      </c>
      <c r="M385" s="23" t="s">
        <v>778</v>
      </c>
      <c r="N385" s="67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spans="1:26" x14ac:dyDescent="0.35">
      <c r="A386" s="16"/>
      <c r="B386" s="262" t="s">
        <v>779</v>
      </c>
      <c r="C386" s="20"/>
      <c r="D386" s="219"/>
      <c r="E386" s="36"/>
      <c r="F386" s="36"/>
      <c r="G386" s="36"/>
      <c r="H386" s="36"/>
      <c r="I386" s="220"/>
      <c r="J386" s="220"/>
      <c r="K386" s="221"/>
      <c r="L386" s="189"/>
      <c r="M386" s="23" t="s">
        <v>780</v>
      </c>
      <c r="N386" s="15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spans="1:26" x14ac:dyDescent="0.35">
      <c r="A387" s="16"/>
      <c r="B387" s="23" t="s">
        <v>781</v>
      </c>
      <c r="C387" s="20"/>
      <c r="D387" s="219"/>
      <c r="E387" s="36"/>
      <c r="F387" s="36"/>
      <c r="G387" s="36"/>
      <c r="H387" s="36"/>
      <c r="I387" s="220"/>
      <c r="J387" s="220"/>
      <c r="K387" s="221"/>
      <c r="L387" s="189">
        <v>24151</v>
      </c>
      <c r="M387" s="23" t="s">
        <v>782</v>
      </c>
      <c r="N387" s="15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spans="1:26" x14ac:dyDescent="0.35">
      <c r="A388" s="16"/>
      <c r="B388" s="23" t="s">
        <v>783</v>
      </c>
      <c r="C388" s="20"/>
      <c r="D388" s="219"/>
      <c r="E388" s="36"/>
      <c r="F388" s="36"/>
      <c r="G388" s="36"/>
      <c r="H388" s="36"/>
      <c r="I388" s="220"/>
      <c r="J388" s="220"/>
      <c r="K388" s="221"/>
      <c r="L388" s="189"/>
      <c r="M388" s="23" t="s">
        <v>784</v>
      </c>
      <c r="N388" s="15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spans="1:26" x14ac:dyDescent="0.35">
      <c r="A389" s="16"/>
      <c r="B389" s="5" t="s">
        <v>785</v>
      </c>
      <c r="C389" s="20"/>
      <c r="D389" s="219"/>
      <c r="E389" s="36"/>
      <c r="F389" s="36"/>
      <c r="G389" s="36"/>
      <c r="H389" s="36"/>
      <c r="I389" s="220"/>
      <c r="J389" s="220"/>
      <c r="K389" s="221"/>
      <c r="L389" s="189">
        <v>24173</v>
      </c>
      <c r="M389" s="23" t="s">
        <v>786</v>
      </c>
      <c r="N389" s="15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spans="1:26" x14ac:dyDescent="0.35">
      <c r="A390" s="16"/>
      <c r="B390" s="23"/>
      <c r="C390" s="20"/>
      <c r="D390" s="219"/>
      <c r="E390" s="36"/>
      <c r="F390" s="36"/>
      <c r="G390" s="36"/>
      <c r="H390" s="36"/>
      <c r="I390" s="220"/>
      <c r="J390" s="220"/>
      <c r="K390" s="221"/>
      <c r="L390" s="189"/>
      <c r="M390" s="23" t="s">
        <v>787</v>
      </c>
      <c r="N390" s="15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spans="1:26" x14ac:dyDescent="0.35">
      <c r="A391" s="16"/>
      <c r="B391" s="23"/>
      <c r="C391" s="20"/>
      <c r="D391" s="219"/>
      <c r="E391" s="36"/>
      <c r="F391" s="36"/>
      <c r="G391" s="36"/>
      <c r="H391" s="36"/>
      <c r="I391" s="220"/>
      <c r="J391" s="220"/>
      <c r="K391" s="221"/>
      <c r="L391" s="189"/>
      <c r="M391" s="23"/>
      <c r="N391" s="15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spans="1:26" x14ac:dyDescent="0.35">
      <c r="A392" s="16"/>
      <c r="B392" s="263"/>
      <c r="C392" s="20"/>
      <c r="D392" s="219"/>
      <c r="E392" s="36"/>
      <c r="F392" s="36"/>
      <c r="G392" s="36"/>
      <c r="H392" s="36"/>
      <c r="I392" s="220"/>
      <c r="J392" s="220"/>
      <c r="K392" s="221"/>
      <c r="L392" s="189"/>
      <c r="M392" s="23"/>
      <c r="N392" s="15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spans="1:26" x14ac:dyDescent="0.35">
      <c r="A393" s="16">
        <v>24</v>
      </c>
      <c r="B393" s="23" t="s">
        <v>788</v>
      </c>
      <c r="C393" s="20">
        <v>566000</v>
      </c>
      <c r="D393" s="219">
        <v>24167</v>
      </c>
      <c r="E393" s="36">
        <v>0</v>
      </c>
      <c r="F393" s="36">
        <v>0</v>
      </c>
      <c r="G393" s="36">
        <v>566000</v>
      </c>
      <c r="H393" s="36">
        <v>0</v>
      </c>
      <c r="I393" s="220">
        <f>F393+G393+H393</f>
        <v>566000</v>
      </c>
      <c r="J393" s="220">
        <f>E393+I393</f>
        <v>566000</v>
      </c>
      <c r="K393" s="221">
        <f>C393-J393</f>
        <v>0</v>
      </c>
      <c r="L393" s="189"/>
      <c r="M393" s="23" t="s">
        <v>789</v>
      </c>
      <c r="N393" s="15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spans="1:26" x14ac:dyDescent="0.35">
      <c r="A394" s="16"/>
      <c r="B394" s="258" t="s">
        <v>1099</v>
      </c>
      <c r="C394" s="20"/>
      <c r="D394" s="219"/>
      <c r="E394" s="36"/>
      <c r="F394" s="36"/>
      <c r="G394" s="36"/>
      <c r="H394" s="36"/>
      <c r="I394" s="220"/>
      <c r="J394" s="220"/>
      <c r="K394" s="220"/>
      <c r="L394" s="189">
        <v>24197</v>
      </c>
      <c r="M394" s="23" t="s">
        <v>790</v>
      </c>
      <c r="N394" s="67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spans="1:26" x14ac:dyDescent="0.35">
      <c r="A395" s="16"/>
      <c r="B395" s="23" t="s">
        <v>791</v>
      </c>
      <c r="C395" s="20"/>
      <c r="D395" s="219"/>
      <c r="E395" s="36"/>
      <c r="F395" s="36"/>
      <c r="G395" s="36"/>
      <c r="H395" s="36"/>
      <c r="I395" s="220"/>
      <c r="J395" s="220"/>
      <c r="K395" s="220"/>
      <c r="L395" s="189"/>
      <c r="M395" s="23"/>
      <c r="N395" s="67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spans="1:26" x14ac:dyDescent="0.35">
      <c r="A396" s="16"/>
      <c r="B396" s="23" t="s">
        <v>792</v>
      </c>
      <c r="C396" s="20"/>
      <c r="D396" s="219"/>
      <c r="E396" s="36"/>
      <c r="F396" s="36"/>
      <c r="G396" s="36"/>
      <c r="H396" s="36"/>
      <c r="I396" s="220"/>
      <c r="J396" s="220"/>
      <c r="K396" s="220"/>
      <c r="L396" s="261"/>
      <c r="N396" s="67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spans="1:26" x14ac:dyDescent="0.35">
      <c r="A397" s="16"/>
      <c r="B397" s="216"/>
      <c r="C397" s="20"/>
      <c r="D397" s="219"/>
      <c r="E397" s="36"/>
      <c r="F397" s="36"/>
      <c r="G397" s="36"/>
      <c r="H397" s="36"/>
      <c r="I397" s="220"/>
      <c r="J397" s="220"/>
      <c r="K397" s="220"/>
      <c r="L397" s="231"/>
      <c r="N397" s="67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spans="1:26" x14ac:dyDescent="0.35">
      <c r="A398" s="16">
        <v>25</v>
      </c>
      <c r="B398" s="23" t="s">
        <v>793</v>
      </c>
      <c r="C398" s="20">
        <v>316800</v>
      </c>
      <c r="D398" s="219">
        <v>24092</v>
      </c>
      <c r="E398" s="36">
        <v>3600</v>
      </c>
      <c r="F398" s="36">
        <v>0</v>
      </c>
      <c r="G398" s="36">
        <f>115200+86400-E398</f>
        <v>198000</v>
      </c>
      <c r="H398" s="36">
        <v>115200</v>
      </c>
      <c r="I398" s="220">
        <f>F398+G398+H398</f>
        <v>313200</v>
      </c>
      <c r="J398" s="220">
        <f>E398+I398</f>
        <v>316800</v>
      </c>
      <c r="K398" s="221">
        <f>C398-J398</f>
        <v>0</v>
      </c>
      <c r="L398" s="231"/>
      <c r="M398" s="3" t="s">
        <v>794</v>
      </c>
      <c r="N398" s="67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spans="1:26" x14ac:dyDescent="0.35">
      <c r="A399" s="16"/>
      <c r="B399" s="216"/>
      <c r="C399" s="20"/>
      <c r="D399" s="219"/>
      <c r="E399" s="36"/>
      <c r="F399" s="36"/>
      <c r="G399" s="36"/>
      <c r="H399" s="36"/>
      <c r="I399" s="220"/>
      <c r="J399" s="220"/>
      <c r="K399" s="220"/>
      <c r="L399" s="231"/>
      <c r="M399" s="3" t="s">
        <v>795</v>
      </c>
      <c r="N399" s="67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spans="1:26" x14ac:dyDescent="0.35">
      <c r="A400" s="16"/>
      <c r="B400" s="216"/>
      <c r="C400" s="20"/>
      <c r="D400" s="219"/>
      <c r="E400" s="36"/>
      <c r="F400" s="36"/>
      <c r="G400" s="36"/>
      <c r="H400" s="36"/>
      <c r="I400" s="220"/>
      <c r="J400" s="220"/>
      <c r="K400" s="220"/>
      <c r="L400" s="231"/>
      <c r="M400" s="3" t="s">
        <v>796</v>
      </c>
      <c r="N400" s="67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spans="1:26" x14ac:dyDescent="0.35">
      <c r="A401" s="16"/>
      <c r="B401" s="216"/>
      <c r="C401" s="20"/>
      <c r="D401" s="219"/>
      <c r="E401" s="36"/>
      <c r="F401" s="36"/>
      <c r="G401" s="36"/>
      <c r="H401" s="36"/>
      <c r="I401" s="220"/>
      <c r="J401" s="220"/>
      <c r="K401" s="220"/>
      <c r="L401" s="189">
        <v>24137</v>
      </c>
      <c r="M401" s="3" t="s">
        <v>797</v>
      </c>
      <c r="N401" s="67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spans="1:26" x14ac:dyDescent="0.35">
      <c r="A402" s="16"/>
      <c r="B402" s="216"/>
      <c r="C402" s="20"/>
      <c r="D402" s="219"/>
      <c r="E402" s="36"/>
      <c r="F402" s="36"/>
      <c r="G402" s="36"/>
      <c r="H402" s="36"/>
      <c r="I402" s="220"/>
      <c r="J402" s="220"/>
      <c r="K402" s="220"/>
      <c r="L402" s="193">
        <v>24162</v>
      </c>
      <c r="M402" s="3" t="s">
        <v>798</v>
      </c>
      <c r="N402" s="67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spans="1:26" x14ac:dyDescent="0.35">
      <c r="A403" s="16"/>
      <c r="B403" s="216"/>
      <c r="C403" s="20"/>
      <c r="D403" s="219"/>
      <c r="E403" s="36"/>
      <c r="F403" s="36"/>
      <c r="G403" s="36"/>
      <c r="H403" s="36"/>
      <c r="I403" s="220"/>
      <c r="J403" s="220"/>
      <c r="K403" s="220"/>
      <c r="L403" s="189">
        <v>24173</v>
      </c>
      <c r="M403" s="3" t="s">
        <v>799</v>
      </c>
      <c r="N403" s="67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spans="1:26" x14ac:dyDescent="0.35">
      <c r="A404" s="16"/>
      <c r="B404" s="216"/>
      <c r="C404" s="20"/>
      <c r="D404" s="219"/>
      <c r="E404" s="36"/>
      <c r="F404" s="36"/>
      <c r="G404" s="36"/>
      <c r="H404" s="36"/>
      <c r="I404" s="220"/>
      <c r="J404" s="220"/>
      <c r="K404" s="220"/>
      <c r="L404" s="231"/>
      <c r="N404" s="67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spans="1:26" x14ac:dyDescent="0.35">
      <c r="A405" s="16"/>
      <c r="B405" s="216"/>
      <c r="C405" s="20"/>
      <c r="D405" s="219"/>
      <c r="E405" s="36"/>
      <c r="F405" s="36"/>
      <c r="G405" s="36"/>
      <c r="H405" s="36"/>
      <c r="I405" s="220"/>
      <c r="J405" s="220"/>
      <c r="K405" s="220"/>
      <c r="L405" s="231"/>
      <c r="N405" s="67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spans="1:26" x14ac:dyDescent="0.35">
      <c r="A406" s="16">
        <v>26</v>
      </c>
      <c r="B406" s="23" t="s">
        <v>800</v>
      </c>
      <c r="C406" s="20">
        <v>500000</v>
      </c>
      <c r="D406" s="219">
        <v>24198</v>
      </c>
      <c r="E406" s="36">
        <v>0</v>
      </c>
      <c r="F406" s="36">
        <v>0</v>
      </c>
      <c r="G406" s="36">
        <v>500000</v>
      </c>
      <c r="H406" s="36">
        <v>0</v>
      </c>
      <c r="I406" s="220">
        <f>F406+G406+H406</f>
        <v>500000</v>
      </c>
      <c r="J406" s="220">
        <f>E406+I406</f>
        <v>500000</v>
      </c>
      <c r="K406" s="221">
        <f>C406-J406</f>
        <v>0</v>
      </c>
      <c r="L406" s="193">
        <v>24162</v>
      </c>
      <c r="M406" s="3" t="s">
        <v>801</v>
      </c>
      <c r="N406" s="67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spans="1:26" x14ac:dyDescent="0.35">
      <c r="A407" s="16"/>
      <c r="B407" s="23" t="s">
        <v>802</v>
      </c>
      <c r="C407" s="20"/>
      <c r="D407" s="219"/>
      <c r="E407" s="36"/>
      <c r="F407" s="36"/>
      <c r="G407" s="36"/>
      <c r="H407" s="36"/>
      <c r="I407" s="220"/>
      <c r="J407" s="220"/>
      <c r="K407" s="220"/>
      <c r="L407" s="189">
        <v>24197</v>
      </c>
      <c r="M407" s="3" t="s">
        <v>1114</v>
      </c>
      <c r="N407" s="67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spans="1:26" x14ac:dyDescent="0.35">
      <c r="A408" s="16"/>
      <c r="B408" s="216"/>
      <c r="C408" s="20"/>
      <c r="D408" s="219"/>
      <c r="E408" s="36"/>
      <c r="F408" s="36"/>
      <c r="G408" s="36"/>
      <c r="H408" s="36"/>
      <c r="I408" s="220"/>
      <c r="J408" s="220"/>
      <c r="K408" s="220"/>
      <c r="L408" s="231"/>
      <c r="N408" s="67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spans="1:26" x14ac:dyDescent="0.35">
      <c r="A409" s="16"/>
      <c r="B409" s="216"/>
      <c r="C409" s="20"/>
      <c r="D409" s="219"/>
      <c r="E409" s="36"/>
      <c r="F409" s="36"/>
      <c r="G409" s="36"/>
      <c r="H409" s="36"/>
      <c r="I409" s="220"/>
      <c r="J409" s="220"/>
      <c r="K409" s="220"/>
      <c r="L409" s="231"/>
      <c r="N409" s="67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spans="1:26" x14ac:dyDescent="0.35">
      <c r="A410" s="16"/>
      <c r="B410" s="216"/>
      <c r="C410" s="20"/>
      <c r="D410" s="219"/>
      <c r="E410" s="36"/>
      <c r="F410" s="36"/>
      <c r="G410" s="36"/>
      <c r="H410" s="36"/>
      <c r="I410" s="220"/>
      <c r="J410" s="220"/>
      <c r="K410" s="220"/>
      <c r="L410" s="231"/>
      <c r="N410" s="67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spans="1:26" x14ac:dyDescent="0.35">
      <c r="A411" s="16"/>
      <c r="B411" s="216"/>
      <c r="C411" s="20"/>
      <c r="D411" s="219"/>
      <c r="E411" s="36"/>
      <c r="F411" s="36"/>
      <c r="G411" s="36"/>
      <c r="H411" s="36"/>
      <c r="I411" s="220"/>
      <c r="J411" s="220"/>
      <c r="K411" s="220"/>
      <c r="L411" s="231"/>
      <c r="N411" s="67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spans="1:26" x14ac:dyDescent="0.35">
      <c r="A412" s="16">
        <v>27</v>
      </c>
      <c r="B412" s="23" t="s">
        <v>803</v>
      </c>
      <c r="C412" s="20">
        <v>5000</v>
      </c>
      <c r="D412" s="219">
        <v>24198</v>
      </c>
      <c r="E412" s="36">
        <v>0</v>
      </c>
      <c r="F412" s="36">
        <v>0</v>
      </c>
      <c r="G412" s="36">
        <v>5000</v>
      </c>
      <c r="H412" s="36">
        <v>0</v>
      </c>
      <c r="I412" s="220">
        <f>F412+G412+H412</f>
        <v>5000</v>
      </c>
      <c r="J412" s="220">
        <f>E412+I412</f>
        <v>5000</v>
      </c>
      <c r="K412" s="221">
        <f>C412-J412</f>
        <v>0</v>
      </c>
      <c r="L412" s="193">
        <v>24162</v>
      </c>
      <c r="M412" s="3" t="s">
        <v>804</v>
      </c>
      <c r="N412" s="67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spans="1:26" x14ac:dyDescent="0.35">
      <c r="A413" s="16"/>
      <c r="B413" s="23" t="s">
        <v>805</v>
      </c>
      <c r="C413" s="20"/>
      <c r="D413" s="219"/>
      <c r="E413" s="36"/>
      <c r="F413" s="36"/>
      <c r="G413" s="36"/>
      <c r="H413" s="36"/>
      <c r="I413" s="220"/>
      <c r="J413" s="220"/>
      <c r="K413" s="220"/>
      <c r="L413" s="193">
        <v>24197</v>
      </c>
      <c r="M413" s="35" t="s">
        <v>1115</v>
      </c>
      <c r="N413" s="67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spans="1:26" x14ac:dyDescent="0.35">
      <c r="A414" s="16"/>
      <c r="B414" s="216"/>
      <c r="C414" s="20"/>
      <c r="D414" s="219"/>
      <c r="E414" s="36"/>
      <c r="F414" s="36"/>
      <c r="G414" s="36"/>
      <c r="H414" s="36"/>
      <c r="I414" s="220"/>
      <c r="J414" s="220"/>
      <c r="K414" s="220"/>
      <c r="L414" s="231"/>
      <c r="N414" s="67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spans="1:26" x14ac:dyDescent="0.35">
      <c r="A415" s="16"/>
      <c r="B415" s="216"/>
      <c r="C415" s="20"/>
      <c r="D415" s="219"/>
      <c r="E415" s="36"/>
      <c r="F415" s="36"/>
      <c r="G415" s="36"/>
      <c r="H415" s="36"/>
      <c r="I415" s="220"/>
      <c r="J415" s="220"/>
      <c r="K415" s="220"/>
      <c r="L415" s="231"/>
      <c r="N415" s="67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spans="1:26" x14ac:dyDescent="0.35">
      <c r="A416" s="16"/>
      <c r="B416" s="216"/>
      <c r="C416" s="20"/>
      <c r="D416" s="219"/>
      <c r="E416" s="36"/>
      <c r="F416" s="36"/>
      <c r="G416" s="36"/>
      <c r="H416" s="36"/>
      <c r="I416" s="220"/>
      <c r="J416" s="220"/>
      <c r="K416" s="220"/>
      <c r="L416" s="231"/>
      <c r="M416" s="35"/>
      <c r="N416" s="67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spans="1:26" x14ac:dyDescent="0.35">
      <c r="A417" s="16"/>
      <c r="B417" s="216"/>
      <c r="C417" s="20"/>
      <c r="D417" s="219"/>
      <c r="E417" s="36"/>
      <c r="F417" s="36"/>
      <c r="G417" s="36"/>
      <c r="H417" s="36"/>
      <c r="I417" s="220"/>
      <c r="J417" s="220"/>
      <c r="K417" s="220"/>
      <c r="L417" s="231"/>
      <c r="M417" s="35"/>
      <c r="N417" s="67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spans="1:26" x14ac:dyDescent="0.35">
      <c r="A418" s="16"/>
      <c r="B418" s="216"/>
      <c r="C418" s="20"/>
      <c r="D418" s="219"/>
      <c r="E418" s="36"/>
      <c r="F418" s="36"/>
      <c r="G418" s="36"/>
      <c r="H418" s="36"/>
      <c r="I418" s="220"/>
      <c r="J418" s="220"/>
      <c r="K418" s="220"/>
      <c r="L418" s="231"/>
      <c r="M418" s="35"/>
      <c r="N418" s="67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spans="1:26" x14ac:dyDescent="0.35">
      <c r="A419" s="16"/>
      <c r="B419" s="216"/>
      <c r="C419" s="20"/>
      <c r="D419" s="219"/>
      <c r="E419" s="36"/>
      <c r="F419" s="36"/>
      <c r="G419" s="36"/>
      <c r="H419" s="36"/>
      <c r="I419" s="220"/>
      <c r="J419" s="220"/>
      <c r="K419" s="220"/>
      <c r="L419" s="231"/>
      <c r="M419" s="35"/>
      <c r="N419" s="67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spans="1:26" x14ac:dyDescent="0.35">
      <c r="A420" s="16"/>
      <c r="B420" s="216" t="s">
        <v>806</v>
      </c>
      <c r="C420" s="20"/>
      <c r="D420" s="219"/>
      <c r="E420" s="36"/>
      <c r="F420" s="36"/>
      <c r="G420" s="36"/>
      <c r="H420" s="36"/>
      <c r="I420" s="220"/>
      <c r="J420" s="220"/>
      <c r="K420" s="220"/>
      <c r="L420" s="231"/>
      <c r="M420" s="35"/>
      <c r="N420" s="67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spans="1:26" x14ac:dyDescent="0.35">
      <c r="A421" s="16">
        <v>28</v>
      </c>
      <c r="B421" s="23" t="s">
        <v>807</v>
      </c>
      <c r="C421" s="20">
        <v>80000</v>
      </c>
      <c r="D421" s="219">
        <v>24108</v>
      </c>
      <c r="E421" s="36">
        <f>44000+25500+10500</f>
        <v>80000</v>
      </c>
      <c r="F421" s="36">
        <v>0</v>
      </c>
      <c r="G421" s="36">
        <v>0</v>
      </c>
      <c r="H421" s="36">
        <v>0</v>
      </c>
      <c r="I421" s="220">
        <f>F421+G421+H421</f>
        <v>0</v>
      </c>
      <c r="J421" s="220">
        <f>E421+I421</f>
        <v>80000</v>
      </c>
      <c r="K421" s="221">
        <f>C421-J421</f>
        <v>0</v>
      </c>
      <c r="L421" s="189"/>
      <c r="M421" s="23" t="s">
        <v>808</v>
      </c>
      <c r="N421" s="67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spans="1:26" x14ac:dyDescent="0.35">
      <c r="A422" s="16"/>
      <c r="B422" s="35" t="s">
        <v>1100</v>
      </c>
      <c r="C422" s="20"/>
      <c r="D422" s="219"/>
      <c r="E422" s="36"/>
      <c r="F422" s="36"/>
      <c r="G422" s="36"/>
      <c r="H422" s="36"/>
      <c r="I422" s="220"/>
      <c r="J422" s="220"/>
      <c r="K422" s="220"/>
      <c r="L422" s="189">
        <v>24145</v>
      </c>
      <c r="M422" s="23" t="s">
        <v>809</v>
      </c>
      <c r="N422" s="67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spans="1:26" x14ac:dyDescent="0.35">
      <c r="A423" s="16"/>
      <c r="B423" s="23" t="s">
        <v>810</v>
      </c>
      <c r="C423" s="20"/>
      <c r="D423" s="219"/>
      <c r="E423" s="36"/>
      <c r="F423" s="36"/>
      <c r="G423" s="36"/>
      <c r="H423" s="36"/>
      <c r="I423" s="220"/>
      <c r="J423" s="220"/>
      <c r="K423" s="220"/>
      <c r="L423" s="189">
        <v>24180</v>
      </c>
      <c r="M423" s="23" t="s">
        <v>811</v>
      </c>
      <c r="N423" s="67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spans="1:26" x14ac:dyDescent="0.35">
      <c r="A424" s="16"/>
      <c r="B424" s="23" t="s">
        <v>812</v>
      </c>
      <c r="C424" s="20"/>
      <c r="D424" s="219"/>
      <c r="E424" s="36"/>
      <c r="F424" s="36"/>
      <c r="G424" s="36"/>
      <c r="H424" s="36"/>
      <c r="I424" s="220"/>
      <c r="J424" s="220"/>
      <c r="K424" s="220"/>
      <c r="L424" s="261"/>
      <c r="M424" s="250" t="s">
        <v>340</v>
      </c>
      <c r="N424" s="67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spans="1:26" x14ac:dyDescent="0.35">
      <c r="A425" s="16"/>
      <c r="B425" s="23" t="s">
        <v>813</v>
      </c>
      <c r="C425" s="20"/>
      <c r="D425" s="219"/>
      <c r="E425" s="36"/>
      <c r="F425" s="36"/>
      <c r="G425" s="36"/>
      <c r="H425" s="36"/>
      <c r="I425" s="220"/>
      <c r="J425" s="220"/>
      <c r="K425" s="220"/>
      <c r="L425" s="231"/>
      <c r="M425" s="35"/>
      <c r="N425" s="15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spans="1:26" x14ac:dyDescent="0.35">
      <c r="A426" s="16"/>
      <c r="B426" s="23" t="s">
        <v>814</v>
      </c>
      <c r="C426" s="20"/>
      <c r="D426" s="219"/>
      <c r="E426" s="36"/>
      <c r="F426" s="36"/>
      <c r="G426" s="36"/>
      <c r="H426" s="36"/>
      <c r="I426" s="220"/>
      <c r="J426" s="220"/>
      <c r="K426" s="220"/>
      <c r="L426" s="231"/>
      <c r="M426" s="35"/>
      <c r="N426" s="15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spans="1:26" x14ac:dyDescent="0.35">
      <c r="A427" s="16"/>
      <c r="B427" s="23" t="s">
        <v>815</v>
      </c>
      <c r="C427" s="20"/>
      <c r="D427" s="219"/>
      <c r="E427" s="36"/>
      <c r="F427" s="36"/>
      <c r="G427" s="36"/>
      <c r="H427" s="36"/>
      <c r="I427" s="220"/>
      <c r="J427" s="220"/>
      <c r="K427" s="220"/>
      <c r="L427" s="231"/>
      <c r="M427" s="35"/>
      <c r="N427" s="15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spans="1:26" x14ac:dyDescent="0.35">
      <c r="A428" s="16"/>
      <c r="B428" s="23" t="s">
        <v>816</v>
      </c>
      <c r="C428" s="20"/>
      <c r="D428" s="219"/>
      <c r="E428" s="36"/>
      <c r="F428" s="36"/>
      <c r="G428" s="36"/>
      <c r="H428" s="36"/>
      <c r="I428" s="220"/>
      <c r="J428" s="220"/>
      <c r="K428" s="220"/>
      <c r="L428" s="231"/>
      <c r="M428" s="35"/>
      <c r="N428" s="15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spans="1:26" x14ac:dyDescent="0.35">
      <c r="A429" s="16"/>
      <c r="B429" s="23" t="s">
        <v>817</v>
      </c>
      <c r="C429" s="20"/>
      <c r="D429" s="219"/>
      <c r="E429" s="36"/>
      <c r="F429" s="36"/>
      <c r="G429" s="36"/>
      <c r="H429" s="36"/>
      <c r="I429" s="220"/>
      <c r="J429" s="220"/>
      <c r="K429" s="220"/>
      <c r="L429" s="231"/>
      <c r="M429" s="35"/>
      <c r="N429" s="15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spans="1:26" x14ac:dyDescent="0.35">
      <c r="A430" s="16"/>
      <c r="B430" s="262" t="s">
        <v>818</v>
      </c>
      <c r="C430" s="20"/>
      <c r="D430" s="219"/>
      <c r="E430" s="36"/>
      <c r="F430" s="36"/>
      <c r="G430" s="36"/>
      <c r="H430" s="36"/>
      <c r="I430" s="220"/>
      <c r="J430" s="220"/>
      <c r="K430" s="220"/>
      <c r="L430" s="231"/>
      <c r="M430" s="35"/>
      <c r="N430" s="15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spans="1:26" x14ac:dyDescent="0.35">
      <c r="A431" s="16"/>
      <c r="B431" s="23" t="s">
        <v>819</v>
      </c>
      <c r="C431" s="20"/>
      <c r="D431" s="219"/>
      <c r="E431" s="36"/>
      <c r="F431" s="36"/>
      <c r="G431" s="36"/>
      <c r="H431" s="36"/>
      <c r="I431" s="220"/>
      <c r="J431" s="220"/>
      <c r="K431" s="220"/>
      <c r="L431" s="231"/>
      <c r="M431" s="35"/>
      <c r="N431" s="15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spans="1:26" x14ac:dyDescent="0.35">
      <c r="A432" s="16"/>
      <c r="B432" s="23" t="s">
        <v>820</v>
      </c>
      <c r="C432" s="20"/>
      <c r="D432" s="219"/>
      <c r="E432" s="36"/>
      <c r="F432" s="36"/>
      <c r="G432" s="36"/>
      <c r="H432" s="36"/>
      <c r="I432" s="220"/>
      <c r="J432" s="220"/>
      <c r="K432" s="220"/>
      <c r="L432" s="231"/>
      <c r="M432" s="35"/>
      <c r="N432" s="15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spans="1:26" x14ac:dyDescent="0.35">
      <c r="A433" s="16"/>
      <c r="B433" s="23" t="s">
        <v>821</v>
      </c>
      <c r="C433" s="20"/>
      <c r="D433" s="219"/>
      <c r="E433" s="36"/>
      <c r="F433" s="36"/>
      <c r="G433" s="36"/>
      <c r="H433" s="36"/>
      <c r="I433" s="220"/>
      <c r="J433" s="220"/>
      <c r="K433" s="220"/>
      <c r="L433" s="231"/>
      <c r="M433" s="35"/>
      <c r="N433" s="15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spans="1:26" x14ac:dyDescent="0.35">
      <c r="A434" s="16"/>
      <c r="B434" s="23" t="s">
        <v>822</v>
      </c>
      <c r="C434" s="20"/>
      <c r="D434" s="219"/>
      <c r="E434" s="36"/>
      <c r="F434" s="36"/>
      <c r="G434" s="36"/>
      <c r="H434" s="36"/>
      <c r="I434" s="220"/>
      <c r="J434" s="220"/>
      <c r="K434" s="220"/>
      <c r="L434" s="231"/>
      <c r="M434" s="35"/>
      <c r="N434" s="15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spans="1:26" x14ac:dyDescent="0.35">
      <c r="A435" s="16"/>
      <c r="B435" s="23" t="s">
        <v>823</v>
      </c>
      <c r="C435" s="20"/>
      <c r="D435" s="219"/>
      <c r="E435" s="36"/>
      <c r="F435" s="36"/>
      <c r="G435" s="36"/>
      <c r="H435" s="36"/>
      <c r="I435" s="220"/>
      <c r="J435" s="220"/>
      <c r="K435" s="220"/>
      <c r="L435" s="231"/>
      <c r="M435" s="35"/>
      <c r="N435" s="15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spans="1:26" x14ac:dyDescent="0.35">
      <c r="A436" s="16"/>
      <c r="B436" s="23" t="s">
        <v>824</v>
      </c>
      <c r="C436" s="20"/>
      <c r="D436" s="219"/>
      <c r="E436" s="36"/>
      <c r="F436" s="36"/>
      <c r="G436" s="36"/>
      <c r="H436" s="36"/>
      <c r="I436" s="220"/>
      <c r="J436" s="220"/>
      <c r="K436" s="220"/>
      <c r="L436" s="231"/>
      <c r="M436" s="35"/>
      <c r="N436" s="15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spans="1:26" x14ac:dyDescent="0.35">
      <c r="A437" s="16"/>
      <c r="B437" s="23" t="s">
        <v>825</v>
      </c>
      <c r="C437" s="20"/>
      <c r="D437" s="219"/>
      <c r="E437" s="36"/>
      <c r="F437" s="36"/>
      <c r="G437" s="36"/>
      <c r="H437" s="36"/>
      <c r="I437" s="220"/>
      <c r="J437" s="220"/>
      <c r="K437" s="220"/>
      <c r="L437" s="231"/>
      <c r="M437" s="35"/>
      <c r="N437" s="15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spans="1:26" x14ac:dyDescent="0.35">
      <c r="A438" s="16"/>
      <c r="B438" s="23" t="s">
        <v>826</v>
      </c>
      <c r="C438" s="20"/>
      <c r="D438" s="219"/>
      <c r="E438" s="36"/>
      <c r="F438" s="36"/>
      <c r="G438" s="36"/>
      <c r="H438" s="36"/>
      <c r="I438" s="220"/>
      <c r="J438" s="220"/>
      <c r="K438" s="220"/>
      <c r="L438" s="231"/>
      <c r="M438" s="35"/>
      <c r="N438" s="15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spans="1:26" x14ac:dyDescent="0.35">
      <c r="A439" s="16"/>
      <c r="B439" s="216"/>
      <c r="C439" s="20"/>
      <c r="D439" s="219"/>
      <c r="E439" s="36"/>
      <c r="F439" s="36"/>
      <c r="G439" s="36"/>
      <c r="H439" s="36"/>
      <c r="I439" s="220"/>
      <c r="J439" s="220"/>
      <c r="K439" s="220"/>
      <c r="L439" s="231"/>
      <c r="M439" s="35"/>
      <c r="N439" s="15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spans="1:26" x14ac:dyDescent="0.35">
      <c r="A440" s="16">
        <v>29</v>
      </c>
      <c r="B440" s="23" t="s">
        <v>827</v>
      </c>
      <c r="C440" s="20">
        <v>50000</v>
      </c>
      <c r="D440" s="219">
        <v>24167</v>
      </c>
      <c r="E440" s="36">
        <v>0</v>
      </c>
      <c r="F440" s="36">
        <v>50000</v>
      </c>
      <c r="G440" s="36">
        <v>0</v>
      </c>
      <c r="H440" s="36">
        <v>0</v>
      </c>
      <c r="I440" s="220">
        <f>F440+G440+H440</f>
        <v>50000</v>
      </c>
      <c r="J440" s="220">
        <f>E440+I440</f>
        <v>50000</v>
      </c>
      <c r="K440" s="221">
        <f>C440-J440</f>
        <v>0</v>
      </c>
      <c r="L440" s="189"/>
      <c r="M440" s="23" t="s">
        <v>828</v>
      </c>
      <c r="N440" s="15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spans="1:26" x14ac:dyDescent="0.35">
      <c r="A441" s="16"/>
      <c r="B441" s="262" t="s">
        <v>829</v>
      </c>
      <c r="C441" s="20"/>
      <c r="D441" s="219"/>
      <c r="E441" s="36"/>
      <c r="F441" s="36"/>
      <c r="G441" s="36"/>
      <c r="H441" s="36"/>
      <c r="I441" s="220"/>
      <c r="J441" s="220"/>
      <c r="K441" s="220"/>
      <c r="L441" s="193">
        <v>24197</v>
      </c>
      <c r="M441" s="35" t="s">
        <v>1116</v>
      </c>
      <c r="N441" s="15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spans="1:26" x14ac:dyDescent="0.35">
      <c r="A442" s="16"/>
      <c r="B442" s="262" t="s">
        <v>830</v>
      </c>
      <c r="C442" s="20"/>
      <c r="D442" s="219"/>
      <c r="E442" s="36"/>
      <c r="F442" s="36"/>
      <c r="G442" s="36"/>
      <c r="H442" s="36"/>
      <c r="I442" s="220"/>
      <c r="J442" s="220"/>
      <c r="K442" s="220"/>
      <c r="L442" s="231"/>
      <c r="M442" s="35"/>
      <c r="N442" s="15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spans="1:26" x14ac:dyDescent="0.35">
      <c r="A443" s="16"/>
      <c r="B443" s="262" t="s">
        <v>831</v>
      </c>
      <c r="C443" s="20"/>
      <c r="D443" s="219"/>
      <c r="E443" s="36"/>
      <c r="F443" s="36"/>
      <c r="G443" s="36"/>
      <c r="H443" s="36"/>
      <c r="I443" s="220"/>
      <c r="J443" s="220"/>
      <c r="K443" s="220"/>
      <c r="L443" s="231"/>
      <c r="M443" s="35"/>
      <c r="N443" s="15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spans="1:26" x14ac:dyDescent="0.35">
      <c r="A444" s="16"/>
      <c r="B444" s="263"/>
      <c r="C444" s="20"/>
      <c r="D444" s="219"/>
      <c r="E444" s="36"/>
      <c r="F444" s="36"/>
      <c r="G444" s="36"/>
      <c r="H444" s="36"/>
      <c r="I444" s="220"/>
      <c r="J444" s="220"/>
      <c r="K444" s="220"/>
      <c r="L444" s="231"/>
      <c r="M444" s="35"/>
      <c r="N444" s="15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spans="1:26" x14ac:dyDescent="0.35">
      <c r="A445" s="16"/>
      <c r="B445" s="263"/>
      <c r="C445" s="20"/>
      <c r="D445" s="219"/>
      <c r="E445" s="36"/>
      <c r="F445" s="36"/>
      <c r="G445" s="36"/>
      <c r="H445" s="36"/>
      <c r="I445" s="220"/>
      <c r="J445" s="220"/>
      <c r="K445" s="220"/>
      <c r="L445" s="231"/>
      <c r="M445" s="35"/>
      <c r="N445" s="15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spans="1:26" x14ac:dyDescent="0.35">
      <c r="A446" s="16"/>
      <c r="B446" s="263"/>
      <c r="C446" s="20"/>
      <c r="D446" s="219"/>
      <c r="E446" s="36"/>
      <c r="F446" s="36"/>
      <c r="G446" s="36"/>
      <c r="H446" s="36"/>
      <c r="I446" s="220"/>
      <c r="J446" s="220"/>
      <c r="K446" s="220"/>
      <c r="L446" s="231"/>
      <c r="M446" s="35"/>
      <c r="N446" s="15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spans="1:26" x14ac:dyDescent="0.35">
      <c r="A447" s="16"/>
      <c r="B447" s="263"/>
      <c r="C447" s="20"/>
      <c r="D447" s="219"/>
      <c r="E447" s="36"/>
      <c r="F447" s="36"/>
      <c r="G447" s="36"/>
      <c r="H447" s="36"/>
      <c r="I447" s="220"/>
      <c r="J447" s="220"/>
      <c r="K447" s="220"/>
      <c r="L447" s="231"/>
      <c r="M447" s="35"/>
      <c r="N447" s="15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spans="1:26" x14ac:dyDescent="0.35">
      <c r="A448" s="16"/>
      <c r="B448" s="216" t="s">
        <v>832</v>
      </c>
      <c r="C448" s="20"/>
      <c r="D448" s="219"/>
      <c r="E448" s="36"/>
      <c r="F448" s="36"/>
      <c r="G448" s="36"/>
      <c r="H448" s="36"/>
      <c r="I448" s="220"/>
      <c r="J448" s="220"/>
      <c r="K448" s="220"/>
      <c r="L448" s="231"/>
      <c r="M448" s="35"/>
      <c r="N448" s="15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spans="1:26" x14ac:dyDescent="0.35">
      <c r="A449" s="16">
        <v>30</v>
      </c>
      <c r="B449" s="23" t="s">
        <v>833</v>
      </c>
      <c r="C449" s="20">
        <v>108500</v>
      </c>
      <c r="D449" s="219">
        <v>24047</v>
      </c>
      <c r="E449" s="36">
        <v>47500</v>
      </c>
      <c r="F449" s="36">
        <v>0</v>
      </c>
      <c r="G449" s="36">
        <f>34500-7500</f>
        <v>27000</v>
      </c>
      <c r="H449" s="36">
        <v>34000</v>
      </c>
      <c r="I449" s="220">
        <f>F449+G449+H449</f>
        <v>61000</v>
      </c>
      <c r="J449" s="220">
        <f>E449+I449</f>
        <v>108500</v>
      </c>
      <c r="K449" s="221">
        <f>C449-J449</f>
        <v>0</v>
      </c>
      <c r="L449" s="189">
        <v>24026</v>
      </c>
      <c r="M449" s="23" t="s">
        <v>689</v>
      </c>
      <c r="N449" s="15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spans="1:26" x14ac:dyDescent="0.35">
      <c r="A450" s="16"/>
      <c r="B450" s="35" t="s">
        <v>834</v>
      </c>
      <c r="C450" s="20"/>
      <c r="D450" s="219"/>
      <c r="E450" s="36"/>
      <c r="F450" s="36"/>
      <c r="G450" s="36"/>
      <c r="H450" s="36"/>
      <c r="I450" s="220"/>
      <c r="J450" s="220"/>
      <c r="K450" s="220"/>
      <c r="L450" s="189">
        <v>24046</v>
      </c>
      <c r="M450" s="23" t="s">
        <v>835</v>
      </c>
      <c r="N450" s="15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spans="1:26" x14ac:dyDescent="0.35">
      <c r="A451" s="16"/>
      <c r="B451" s="23" t="s">
        <v>1101</v>
      </c>
      <c r="C451" s="20"/>
      <c r="D451" s="219"/>
      <c r="E451" s="36"/>
      <c r="F451" s="36"/>
      <c r="G451" s="36"/>
      <c r="H451" s="36"/>
      <c r="I451" s="220"/>
      <c r="J451" s="220"/>
      <c r="K451" s="220"/>
      <c r="L451" s="189">
        <v>24076</v>
      </c>
      <c r="M451" s="23" t="s">
        <v>836</v>
      </c>
      <c r="N451" s="67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spans="1:26" x14ac:dyDescent="0.35">
      <c r="A452" s="16"/>
      <c r="B452" s="23" t="s">
        <v>837</v>
      </c>
      <c r="C452" s="20"/>
      <c r="D452" s="219"/>
      <c r="E452" s="36"/>
      <c r="F452" s="36"/>
      <c r="G452" s="36"/>
      <c r="H452" s="36"/>
      <c r="I452" s="220"/>
      <c r="J452" s="220"/>
      <c r="K452" s="220"/>
      <c r="L452" s="231"/>
      <c r="M452" s="35" t="s">
        <v>838</v>
      </c>
      <c r="N452" s="15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spans="1:26" x14ac:dyDescent="0.35">
      <c r="A453" s="16"/>
      <c r="B453" s="216"/>
      <c r="C453" s="20"/>
      <c r="D453" s="219"/>
      <c r="E453" s="36"/>
      <c r="F453" s="36"/>
      <c r="G453" s="36"/>
      <c r="H453" s="36"/>
      <c r="I453" s="220"/>
      <c r="J453" s="220"/>
      <c r="K453" s="220"/>
      <c r="L453" s="189">
        <v>24102</v>
      </c>
      <c r="M453" s="35" t="s">
        <v>839</v>
      </c>
      <c r="N453" s="15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spans="1:26" x14ac:dyDescent="0.35">
      <c r="A454" s="16"/>
      <c r="B454" s="216"/>
      <c r="C454" s="20"/>
      <c r="D454" s="219"/>
      <c r="E454" s="36"/>
      <c r="F454" s="36"/>
      <c r="G454" s="36"/>
      <c r="H454" s="36"/>
      <c r="I454" s="220"/>
      <c r="J454" s="220"/>
      <c r="K454" s="220"/>
      <c r="L454" s="193">
        <v>24138</v>
      </c>
      <c r="M454" s="35" t="s">
        <v>840</v>
      </c>
      <c r="N454" s="15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spans="1:26" x14ac:dyDescent="0.35">
      <c r="A455" s="16"/>
      <c r="B455" s="216"/>
      <c r="C455" s="20"/>
      <c r="D455" s="219"/>
      <c r="E455" s="36"/>
      <c r="F455" s="36"/>
      <c r="G455" s="36"/>
      <c r="H455" s="36"/>
      <c r="I455" s="220"/>
      <c r="J455" s="220"/>
      <c r="K455" s="220"/>
      <c r="L455" s="193">
        <v>24155</v>
      </c>
      <c r="M455" s="264" t="s">
        <v>841</v>
      </c>
      <c r="N455" s="15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spans="1:26" x14ac:dyDescent="0.35">
      <c r="A456" s="16"/>
      <c r="B456" s="216"/>
      <c r="C456" s="20"/>
      <c r="D456" s="219"/>
      <c r="E456" s="36"/>
      <c r="F456" s="36"/>
      <c r="G456" s="36"/>
      <c r="H456" s="36"/>
      <c r="I456" s="220"/>
      <c r="J456" s="220"/>
      <c r="K456" s="220"/>
      <c r="L456" s="231"/>
      <c r="M456" s="35" t="s">
        <v>842</v>
      </c>
      <c r="N456" s="15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spans="1:26" x14ac:dyDescent="0.35">
      <c r="A457" s="16"/>
      <c r="B457" s="216" t="s">
        <v>843</v>
      </c>
      <c r="C457" s="20"/>
      <c r="D457" s="219"/>
      <c r="E457" s="36"/>
      <c r="F457" s="36"/>
      <c r="G457" s="36"/>
      <c r="H457" s="36"/>
      <c r="I457" s="220"/>
      <c r="J457" s="220"/>
      <c r="K457" s="220"/>
      <c r="L457" s="231"/>
      <c r="M457" s="35"/>
      <c r="N457" s="15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spans="1:26" x14ac:dyDescent="0.35">
      <c r="A458" s="16">
        <v>31</v>
      </c>
      <c r="B458" s="23" t="s">
        <v>844</v>
      </c>
      <c r="C458" s="20">
        <v>165100</v>
      </c>
      <c r="D458" s="219">
        <v>24118</v>
      </c>
      <c r="E458" s="36">
        <f>30720+13230</f>
        <v>43950</v>
      </c>
      <c r="F458" s="36">
        <v>0</v>
      </c>
      <c r="G458" s="36">
        <f>110100+24280-13230</f>
        <v>121150</v>
      </c>
      <c r="H458" s="36">
        <v>0</v>
      </c>
      <c r="I458" s="220">
        <f>F458+G458+H458</f>
        <v>121150</v>
      </c>
      <c r="J458" s="220">
        <f>E458+I458</f>
        <v>165100</v>
      </c>
      <c r="K458" s="221">
        <f>C458-J458</f>
        <v>0</v>
      </c>
      <c r="L458" s="189">
        <v>24046</v>
      </c>
      <c r="M458" s="35" t="s">
        <v>845</v>
      </c>
      <c r="N458" s="67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spans="1:26" x14ac:dyDescent="0.35">
      <c r="A459" s="16"/>
      <c r="B459" s="251" t="s">
        <v>1085</v>
      </c>
      <c r="C459" s="20"/>
      <c r="D459" s="219"/>
      <c r="E459" s="36"/>
      <c r="F459" s="36"/>
      <c r="G459" s="36"/>
      <c r="H459" s="36"/>
      <c r="I459" s="220"/>
      <c r="J459" s="220"/>
      <c r="K459" s="220"/>
      <c r="L459" s="189">
        <v>24076</v>
      </c>
      <c r="M459" s="35" t="s">
        <v>846</v>
      </c>
      <c r="N459" s="67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spans="1:26" x14ac:dyDescent="0.35">
      <c r="A460" s="16"/>
      <c r="B460" s="23" t="s">
        <v>847</v>
      </c>
      <c r="C460" s="20"/>
      <c r="D460" s="219"/>
      <c r="E460" s="36"/>
      <c r="F460" s="36"/>
      <c r="G460" s="36"/>
      <c r="H460" s="36"/>
      <c r="I460" s="220"/>
      <c r="J460" s="220"/>
      <c r="K460" s="220"/>
      <c r="M460" s="56" t="s">
        <v>848</v>
      </c>
      <c r="N460" s="67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spans="1:26" x14ac:dyDescent="0.35">
      <c r="A461" s="16"/>
      <c r="B461" s="251" t="s">
        <v>1086</v>
      </c>
      <c r="C461" s="20"/>
      <c r="D461" s="219"/>
      <c r="E461" s="36"/>
      <c r="F461" s="36"/>
      <c r="G461" s="36"/>
      <c r="H461" s="36"/>
      <c r="I461" s="220"/>
      <c r="J461" s="220"/>
      <c r="K461" s="220"/>
      <c r="L461" s="189">
        <v>24092</v>
      </c>
      <c r="M461" s="35" t="s">
        <v>849</v>
      </c>
      <c r="N461" s="67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spans="1:26" x14ac:dyDescent="0.35">
      <c r="A462" s="16"/>
      <c r="B462" s="23" t="s">
        <v>850</v>
      </c>
      <c r="C462" s="20"/>
      <c r="D462" s="219"/>
      <c r="E462" s="36"/>
      <c r="F462" s="36"/>
      <c r="G462" s="36"/>
      <c r="H462" s="36"/>
      <c r="I462" s="220"/>
      <c r="J462" s="220"/>
      <c r="K462" s="220"/>
      <c r="M462" s="56" t="s">
        <v>851</v>
      </c>
      <c r="N462" s="67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spans="1:26" x14ac:dyDescent="0.35">
      <c r="A463" s="16"/>
      <c r="B463" s="23"/>
      <c r="C463" s="20"/>
      <c r="D463" s="219"/>
      <c r="E463" s="36"/>
      <c r="F463" s="36"/>
      <c r="G463" s="36"/>
      <c r="H463" s="36"/>
      <c r="I463" s="220"/>
      <c r="J463" s="220"/>
      <c r="K463" s="221"/>
      <c r="L463" s="189">
        <v>24103</v>
      </c>
      <c r="M463" s="35" t="s">
        <v>849</v>
      </c>
      <c r="N463" s="67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spans="1:26" x14ac:dyDescent="0.35">
      <c r="A464" s="16"/>
      <c r="B464" s="23"/>
      <c r="C464" s="20"/>
      <c r="D464" s="219"/>
      <c r="E464" s="36"/>
      <c r="F464" s="36"/>
      <c r="G464" s="36"/>
      <c r="H464" s="36"/>
      <c r="I464" s="220"/>
      <c r="J464" s="220"/>
      <c r="K464" s="221"/>
      <c r="L464" s="189"/>
      <c r="M464" s="56" t="s">
        <v>852</v>
      </c>
      <c r="N464" s="67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spans="1:26" x14ac:dyDescent="0.35">
      <c r="A465" s="16"/>
      <c r="B465" s="23"/>
      <c r="C465" s="20"/>
      <c r="D465" s="219"/>
      <c r="E465" s="36"/>
      <c r="F465" s="36"/>
      <c r="G465" s="36"/>
      <c r="H465" s="36"/>
      <c r="I465" s="220"/>
      <c r="J465" s="220"/>
      <c r="K465" s="221"/>
      <c r="L465" s="189">
        <v>24138</v>
      </c>
      <c r="M465" s="17" t="s">
        <v>853</v>
      </c>
      <c r="N465" s="67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spans="1:26" x14ac:dyDescent="0.35">
      <c r="A466" s="16"/>
      <c r="B466" s="23"/>
      <c r="C466" s="20"/>
      <c r="D466" s="219"/>
      <c r="E466" s="36"/>
      <c r="F466" s="36"/>
      <c r="G466" s="36"/>
      <c r="H466" s="36"/>
      <c r="I466" s="220"/>
      <c r="J466" s="220"/>
      <c r="K466" s="221"/>
      <c r="L466" s="189"/>
      <c r="M466" s="17" t="s">
        <v>854</v>
      </c>
      <c r="N466" s="67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spans="1:26" x14ac:dyDescent="0.35">
      <c r="A467" s="16"/>
      <c r="B467" s="23"/>
      <c r="C467" s="20"/>
      <c r="D467" s="219"/>
      <c r="E467" s="36"/>
      <c r="F467" s="36"/>
      <c r="G467" s="36"/>
      <c r="H467" s="36"/>
      <c r="I467" s="220"/>
      <c r="J467" s="220"/>
      <c r="K467" s="221"/>
      <c r="L467" s="189">
        <v>24161</v>
      </c>
      <c r="M467" s="17" t="s">
        <v>855</v>
      </c>
      <c r="N467" s="67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spans="1:26" x14ac:dyDescent="0.35">
      <c r="A468" s="16"/>
      <c r="B468" s="23"/>
      <c r="C468" s="20"/>
      <c r="D468" s="219"/>
      <c r="E468" s="36"/>
      <c r="F468" s="36"/>
      <c r="G468" s="36"/>
      <c r="H468" s="36"/>
      <c r="I468" s="220"/>
      <c r="J468" s="220"/>
      <c r="K468" s="221"/>
      <c r="L468" s="189">
        <v>24176</v>
      </c>
      <c r="M468" s="17" t="s">
        <v>856</v>
      </c>
      <c r="N468" s="67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spans="1:26" x14ac:dyDescent="0.35">
      <c r="A469" s="16"/>
      <c r="B469" s="23"/>
      <c r="C469" s="20"/>
      <c r="D469" s="219"/>
      <c r="E469" s="36"/>
      <c r="F469" s="36"/>
      <c r="G469" s="36"/>
      <c r="H469" s="36"/>
      <c r="I469" s="220"/>
      <c r="J469" s="220"/>
      <c r="K469" s="221"/>
      <c r="L469" s="189"/>
      <c r="M469" s="17"/>
      <c r="N469" s="67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spans="1:26" x14ac:dyDescent="0.35">
      <c r="A470" s="16"/>
      <c r="B470" s="23"/>
      <c r="C470" s="20"/>
      <c r="D470" s="219"/>
      <c r="E470" s="36"/>
      <c r="F470" s="36"/>
      <c r="G470" s="36"/>
      <c r="H470" s="36"/>
      <c r="I470" s="220"/>
      <c r="J470" s="220"/>
      <c r="K470" s="221"/>
      <c r="L470" s="189"/>
      <c r="M470" s="17"/>
      <c r="N470" s="67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spans="1:26" x14ac:dyDescent="0.35">
      <c r="A471" s="16"/>
      <c r="B471" s="216" t="s">
        <v>857</v>
      </c>
      <c r="C471" s="20"/>
      <c r="D471" s="219"/>
      <c r="E471" s="36"/>
      <c r="F471" s="36"/>
      <c r="G471" s="36"/>
      <c r="H471" s="36"/>
      <c r="I471" s="220"/>
      <c r="J471" s="220"/>
      <c r="K471" s="221"/>
      <c r="L471" s="189"/>
      <c r="M471" s="17"/>
      <c r="N471" s="67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spans="1:26" x14ac:dyDescent="0.35">
      <c r="A472" s="16">
        <v>32</v>
      </c>
      <c r="B472" s="23" t="s">
        <v>858</v>
      </c>
      <c r="C472" s="20">
        <v>87800</v>
      </c>
      <c r="D472" s="219">
        <v>24064</v>
      </c>
      <c r="E472" s="36">
        <f>3000+3000+3000+3000+4995</f>
        <v>16995</v>
      </c>
      <c r="F472" s="36">
        <v>0</v>
      </c>
      <c r="G472" s="36">
        <f>48300+10500-4995</f>
        <v>53805</v>
      </c>
      <c r="H472" s="36">
        <v>17000</v>
      </c>
      <c r="I472" s="220">
        <f>F472+G472+H472</f>
        <v>70805</v>
      </c>
      <c r="J472" s="220">
        <f>E472+I472</f>
        <v>87800</v>
      </c>
      <c r="K472" s="221">
        <f>C472-J472</f>
        <v>0</v>
      </c>
      <c r="L472" s="189">
        <v>24071</v>
      </c>
      <c r="M472" s="35" t="s">
        <v>859</v>
      </c>
      <c r="N472" s="67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spans="1:26" x14ac:dyDescent="0.35">
      <c r="A473" s="16"/>
      <c r="B473" s="23" t="s">
        <v>860</v>
      </c>
      <c r="C473" s="20"/>
      <c r="D473" s="219"/>
      <c r="E473" s="36"/>
      <c r="F473" s="36"/>
      <c r="G473" s="36"/>
      <c r="H473" s="36"/>
      <c r="I473" s="220"/>
      <c r="J473" s="220"/>
      <c r="K473" s="220"/>
      <c r="L473" s="189">
        <v>24092</v>
      </c>
      <c r="M473" s="35" t="s">
        <v>861</v>
      </c>
      <c r="N473" s="67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spans="1:26" x14ac:dyDescent="0.35">
      <c r="A474" s="16"/>
      <c r="B474" s="23" t="s">
        <v>862</v>
      </c>
      <c r="C474" s="20"/>
      <c r="D474" s="219"/>
      <c r="E474" s="36"/>
      <c r="F474" s="36"/>
      <c r="G474" s="36"/>
      <c r="H474" s="36"/>
      <c r="I474" s="220"/>
      <c r="J474" s="220"/>
      <c r="K474" s="220"/>
      <c r="L474" s="189">
        <v>24104</v>
      </c>
      <c r="M474" s="56" t="s">
        <v>863</v>
      </c>
      <c r="N474" s="67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spans="1:26" x14ac:dyDescent="0.35">
      <c r="A475" s="16"/>
      <c r="B475" s="23" t="s">
        <v>864</v>
      </c>
      <c r="C475" s="20"/>
      <c r="D475" s="219"/>
      <c r="E475" s="36"/>
      <c r="F475" s="36"/>
      <c r="G475" s="36"/>
      <c r="H475" s="36"/>
      <c r="I475" s="220"/>
      <c r="J475" s="220"/>
      <c r="K475" s="220"/>
      <c r="L475" s="231"/>
      <c r="M475" s="35" t="s">
        <v>865</v>
      </c>
      <c r="N475" s="67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spans="1:26" x14ac:dyDescent="0.35">
      <c r="A476" s="16"/>
      <c r="B476" s="23" t="s">
        <v>866</v>
      </c>
      <c r="C476" s="20"/>
      <c r="D476" s="219"/>
      <c r="E476" s="36"/>
      <c r="F476" s="36"/>
      <c r="G476" s="36"/>
      <c r="H476" s="36"/>
      <c r="I476" s="220"/>
      <c r="J476" s="220"/>
      <c r="K476" s="220"/>
      <c r="L476" s="193">
        <v>24125</v>
      </c>
      <c r="M476" s="35" t="s">
        <v>867</v>
      </c>
      <c r="N476" s="15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spans="1:26" x14ac:dyDescent="0.35">
      <c r="A477" s="16"/>
      <c r="B477" s="23" t="s">
        <v>868</v>
      </c>
      <c r="C477" s="20"/>
      <c r="D477" s="219"/>
      <c r="E477" s="36"/>
      <c r="F477" s="36"/>
      <c r="G477" s="36"/>
      <c r="H477" s="36"/>
      <c r="I477" s="220"/>
      <c r="J477" s="220"/>
      <c r="K477" s="220"/>
      <c r="L477" s="189">
        <v>24138</v>
      </c>
      <c r="M477" s="35" t="s">
        <v>863</v>
      </c>
      <c r="N477" s="15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spans="1:26" x14ac:dyDescent="0.35">
      <c r="A478" s="16"/>
      <c r="B478" s="23" t="s">
        <v>869</v>
      </c>
      <c r="C478" s="20"/>
      <c r="D478" s="219"/>
      <c r="E478" s="36"/>
      <c r="F478" s="36"/>
      <c r="G478" s="36"/>
      <c r="H478" s="36"/>
      <c r="I478" s="220"/>
      <c r="J478" s="220"/>
      <c r="K478" s="220"/>
      <c r="L478" s="231"/>
      <c r="M478" s="35" t="s">
        <v>870</v>
      </c>
      <c r="N478" s="15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spans="1:26" x14ac:dyDescent="0.35">
      <c r="A479" s="16"/>
      <c r="B479" s="23" t="s">
        <v>871</v>
      </c>
      <c r="C479" s="20"/>
      <c r="D479" s="219"/>
      <c r="E479" s="36"/>
      <c r="F479" s="36"/>
      <c r="G479" s="36"/>
      <c r="H479" s="36"/>
      <c r="I479" s="220"/>
      <c r="J479" s="220"/>
      <c r="K479" s="220"/>
      <c r="L479" s="193">
        <v>24151</v>
      </c>
      <c r="M479" s="35" t="s">
        <v>872</v>
      </c>
      <c r="N479" s="67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spans="1:26" x14ac:dyDescent="0.35">
      <c r="A480" s="16"/>
      <c r="B480" s="23" t="s">
        <v>873</v>
      </c>
      <c r="C480" s="20"/>
      <c r="D480" s="219"/>
      <c r="E480" s="36"/>
      <c r="F480" s="36"/>
      <c r="G480" s="36"/>
      <c r="H480" s="36"/>
      <c r="I480" s="220"/>
      <c r="J480" s="220"/>
      <c r="K480" s="220"/>
      <c r="L480" s="193">
        <v>24162</v>
      </c>
      <c r="M480" s="35" t="s">
        <v>874</v>
      </c>
      <c r="N480" s="67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spans="1:26" x14ac:dyDescent="0.35">
      <c r="A481" s="16"/>
      <c r="B481" s="23" t="s">
        <v>875</v>
      </c>
      <c r="C481" s="20"/>
      <c r="D481" s="219"/>
      <c r="E481" s="36"/>
      <c r="F481" s="36"/>
      <c r="G481" s="36"/>
      <c r="H481" s="36"/>
      <c r="I481" s="220"/>
      <c r="J481" s="220"/>
      <c r="K481" s="220"/>
      <c r="L481" s="231"/>
      <c r="M481" s="35"/>
      <c r="N481" s="67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spans="1:26" x14ac:dyDescent="0.35">
      <c r="A482" s="16"/>
      <c r="B482" s="23" t="s">
        <v>876</v>
      </c>
      <c r="C482" s="20"/>
      <c r="D482" s="219"/>
      <c r="E482" s="36"/>
      <c r="F482" s="36"/>
      <c r="G482" s="36"/>
      <c r="H482" s="36"/>
      <c r="I482" s="220"/>
      <c r="J482" s="220"/>
      <c r="K482" s="220"/>
      <c r="L482" s="231"/>
      <c r="M482" s="35"/>
      <c r="N482" s="67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spans="1:26" x14ac:dyDescent="0.35">
      <c r="A483" s="16"/>
      <c r="B483" s="216"/>
      <c r="C483" s="20"/>
      <c r="D483" s="219"/>
      <c r="E483" s="36"/>
      <c r="F483" s="36"/>
      <c r="G483" s="36"/>
      <c r="H483" s="36"/>
      <c r="I483" s="220"/>
      <c r="J483" s="220"/>
      <c r="K483" s="220"/>
      <c r="N483" s="67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spans="1:26" x14ac:dyDescent="0.35">
      <c r="A484" s="16"/>
      <c r="B484" s="216"/>
      <c r="C484" s="20"/>
      <c r="D484" s="219"/>
      <c r="E484" s="36"/>
      <c r="F484" s="36"/>
      <c r="G484" s="36"/>
      <c r="H484" s="36"/>
      <c r="I484" s="220"/>
      <c r="J484" s="220"/>
      <c r="K484" s="220"/>
      <c r="L484" s="231"/>
      <c r="M484" s="35"/>
      <c r="N484" s="15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spans="1:26" x14ac:dyDescent="0.35">
      <c r="A485" s="16"/>
      <c r="B485" s="216"/>
      <c r="C485" s="20"/>
      <c r="D485" s="219"/>
      <c r="E485" s="36"/>
      <c r="F485" s="36"/>
      <c r="G485" s="36"/>
      <c r="H485" s="36"/>
      <c r="I485" s="220"/>
      <c r="J485" s="220"/>
      <c r="K485" s="220"/>
      <c r="L485" s="231"/>
      <c r="M485" s="35"/>
      <c r="N485" s="15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spans="1:26" x14ac:dyDescent="0.35">
      <c r="A486" s="16"/>
      <c r="B486" s="216" t="s">
        <v>877</v>
      </c>
      <c r="C486" s="20"/>
      <c r="D486" s="219"/>
      <c r="E486" s="36"/>
      <c r="F486" s="36"/>
      <c r="G486" s="36"/>
      <c r="H486" s="36"/>
      <c r="I486" s="220"/>
      <c r="J486" s="220"/>
      <c r="K486" s="220"/>
      <c r="L486" s="231"/>
      <c r="M486" s="35"/>
      <c r="N486" s="15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spans="1:26" x14ac:dyDescent="0.35">
      <c r="A487" s="16">
        <v>33</v>
      </c>
      <c r="B487" s="23" t="s">
        <v>878</v>
      </c>
      <c r="C487" s="20">
        <v>78800</v>
      </c>
      <c r="D487" s="219">
        <v>24132</v>
      </c>
      <c r="E487" s="36">
        <f>400+16960</f>
        <v>17360</v>
      </c>
      <c r="F487" s="36">
        <v>0</v>
      </c>
      <c r="G487" s="36">
        <f>26300+8940</f>
        <v>35240</v>
      </c>
      <c r="H487" s="36">
        <v>26200</v>
      </c>
      <c r="I487" s="220">
        <f>F487+G487+H487</f>
        <v>61440</v>
      </c>
      <c r="J487" s="220">
        <f>E487+I487</f>
        <v>78800</v>
      </c>
      <c r="K487" s="221">
        <f>C487-J487</f>
        <v>0</v>
      </c>
      <c r="L487" s="189">
        <v>24026</v>
      </c>
      <c r="M487" s="23" t="s">
        <v>879</v>
      </c>
      <c r="N487" s="15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spans="1:26" x14ac:dyDescent="0.35">
      <c r="A488" s="16"/>
      <c r="B488" s="23" t="s">
        <v>880</v>
      </c>
      <c r="C488" s="20"/>
      <c r="D488" s="219"/>
      <c r="E488" s="36"/>
      <c r="F488" s="36"/>
      <c r="G488" s="36"/>
      <c r="H488" s="36"/>
      <c r="I488" s="220"/>
      <c r="J488" s="220"/>
      <c r="K488" s="220"/>
      <c r="L488" s="189">
        <v>24046</v>
      </c>
      <c r="M488" s="35" t="s">
        <v>845</v>
      </c>
      <c r="N488" s="67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spans="1:26" x14ac:dyDescent="0.35">
      <c r="A489" s="16"/>
      <c r="B489" s="251" t="s">
        <v>881</v>
      </c>
      <c r="C489" s="20"/>
      <c r="D489" s="219"/>
      <c r="E489" s="36"/>
      <c r="F489" s="36"/>
      <c r="G489" s="36"/>
      <c r="H489" s="36"/>
      <c r="I489" s="220"/>
      <c r="J489" s="220"/>
      <c r="K489" s="220"/>
      <c r="L489" s="189">
        <v>24076</v>
      </c>
      <c r="M489" s="35" t="s">
        <v>846</v>
      </c>
      <c r="N489" s="67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spans="1:26" x14ac:dyDescent="0.35">
      <c r="A490" s="16"/>
      <c r="B490" s="23" t="s">
        <v>882</v>
      </c>
      <c r="C490" s="20"/>
      <c r="D490" s="219"/>
      <c r="E490" s="36"/>
      <c r="F490" s="36"/>
      <c r="G490" s="36"/>
      <c r="H490" s="36"/>
      <c r="I490" s="220"/>
      <c r="J490" s="220"/>
      <c r="K490" s="220"/>
      <c r="M490" s="56" t="s">
        <v>883</v>
      </c>
      <c r="N490" s="67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spans="1:26" x14ac:dyDescent="0.35">
      <c r="A491" s="16"/>
      <c r="B491" s="23" t="s">
        <v>884</v>
      </c>
      <c r="C491" s="20"/>
      <c r="D491" s="219"/>
      <c r="E491" s="36"/>
      <c r="F491" s="36"/>
      <c r="G491" s="36"/>
      <c r="H491" s="36"/>
      <c r="I491" s="220"/>
      <c r="J491" s="220"/>
      <c r="K491" s="220"/>
      <c r="L491" s="189">
        <v>24092</v>
      </c>
      <c r="M491" s="56" t="s">
        <v>885</v>
      </c>
      <c r="N491" s="67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spans="1:26" x14ac:dyDescent="0.35">
      <c r="A492" s="16"/>
      <c r="B492" s="23" t="s">
        <v>886</v>
      </c>
      <c r="C492" s="20"/>
      <c r="D492" s="219"/>
      <c r="E492" s="36"/>
      <c r="F492" s="36"/>
      <c r="G492" s="36"/>
      <c r="H492" s="36"/>
      <c r="I492" s="220"/>
      <c r="J492" s="220"/>
      <c r="K492" s="220"/>
      <c r="M492" s="56" t="s">
        <v>887</v>
      </c>
      <c r="N492" s="67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spans="1:26" x14ac:dyDescent="0.35">
      <c r="A493" s="16"/>
      <c r="B493" s="23" t="s">
        <v>888</v>
      </c>
      <c r="C493" s="20"/>
      <c r="D493" s="219"/>
      <c r="E493" s="36"/>
      <c r="F493" s="36"/>
      <c r="G493" s="36"/>
      <c r="H493" s="36"/>
      <c r="I493" s="220"/>
      <c r="J493" s="220"/>
      <c r="K493" s="220"/>
      <c r="L493" s="189">
        <v>24103</v>
      </c>
      <c r="M493" s="3" t="s">
        <v>885</v>
      </c>
      <c r="N493" s="67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spans="1:26" x14ac:dyDescent="0.35">
      <c r="A494" s="16"/>
      <c r="B494" s="251" t="s">
        <v>889</v>
      </c>
      <c r="C494" s="20"/>
      <c r="D494" s="219"/>
      <c r="E494" s="36"/>
      <c r="F494" s="36"/>
      <c r="G494" s="36"/>
      <c r="H494" s="36"/>
      <c r="I494" s="220"/>
      <c r="J494" s="220"/>
      <c r="K494" s="220"/>
      <c r="L494" s="231"/>
      <c r="M494" s="3" t="s">
        <v>890</v>
      </c>
      <c r="N494" s="67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spans="1:26" x14ac:dyDescent="0.35">
      <c r="A495" s="16"/>
      <c r="B495" s="23" t="s">
        <v>891</v>
      </c>
      <c r="C495" s="20"/>
      <c r="D495" s="219"/>
      <c r="E495" s="36"/>
      <c r="F495" s="36"/>
      <c r="G495" s="36"/>
      <c r="H495" s="36"/>
      <c r="I495" s="220"/>
      <c r="J495" s="220"/>
      <c r="K495" s="220"/>
      <c r="L495" s="189">
        <v>24138</v>
      </c>
      <c r="M495" s="3" t="s">
        <v>885</v>
      </c>
      <c r="N495" s="67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spans="1:26" x14ac:dyDescent="0.35">
      <c r="A496" s="16"/>
      <c r="B496" s="216"/>
      <c r="C496" s="20"/>
      <c r="D496" s="219"/>
      <c r="E496" s="36"/>
      <c r="F496" s="36"/>
      <c r="G496" s="36"/>
      <c r="H496" s="36"/>
      <c r="I496" s="220"/>
      <c r="J496" s="220"/>
      <c r="K496" s="220"/>
      <c r="L496" s="231"/>
      <c r="M496" s="3" t="s">
        <v>892</v>
      </c>
      <c r="N496" s="67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spans="1:26" x14ac:dyDescent="0.35">
      <c r="A497" s="16"/>
      <c r="B497" s="216"/>
      <c r="C497" s="20"/>
      <c r="D497" s="219"/>
      <c r="E497" s="36"/>
      <c r="F497" s="36"/>
      <c r="G497" s="36"/>
      <c r="H497" s="36"/>
      <c r="I497" s="220"/>
      <c r="J497" s="220"/>
      <c r="K497" s="220"/>
      <c r="L497" s="189">
        <v>24160</v>
      </c>
      <c r="M497" s="3" t="s">
        <v>893</v>
      </c>
      <c r="N497" s="67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spans="1:26" x14ac:dyDescent="0.35">
      <c r="A498" s="16"/>
      <c r="B498" s="216"/>
      <c r="C498" s="20"/>
      <c r="D498" s="219"/>
      <c r="E498" s="36"/>
      <c r="F498" s="36"/>
      <c r="G498" s="36"/>
      <c r="H498" s="36"/>
      <c r="I498" s="220"/>
      <c r="J498" s="220"/>
      <c r="K498" s="220"/>
      <c r="L498" s="231"/>
      <c r="M498" s="3" t="s">
        <v>894</v>
      </c>
      <c r="N498" s="67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spans="1:26" x14ac:dyDescent="0.35">
      <c r="A499" s="16"/>
      <c r="B499" s="216"/>
      <c r="C499" s="20"/>
      <c r="D499" s="219"/>
      <c r="E499" s="36"/>
      <c r="F499" s="36"/>
      <c r="G499" s="36"/>
      <c r="H499" s="36"/>
      <c r="I499" s="220"/>
      <c r="J499" s="220"/>
      <c r="K499" s="220"/>
      <c r="L499" s="231"/>
      <c r="N499" s="67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spans="1:26" x14ac:dyDescent="0.35">
      <c r="A500" s="16"/>
      <c r="B500" s="216" t="s">
        <v>895</v>
      </c>
      <c r="C500" s="20"/>
      <c r="D500" s="219"/>
      <c r="E500" s="36"/>
      <c r="F500" s="36"/>
      <c r="G500" s="36"/>
      <c r="H500" s="36"/>
      <c r="I500" s="220"/>
      <c r="J500" s="220"/>
      <c r="K500" s="220"/>
      <c r="L500" s="231"/>
      <c r="M500" s="35"/>
      <c r="N500" s="67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spans="1:26" x14ac:dyDescent="0.35">
      <c r="A501" s="16">
        <v>34</v>
      </c>
      <c r="B501" s="23" t="s">
        <v>896</v>
      </c>
      <c r="C501" s="20">
        <v>100000</v>
      </c>
      <c r="D501" s="219">
        <v>24132</v>
      </c>
      <c r="E501" s="36">
        <f>2500+78000+16500</f>
        <v>97000</v>
      </c>
      <c r="F501" s="36">
        <v>0</v>
      </c>
      <c r="G501" s="36">
        <f>19500-16500</f>
        <v>3000</v>
      </c>
      <c r="H501" s="36">
        <v>0</v>
      </c>
      <c r="I501" s="220">
        <f>F501+G501+H501</f>
        <v>3000</v>
      </c>
      <c r="J501" s="220">
        <f>E501+I501</f>
        <v>100000</v>
      </c>
      <c r="K501" s="221">
        <f>C501-J501</f>
        <v>0</v>
      </c>
      <c r="L501" s="189"/>
      <c r="M501" s="35" t="s">
        <v>897</v>
      </c>
      <c r="N501" s="15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spans="1:26" x14ac:dyDescent="0.35">
      <c r="A502" s="16"/>
      <c r="B502" s="251" t="s">
        <v>898</v>
      </c>
      <c r="C502" s="20"/>
      <c r="D502" s="219"/>
      <c r="E502" s="36"/>
      <c r="F502" s="36"/>
      <c r="G502" s="36"/>
      <c r="H502" s="36"/>
      <c r="I502" s="220"/>
      <c r="J502" s="220"/>
      <c r="K502" s="220"/>
      <c r="L502" s="189">
        <v>24092</v>
      </c>
      <c r="M502" s="35" t="s">
        <v>899</v>
      </c>
      <c r="N502" s="67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spans="1:26" x14ac:dyDescent="0.35">
      <c r="A503" s="16"/>
      <c r="B503" s="251" t="s">
        <v>900</v>
      </c>
      <c r="C503" s="20"/>
      <c r="D503" s="219"/>
      <c r="E503" s="36"/>
      <c r="F503" s="36"/>
      <c r="G503" s="36"/>
      <c r="H503" s="36"/>
      <c r="I503" s="220"/>
      <c r="J503" s="220"/>
      <c r="K503" s="220"/>
      <c r="L503" s="189">
        <v>24103</v>
      </c>
      <c r="M503" s="56" t="s">
        <v>901</v>
      </c>
      <c r="N503" s="67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spans="1:26" x14ac:dyDescent="0.35">
      <c r="A504" s="16"/>
      <c r="B504" s="23" t="s">
        <v>902</v>
      </c>
      <c r="C504" s="20"/>
      <c r="D504" s="219"/>
      <c r="E504" s="36"/>
      <c r="F504" s="36"/>
      <c r="G504" s="36"/>
      <c r="H504" s="36"/>
      <c r="I504" s="220"/>
      <c r="J504" s="220"/>
      <c r="K504" s="220"/>
      <c r="L504" s="189"/>
      <c r="M504" s="23" t="s">
        <v>903</v>
      </c>
      <c r="N504" s="67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spans="1:26" x14ac:dyDescent="0.35">
      <c r="A505" s="16"/>
      <c r="B505" s="23" t="s">
        <v>904</v>
      </c>
      <c r="C505" s="20"/>
      <c r="D505" s="219"/>
      <c r="E505" s="36"/>
      <c r="F505" s="36"/>
      <c r="G505" s="36"/>
      <c r="H505" s="36"/>
      <c r="I505" s="220"/>
      <c r="J505" s="220"/>
      <c r="K505" s="220"/>
      <c r="L505" s="189">
        <v>24138</v>
      </c>
      <c r="M505" s="35" t="s">
        <v>905</v>
      </c>
      <c r="N505" s="15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spans="1:26" x14ac:dyDescent="0.35">
      <c r="A506" s="16"/>
      <c r="B506" s="251" t="s">
        <v>906</v>
      </c>
      <c r="C506" s="20"/>
      <c r="D506" s="219"/>
      <c r="E506" s="36"/>
      <c r="F506" s="36"/>
      <c r="G506" s="36"/>
      <c r="H506" s="36"/>
      <c r="I506" s="220"/>
      <c r="J506" s="220"/>
      <c r="K506" s="220"/>
      <c r="L506" s="189">
        <v>24147</v>
      </c>
      <c r="M506" s="35" t="s">
        <v>907</v>
      </c>
      <c r="N506" s="15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spans="1:26" x14ac:dyDescent="0.35">
      <c r="A507" s="16"/>
      <c r="B507" s="251" t="s">
        <v>908</v>
      </c>
      <c r="C507" s="20"/>
      <c r="D507" s="219"/>
      <c r="E507" s="36"/>
      <c r="F507" s="36"/>
      <c r="G507" s="36"/>
      <c r="H507" s="36"/>
      <c r="I507" s="220"/>
      <c r="J507" s="220"/>
      <c r="K507" s="220"/>
      <c r="L507" s="189">
        <v>24160</v>
      </c>
      <c r="M507" s="35" t="s">
        <v>909</v>
      </c>
      <c r="N507" s="15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spans="1:26" x14ac:dyDescent="0.35">
      <c r="A508" s="16"/>
      <c r="B508" s="23" t="s">
        <v>910</v>
      </c>
      <c r="C508" s="20"/>
      <c r="D508" s="219"/>
      <c r="E508" s="36"/>
      <c r="F508" s="36"/>
      <c r="G508" s="36"/>
      <c r="H508" s="36"/>
      <c r="I508" s="220"/>
      <c r="J508" s="220"/>
      <c r="K508" s="220"/>
      <c r="L508" s="231"/>
      <c r="M508" s="35" t="s">
        <v>911</v>
      </c>
      <c r="N508" s="15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spans="1:26" x14ac:dyDescent="0.35">
      <c r="A509" s="16"/>
      <c r="B509" s="23" t="s">
        <v>912</v>
      </c>
      <c r="C509" s="20"/>
      <c r="D509" s="219"/>
      <c r="E509" s="36"/>
      <c r="F509" s="36"/>
      <c r="G509" s="36"/>
      <c r="H509" s="36"/>
      <c r="I509" s="220"/>
      <c r="J509" s="220"/>
      <c r="K509" s="220"/>
      <c r="L509" s="189">
        <v>24180</v>
      </c>
      <c r="M509" s="35" t="s">
        <v>913</v>
      </c>
      <c r="N509" s="15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spans="1:26" x14ac:dyDescent="0.35">
      <c r="A510" s="16"/>
      <c r="B510" s="251" t="s">
        <v>914</v>
      </c>
      <c r="C510" s="20"/>
      <c r="D510" s="219"/>
      <c r="E510" s="36"/>
      <c r="F510" s="36"/>
      <c r="G510" s="36"/>
      <c r="H510" s="36"/>
      <c r="I510" s="220"/>
      <c r="J510" s="220"/>
      <c r="K510" s="220"/>
      <c r="L510" s="231"/>
      <c r="M510" s="35"/>
      <c r="N510" s="15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spans="1:26" x14ac:dyDescent="0.35">
      <c r="A511" s="16"/>
      <c r="B511" s="23" t="s">
        <v>915</v>
      </c>
      <c r="C511" s="20"/>
      <c r="D511" s="219"/>
      <c r="E511" s="36"/>
      <c r="F511" s="36"/>
      <c r="G511" s="36"/>
      <c r="H511" s="36"/>
      <c r="I511" s="220"/>
      <c r="J511" s="220"/>
      <c r="K511" s="220"/>
      <c r="L511" s="231"/>
      <c r="M511" s="35"/>
      <c r="N511" s="15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spans="1:26" x14ac:dyDescent="0.35">
      <c r="A512" s="16"/>
      <c r="B512" s="216"/>
      <c r="C512" s="20"/>
      <c r="D512" s="219"/>
      <c r="E512" s="36"/>
      <c r="F512" s="36"/>
      <c r="G512" s="36"/>
      <c r="H512" s="36"/>
      <c r="I512" s="220"/>
      <c r="J512" s="220"/>
      <c r="K512" s="220"/>
      <c r="L512" s="231"/>
      <c r="M512" s="35"/>
      <c r="N512" s="15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spans="1:26" x14ac:dyDescent="0.35">
      <c r="A513" s="16"/>
      <c r="B513" s="216" t="s">
        <v>235</v>
      </c>
      <c r="C513" s="20"/>
      <c r="D513" s="219"/>
      <c r="E513" s="36"/>
      <c r="F513" s="36"/>
      <c r="G513" s="36"/>
      <c r="H513" s="36"/>
      <c r="I513" s="220"/>
      <c r="J513" s="220"/>
      <c r="K513" s="220"/>
      <c r="L513" s="231"/>
      <c r="M513" s="35"/>
      <c r="N513" s="15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spans="1:26" x14ac:dyDescent="0.35">
      <c r="A514" s="16">
        <v>35</v>
      </c>
      <c r="B514" s="23" t="s">
        <v>916</v>
      </c>
      <c r="C514" s="20">
        <v>3000</v>
      </c>
      <c r="D514" s="265">
        <v>24232</v>
      </c>
      <c r="E514" s="127">
        <v>0</v>
      </c>
      <c r="F514" s="36">
        <v>0</v>
      </c>
      <c r="G514" s="36">
        <v>3000</v>
      </c>
      <c r="H514" s="36">
        <v>0</v>
      </c>
      <c r="I514" s="220">
        <f>F514+G514+H514</f>
        <v>3000</v>
      </c>
      <c r="J514" s="220">
        <f>E514+I514</f>
        <v>3000</v>
      </c>
      <c r="K514" s="221">
        <f>C514-J514</f>
        <v>0</v>
      </c>
      <c r="L514" s="189"/>
      <c r="M514" s="23" t="s">
        <v>917</v>
      </c>
      <c r="N514" s="15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spans="1:26" x14ac:dyDescent="0.35">
      <c r="A515" s="16"/>
      <c r="B515" s="23" t="s">
        <v>1102</v>
      </c>
      <c r="C515" s="20"/>
      <c r="D515" s="265"/>
      <c r="E515" s="127"/>
      <c r="F515" s="36"/>
      <c r="G515" s="36"/>
      <c r="H515" s="36"/>
      <c r="I515" s="220"/>
      <c r="J515" s="220"/>
      <c r="K515" s="221"/>
      <c r="L515" s="189"/>
      <c r="M515" s="23" t="s">
        <v>918</v>
      </c>
      <c r="N515" s="15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spans="1:26" x14ac:dyDescent="0.35">
      <c r="A516" s="16"/>
      <c r="B516" s="23" t="s">
        <v>919</v>
      </c>
      <c r="C516" s="20"/>
      <c r="D516" s="265"/>
      <c r="E516" s="127"/>
      <c r="F516" s="36"/>
      <c r="G516" s="36"/>
      <c r="H516" s="36"/>
      <c r="I516" s="220"/>
      <c r="J516" s="220"/>
      <c r="K516" s="221"/>
      <c r="L516" s="189"/>
      <c r="M516" s="23" t="s">
        <v>920</v>
      </c>
      <c r="N516" s="15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spans="1:26" x14ac:dyDescent="0.35">
      <c r="A517" s="16"/>
      <c r="B517" s="23" t="s">
        <v>921</v>
      </c>
      <c r="C517" s="20"/>
      <c r="D517" s="265"/>
      <c r="E517" s="127"/>
      <c r="F517" s="36"/>
      <c r="G517" s="36"/>
      <c r="H517" s="36"/>
      <c r="I517" s="220"/>
      <c r="J517" s="220"/>
      <c r="K517" s="221"/>
      <c r="L517" s="189"/>
      <c r="M517" s="23"/>
      <c r="N517" s="15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spans="1:26" x14ac:dyDescent="0.35">
      <c r="A518" s="16"/>
      <c r="B518" s="23"/>
      <c r="C518" s="20"/>
      <c r="D518" s="265"/>
      <c r="E518" s="127"/>
      <c r="F518" s="36"/>
      <c r="G518" s="36"/>
      <c r="H518" s="36"/>
      <c r="I518" s="220"/>
      <c r="J518" s="220"/>
      <c r="K518" s="221"/>
      <c r="L518" s="189"/>
      <c r="M518" s="23"/>
      <c r="N518" s="15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spans="1:26" x14ac:dyDescent="0.35">
      <c r="A519" s="16">
        <v>36</v>
      </c>
      <c r="B519" s="23" t="s">
        <v>922</v>
      </c>
      <c r="C519" s="20">
        <v>56500</v>
      </c>
      <c r="D519" s="265">
        <v>24186</v>
      </c>
      <c r="E519" s="127">
        <v>0</v>
      </c>
      <c r="F519" s="36">
        <v>0</v>
      </c>
      <c r="G519" s="36">
        <v>56500</v>
      </c>
      <c r="H519" s="36">
        <v>0</v>
      </c>
      <c r="I519" s="220">
        <f>F519+G519+H519</f>
        <v>56500</v>
      </c>
      <c r="J519" s="220">
        <f>E519+I519</f>
        <v>56500</v>
      </c>
      <c r="K519" s="221">
        <f>C519-J519</f>
        <v>0</v>
      </c>
      <c r="L519" s="189"/>
      <c r="M519" s="23" t="s">
        <v>923</v>
      </c>
      <c r="N519" s="67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spans="1:26" x14ac:dyDescent="0.35">
      <c r="A520" s="16"/>
      <c r="B520" s="23" t="s">
        <v>924</v>
      </c>
      <c r="C520" s="20"/>
      <c r="D520" s="265"/>
      <c r="E520" s="127"/>
      <c r="F520" s="36"/>
      <c r="G520" s="36"/>
      <c r="H520" s="36"/>
      <c r="I520" s="220"/>
      <c r="J520" s="220"/>
      <c r="K520" s="221"/>
      <c r="L520" s="189"/>
      <c r="M520" s="186" t="s">
        <v>925</v>
      </c>
      <c r="N520" s="67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spans="1:26" x14ac:dyDescent="0.35">
      <c r="A521" s="16"/>
      <c r="B521" s="23" t="s">
        <v>1103</v>
      </c>
      <c r="C521" s="20"/>
      <c r="D521" s="265"/>
      <c r="E521" s="127"/>
      <c r="F521" s="36"/>
      <c r="G521" s="36"/>
      <c r="H521" s="36"/>
      <c r="I521" s="220"/>
      <c r="J521" s="220"/>
      <c r="K521" s="221"/>
      <c r="L521" s="189"/>
      <c r="M521" s="23" t="s">
        <v>926</v>
      </c>
      <c r="N521" s="67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spans="1:26" x14ac:dyDescent="0.35">
      <c r="A522" s="16"/>
      <c r="B522" s="23" t="s">
        <v>927</v>
      </c>
      <c r="C522" s="20"/>
      <c r="D522" s="265"/>
      <c r="E522" s="127"/>
      <c r="F522" s="36"/>
      <c r="G522" s="36"/>
      <c r="H522" s="36"/>
      <c r="I522" s="220"/>
      <c r="J522" s="220"/>
      <c r="K522" s="221"/>
      <c r="L522" s="189">
        <v>24193</v>
      </c>
      <c r="M522" s="56" t="s">
        <v>928</v>
      </c>
      <c r="N522" s="67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spans="1:26" x14ac:dyDescent="0.35">
      <c r="A523" s="16"/>
      <c r="B523" s="23" t="s">
        <v>929</v>
      </c>
      <c r="C523" s="20"/>
      <c r="D523" s="265"/>
      <c r="E523" s="127"/>
      <c r="F523" s="36"/>
      <c r="G523" s="36"/>
      <c r="H523" s="36"/>
      <c r="I523" s="220"/>
      <c r="J523" s="220"/>
      <c r="K523" s="221"/>
      <c r="L523" s="189"/>
      <c r="M523" s="23" t="s">
        <v>930</v>
      </c>
      <c r="N523" s="67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spans="1:26" x14ac:dyDescent="0.35">
      <c r="A524" s="16"/>
      <c r="B524" s="23" t="s">
        <v>931</v>
      </c>
      <c r="C524" s="20"/>
      <c r="D524" s="265"/>
      <c r="E524" s="127"/>
      <c r="F524" s="36"/>
      <c r="G524" s="36"/>
      <c r="H524" s="36"/>
      <c r="I524" s="220"/>
      <c r="J524" s="220"/>
      <c r="K524" s="221"/>
      <c r="L524" s="189"/>
      <c r="M524" s="23" t="s">
        <v>932</v>
      </c>
      <c r="N524" s="15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spans="1:26" x14ac:dyDescent="0.35">
      <c r="A525" s="16"/>
      <c r="B525" s="23" t="s">
        <v>933</v>
      </c>
      <c r="C525" s="20"/>
      <c r="D525" s="265"/>
      <c r="E525" s="127"/>
      <c r="F525" s="36"/>
      <c r="G525" s="36"/>
      <c r="H525" s="36"/>
      <c r="I525" s="220"/>
      <c r="J525" s="220"/>
      <c r="K525" s="221"/>
      <c r="L525" s="189"/>
      <c r="M525" s="23" t="s">
        <v>934</v>
      </c>
      <c r="N525" s="15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spans="1:26" x14ac:dyDescent="0.35">
      <c r="A526" s="16"/>
      <c r="B526" s="23" t="s">
        <v>935</v>
      </c>
      <c r="C526" s="20"/>
      <c r="D526" s="265"/>
      <c r="E526" s="127"/>
      <c r="F526" s="36"/>
      <c r="G526" s="36"/>
      <c r="H526" s="36"/>
      <c r="I526" s="220"/>
      <c r="J526" s="220"/>
      <c r="K526" s="221"/>
      <c r="L526" s="189"/>
      <c r="M526" s="23" t="s">
        <v>936</v>
      </c>
      <c r="N526" s="15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spans="1:26" x14ac:dyDescent="0.35">
      <c r="A527" s="16"/>
      <c r="B527" s="23" t="s">
        <v>937</v>
      </c>
      <c r="C527" s="20"/>
      <c r="D527" s="265"/>
      <c r="E527" s="127"/>
      <c r="F527" s="36"/>
      <c r="G527" s="36"/>
      <c r="H527" s="36"/>
      <c r="I527" s="220"/>
      <c r="J527" s="220"/>
      <c r="K527" s="221"/>
      <c r="L527" s="189"/>
      <c r="M527" s="23"/>
      <c r="N527" s="15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spans="1:26" x14ac:dyDescent="0.35">
      <c r="A528" s="16"/>
      <c r="B528" s="23" t="s">
        <v>938</v>
      </c>
      <c r="C528" s="20"/>
      <c r="D528" s="265"/>
      <c r="E528" s="127"/>
      <c r="F528" s="36"/>
      <c r="G528" s="36"/>
      <c r="H528" s="36"/>
      <c r="I528" s="220"/>
      <c r="J528" s="220"/>
      <c r="K528" s="221"/>
      <c r="L528" s="189"/>
      <c r="M528" s="23"/>
      <c r="N528" s="15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spans="1:26" x14ac:dyDescent="0.35">
      <c r="A529" s="16"/>
      <c r="B529" s="23" t="s">
        <v>939</v>
      </c>
      <c r="C529" s="20"/>
      <c r="D529" s="265"/>
      <c r="E529" s="127"/>
      <c r="F529" s="36"/>
      <c r="G529" s="36"/>
      <c r="H529" s="36"/>
      <c r="I529" s="220"/>
      <c r="J529" s="220"/>
      <c r="K529" s="221"/>
      <c r="L529" s="189"/>
      <c r="M529" s="23"/>
      <c r="N529" s="15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spans="1:26" x14ac:dyDescent="0.35">
      <c r="A530" s="16"/>
      <c r="B530" s="23" t="s">
        <v>940</v>
      </c>
      <c r="C530" s="20"/>
      <c r="D530" s="265"/>
      <c r="E530" s="127"/>
      <c r="F530" s="36"/>
      <c r="G530" s="36"/>
      <c r="H530" s="36"/>
      <c r="I530" s="220"/>
      <c r="J530" s="220"/>
      <c r="K530" s="221"/>
      <c r="L530" s="189"/>
      <c r="M530" s="23"/>
      <c r="N530" s="15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spans="1:26" x14ac:dyDescent="0.35">
      <c r="A531" s="16"/>
      <c r="B531" s="23" t="s">
        <v>941</v>
      </c>
      <c r="C531" s="20"/>
      <c r="D531" s="265"/>
      <c r="E531" s="127"/>
      <c r="F531" s="36"/>
      <c r="G531" s="36"/>
      <c r="H531" s="36"/>
      <c r="I531" s="220"/>
      <c r="J531" s="220"/>
      <c r="K531" s="221"/>
      <c r="L531" s="189"/>
      <c r="M531" s="23"/>
      <c r="N531" s="15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spans="1:26" x14ac:dyDescent="0.35">
      <c r="A532" s="16"/>
      <c r="B532" s="23" t="s">
        <v>942</v>
      </c>
      <c r="C532" s="20"/>
      <c r="D532" s="265"/>
      <c r="E532" s="127"/>
      <c r="F532" s="36"/>
      <c r="G532" s="36"/>
      <c r="H532" s="36"/>
      <c r="I532" s="220"/>
      <c r="J532" s="220"/>
      <c r="K532" s="221"/>
      <c r="L532" s="189"/>
      <c r="M532" s="23"/>
      <c r="N532" s="15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spans="1:26" x14ac:dyDescent="0.35">
      <c r="A533" s="16"/>
      <c r="B533" s="23" t="s">
        <v>943</v>
      </c>
      <c r="C533" s="20"/>
      <c r="D533" s="265"/>
      <c r="E533" s="127"/>
      <c r="F533" s="36"/>
      <c r="G533" s="36"/>
      <c r="H533" s="36"/>
      <c r="I533" s="220"/>
      <c r="J533" s="220"/>
      <c r="K533" s="221"/>
      <c r="L533" s="189"/>
      <c r="M533" s="23"/>
      <c r="N533" s="15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spans="1:26" x14ac:dyDescent="0.35">
      <c r="A534" s="16"/>
      <c r="B534" s="23" t="s">
        <v>944</v>
      </c>
      <c r="C534" s="20"/>
      <c r="D534" s="265"/>
      <c r="E534" s="127"/>
      <c r="F534" s="36"/>
      <c r="G534" s="36"/>
      <c r="H534" s="36"/>
      <c r="I534" s="220"/>
      <c r="J534" s="220"/>
      <c r="K534" s="221"/>
      <c r="L534" s="189"/>
      <c r="M534" s="23"/>
      <c r="N534" s="15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spans="1:26" x14ac:dyDescent="0.35">
      <c r="A535" s="16"/>
      <c r="B535" s="23" t="s">
        <v>945</v>
      </c>
      <c r="C535" s="20"/>
      <c r="D535" s="265"/>
      <c r="E535" s="127"/>
      <c r="F535" s="36"/>
      <c r="G535" s="36"/>
      <c r="H535" s="36"/>
      <c r="I535" s="220"/>
      <c r="J535" s="220"/>
      <c r="K535" s="221"/>
      <c r="L535" s="189"/>
      <c r="M535" s="23"/>
      <c r="N535" s="15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spans="1:26" x14ac:dyDescent="0.35">
      <c r="A536" s="16"/>
      <c r="B536" s="229"/>
      <c r="C536" s="20"/>
      <c r="D536" s="265"/>
      <c r="E536" s="127"/>
      <c r="F536" s="36"/>
      <c r="G536" s="36"/>
      <c r="H536" s="36"/>
      <c r="I536" s="220"/>
      <c r="J536" s="220"/>
      <c r="K536" s="221"/>
      <c r="L536" s="266"/>
      <c r="M536" s="23"/>
      <c r="N536" s="15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spans="1:26" x14ac:dyDescent="0.35">
      <c r="A537" s="16">
        <v>37</v>
      </c>
      <c r="B537" s="23" t="s">
        <v>946</v>
      </c>
      <c r="C537" s="20">
        <v>21400</v>
      </c>
      <c r="D537" s="265">
        <v>24236</v>
      </c>
      <c r="E537" s="127">
        <v>0</v>
      </c>
      <c r="F537" s="36">
        <v>0</v>
      </c>
      <c r="G537" s="36">
        <v>21400</v>
      </c>
      <c r="H537" s="36">
        <v>0</v>
      </c>
      <c r="I537" s="220">
        <f>F537+G537+H537</f>
        <v>21400</v>
      </c>
      <c r="J537" s="220">
        <f>E537+I537</f>
        <v>21400</v>
      </c>
      <c r="K537" s="221">
        <f>C537-J537</f>
        <v>0</v>
      </c>
      <c r="L537" s="266"/>
      <c r="M537" s="23" t="s">
        <v>947</v>
      </c>
      <c r="N537" s="15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spans="1:26" x14ac:dyDescent="0.35">
      <c r="A538" s="16"/>
      <c r="B538" s="126" t="s">
        <v>1104</v>
      </c>
      <c r="C538" s="20"/>
      <c r="D538" s="265"/>
      <c r="E538" s="127"/>
      <c r="F538" s="36"/>
      <c r="G538" s="36"/>
      <c r="H538" s="36"/>
      <c r="I538" s="220"/>
      <c r="J538" s="220"/>
      <c r="K538" s="221"/>
      <c r="L538" s="189"/>
      <c r="M538" s="186" t="s">
        <v>948</v>
      </c>
      <c r="N538" s="15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spans="1:26" x14ac:dyDescent="0.35">
      <c r="A539" s="16"/>
      <c r="B539" s="126" t="s">
        <v>949</v>
      </c>
      <c r="C539" s="20"/>
      <c r="D539" s="265"/>
      <c r="E539" s="127"/>
      <c r="F539" s="36"/>
      <c r="G539" s="36"/>
      <c r="H539" s="36"/>
      <c r="I539" s="220"/>
      <c r="J539" s="220"/>
      <c r="K539" s="221"/>
      <c r="L539" s="189"/>
      <c r="M539" s="23"/>
      <c r="N539" s="15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spans="1:26" x14ac:dyDescent="0.35">
      <c r="A540" s="16"/>
      <c r="B540" s="126" t="s">
        <v>950</v>
      </c>
      <c r="C540" s="20"/>
      <c r="D540" s="265"/>
      <c r="E540" s="127"/>
      <c r="F540" s="36"/>
      <c r="G540" s="36"/>
      <c r="H540" s="36"/>
      <c r="I540" s="220"/>
      <c r="J540" s="220"/>
      <c r="K540" s="221"/>
      <c r="L540" s="189"/>
      <c r="M540" s="23"/>
      <c r="N540" s="15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spans="1:26" x14ac:dyDescent="0.35">
      <c r="A541" s="16"/>
      <c r="B541" s="126" t="s">
        <v>951</v>
      </c>
      <c r="C541" s="20"/>
      <c r="D541" s="265"/>
      <c r="E541" s="127"/>
      <c r="F541" s="36"/>
      <c r="G541" s="36"/>
      <c r="H541" s="36"/>
      <c r="I541" s="220"/>
      <c r="J541" s="220"/>
      <c r="K541" s="221"/>
      <c r="L541" s="189"/>
      <c r="M541" s="23"/>
      <c r="N541" s="15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spans="1:26" x14ac:dyDescent="0.35">
      <c r="A542" s="16"/>
      <c r="B542" s="126" t="s">
        <v>952</v>
      </c>
      <c r="C542" s="20"/>
      <c r="D542" s="265"/>
      <c r="E542" s="127"/>
      <c r="F542" s="36"/>
      <c r="G542" s="36"/>
      <c r="H542" s="36"/>
      <c r="I542" s="220"/>
      <c r="J542" s="220"/>
      <c r="K542" s="221"/>
      <c r="L542" s="189"/>
      <c r="M542" s="23"/>
      <c r="N542" s="15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spans="1:26" x14ac:dyDescent="0.35">
      <c r="A543" s="16"/>
      <c r="B543" s="126" t="s">
        <v>953</v>
      </c>
      <c r="C543" s="20"/>
      <c r="D543" s="265"/>
      <c r="E543" s="127"/>
      <c r="F543" s="36"/>
      <c r="G543" s="36"/>
      <c r="H543" s="36"/>
      <c r="I543" s="220"/>
      <c r="J543" s="220"/>
      <c r="K543" s="221"/>
      <c r="L543" s="189"/>
      <c r="M543" s="23"/>
      <c r="N543" s="15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1:26" x14ac:dyDescent="0.35">
      <c r="A544" s="16"/>
      <c r="B544" s="229"/>
      <c r="C544" s="20"/>
      <c r="D544" s="265"/>
      <c r="E544" s="127"/>
      <c r="F544" s="36"/>
      <c r="G544" s="36"/>
      <c r="H544" s="36"/>
      <c r="I544" s="220"/>
      <c r="J544" s="220"/>
      <c r="K544" s="221"/>
      <c r="L544" s="189"/>
      <c r="M544" s="23"/>
      <c r="N544" s="15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1:26" x14ac:dyDescent="0.35">
      <c r="A545" s="16">
        <v>38</v>
      </c>
      <c r="B545" s="23" t="s">
        <v>954</v>
      </c>
      <c r="C545" s="20">
        <v>35100</v>
      </c>
      <c r="D545" s="265">
        <v>24139</v>
      </c>
      <c r="E545" s="127">
        <v>16000</v>
      </c>
      <c r="F545" s="36">
        <v>0</v>
      </c>
      <c r="G545" s="36">
        <f>35100-16000</f>
        <v>19100</v>
      </c>
      <c r="H545" s="36">
        <v>0</v>
      </c>
      <c r="I545" s="220">
        <f>F545+G545+H545</f>
        <v>19100</v>
      </c>
      <c r="J545" s="220">
        <f>E545+I545</f>
        <v>35100</v>
      </c>
      <c r="K545" s="221">
        <f>C545-J545</f>
        <v>0</v>
      </c>
      <c r="L545" s="189"/>
      <c r="M545" s="23" t="s">
        <v>955</v>
      </c>
      <c r="N545" s="15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1:26" x14ac:dyDescent="0.35">
      <c r="A546" s="16"/>
      <c r="B546" s="23" t="s">
        <v>956</v>
      </c>
      <c r="C546" s="20"/>
      <c r="D546" s="265"/>
      <c r="E546" s="127"/>
      <c r="F546" s="36"/>
      <c r="G546" s="36"/>
      <c r="H546" s="36"/>
      <c r="I546" s="220"/>
      <c r="J546" s="220"/>
      <c r="K546" s="220"/>
      <c r="L546" s="193">
        <v>24153</v>
      </c>
      <c r="M546" s="35" t="s">
        <v>957</v>
      </c>
      <c r="N546" s="15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spans="1:26" x14ac:dyDescent="0.35">
      <c r="A547" s="16"/>
      <c r="B547" s="251" t="s">
        <v>958</v>
      </c>
      <c r="C547" s="20"/>
      <c r="D547" s="219"/>
      <c r="E547" s="36"/>
      <c r="F547" s="36"/>
      <c r="G547" s="36"/>
      <c r="H547" s="36"/>
      <c r="I547" s="220"/>
      <c r="J547" s="220"/>
      <c r="K547" s="220"/>
      <c r="L547" s="193">
        <v>24189</v>
      </c>
      <c r="M547" s="35" t="s">
        <v>1117</v>
      </c>
      <c r="N547" s="15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spans="1:26" x14ac:dyDescent="0.35">
      <c r="A548" s="16"/>
      <c r="B548" s="126" t="s">
        <v>959</v>
      </c>
      <c r="C548" s="20"/>
      <c r="D548" s="219"/>
      <c r="E548" s="36"/>
      <c r="F548" s="36"/>
      <c r="G548" s="36"/>
      <c r="H548" s="36"/>
      <c r="I548" s="220"/>
      <c r="J548" s="220"/>
      <c r="K548" s="220"/>
      <c r="L548" s="193">
        <v>24195</v>
      </c>
      <c r="M548" s="35" t="s">
        <v>1118</v>
      </c>
      <c r="N548" s="15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spans="1:26" x14ac:dyDescent="0.35">
      <c r="A549" s="16"/>
      <c r="B549" s="126" t="s">
        <v>960</v>
      </c>
      <c r="C549" s="20"/>
      <c r="D549" s="219"/>
      <c r="E549" s="36"/>
      <c r="F549" s="36"/>
      <c r="G549" s="36"/>
      <c r="H549" s="36"/>
      <c r="I549" s="220"/>
      <c r="J549" s="220"/>
      <c r="K549" s="220"/>
      <c r="L549" s="231"/>
      <c r="M549" s="35"/>
      <c r="N549" s="15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spans="1:26" x14ac:dyDescent="0.35">
      <c r="A550" s="16"/>
      <c r="B550" s="126" t="s">
        <v>961</v>
      </c>
      <c r="C550" s="20"/>
      <c r="D550" s="219"/>
      <c r="E550" s="36"/>
      <c r="F550" s="36"/>
      <c r="G550" s="36"/>
      <c r="H550" s="36"/>
      <c r="I550" s="220"/>
      <c r="J550" s="220"/>
      <c r="K550" s="220"/>
      <c r="L550" s="231"/>
      <c r="M550" s="35"/>
      <c r="N550" s="15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spans="1:26" x14ac:dyDescent="0.35">
      <c r="A551" s="16"/>
      <c r="B551" s="126" t="s">
        <v>962</v>
      </c>
      <c r="C551" s="20"/>
      <c r="D551" s="219"/>
      <c r="E551" s="36"/>
      <c r="F551" s="36"/>
      <c r="G551" s="36"/>
      <c r="H551" s="36"/>
      <c r="I551" s="220"/>
      <c r="J551" s="220"/>
      <c r="K551" s="220"/>
      <c r="L551" s="231"/>
      <c r="M551" s="35"/>
      <c r="N551" s="15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spans="1:26" x14ac:dyDescent="0.35">
      <c r="A552" s="16"/>
      <c r="B552" s="126" t="s">
        <v>963</v>
      </c>
      <c r="C552" s="20"/>
      <c r="D552" s="219"/>
      <c r="E552" s="36"/>
      <c r="F552" s="36"/>
      <c r="G552" s="36"/>
      <c r="H552" s="36"/>
      <c r="I552" s="220"/>
      <c r="J552" s="220"/>
      <c r="K552" s="220"/>
      <c r="L552" s="231"/>
      <c r="M552" s="35"/>
      <c r="N552" s="15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spans="1:26" x14ac:dyDescent="0.35">
      <c r="A553" s="16"/>
      <c r="B553" s="126" t="s">
        <v>964</v>
      </c>
      <c r="C553" s="20"/>
      <c r="D553" s="219"/>
      <c r="E553" s="36"/>
      <c r="F553" s="36"/>
      <c r="G553" s="36"/>
      <c r="H553" s="36"/>
      <c r="I553" s="220"/>
      <c r="J553" s="220"/>
      <c r="K553" s="220"/>
      <c r="L553" s="231"/>
      <c r="M553" s="35"/>
      <c r="N553" s="15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spans="1:26" x14ac:dyDescent="0.35">
      <c r="A554" s="16"/>
      <c r="B554" s="126" t="s">
        <v>965</v>
      </c>
      <c r="C554" s="20"/>
      <c r="D554" s="219"/>
      <c r="E554" s="36"/>
      <c r="F554" s="36"/>
      <c r="G554" s="36"/>
      <c r="H554" s="36"/>
      <c r="I554" s="220"/>
      <c r="J554" s="220"/>
      <c r="K554" s="220"/>
      <c r="L554" s="231"/>
      <c r="M554" s="35"/>
      <c r="N554" s="15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spans="1:26" x14ac:dyDescent="0.35">
      <c r="A555" s="16"/>
      <c r="B555" s="126" t="s">
        <v>966</v>
      </c>
      <c r="C555" s="20"/>
      <c r="D555" s="219"/>
      <c r="E555" s="36"/>
      <c r="F555" s="36"/>
      <c r="G555" s="36"/>
      <c r="H555" s="36"/>
      <c r="I555" s="220"/>
      <c r="J555" s="220"/>
      <c r="K555" s="220"/>
      <c r="L555" s="231"/>
      <c r="M555" s="35"/>
      <c r="N555" s="15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spans="1:26" x14ac:dyDescent="0.35">
      <c r="A556" s="16"/>
      <c r="B556" s="126" t="s">
        <v>967</v>
      </c>
      <c r="C556" s="20"/>
      <c r="D556" s="219"/>
      <c r="E556" s="36"/>
      <c r="F556" s="36"/>
      <c r="G556" s="36"/>
      <c r="H556" s="36"/>
      <c r="I556" s="220"/>
      <c r="J556" s="220"/>
      <c r="K556" s="220"/>
      <c r="L556" s="231"/>
      <c r="M556" s="35"/>
      <c r="N556" s="15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spans="1:26" x14ac:dyDescent="0.35">
      <c r="A557" s="16"/>
      <c r="B557" s="126" t="s">
        <v>968</v>
      </c>
      <c r="C557" s="20"/>
      <c r="D557" s="265"/>
      <c r="E557" s="127"/>
      <c r="F557" s="36"/>
      <c r="G557" s="36"/>
      <c r="H557" s="36"/>
      <c r="I557" s="220"/>
      <c r="J557" s="220"/>
      <c r="K557" s="220"/>
      <c r="L557" s="231"/>
      <c r="M557" s="35"/>
      <c r="N557" s="15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spans="1:26" x14ac:dyDescent="0.35">
      <c r="A558" s="114"/>
      <c r="B558" s="126" t="s">
        <v>969</v>
      </c>
      <c r="C558" s="20"/>
      <c r="D558" s="219"/>
      <c r="E558" s="36"/>
      <c r="F558" s="36"/>
      <c r="G558" s="36"/>
      <c r="H558" s="36"/>
      <c r="I558" s="220"/>
      <c r="J558" s="220"/>
      <c r="K558" s="220"/>
      <c r="L558" s="231"/>
      <c r="M558" s="35"/>
      <c r="N558" s="15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spans="1:26" x14ac:dyDescent="0.35">
      <c r="A559" s="114"/>
      <c r="B559" s="245"/>
      <c r="C559" s="20"/>
      <c r="D559" s="219"/>
      <c r="E559" s="36"/>
      <c r="F559" s="36"/>
      <c r="G559" s="36"/>
      <c r="H559" s="36"/>
      <c r="I559" s="220"/>
      <c r="J559" s="220"/>
      <c r="K559" s="220"/>
      <c r="L559" s="231"/>
      <c r="M559" s="35"/>
      <c r="N559" s="15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spans="1:26" x14ac:dyDescent="0.35">
      <c r="A560" s="16"/>
      <c r="B560" s="216" t="s">
        <v>970</v>
      </c>
      <c r="C560" s="20"/>
      <c r="D560" s="219"/>
      <c r="E560" s="36"/>
      <c r="F560" s="36"/>
      <c r="G560" s="36"/>
      <c r="H560" s="36"/>
      <c r="I560" s="220"/>
      <c r="J560" s="220"/>
      <c r="K560" s="220"/>
      <c r="L560" s="231"/>
      <c r="M560" s="35"/>
      <c r="N560" s="15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spans="1:26" x14ac:dyDescent="0.35">
      <c r="A561" s="16">
        <v>39</v>
      </c>
      <c r="B561" s="23" t="s">
        <v>971</v>
      </c>
      <c r="C561" s="20">
        <v>4300</v>
      </c>
      <c r="D561" s="265">
        <v>24016</v>
      </c>
      <c r="E561" s="127">
        <f>1550+1550</f>
        <v>3100</v>
      </c>
      <c r="F561" s="36">
        <v>0</v>
      </c>
      <c r="G561" s="36">
        <v>1200</v>
      </c>
      <c r="H561" s="36">
        <v>0</v>
      </c>
      <c r="I561" s="220">
        <f>F561+G561+H561</f>
        <v>1200</v>
      </c>
      <c r="J561" s="220">
        <f>E561+I561</f>
        <v>4300</v>
      </c>
      <c r="K561" s="221">
        <f>C561-J561</f>
        <v>0</v>
      </c>
      <c r="L561" s="189">
        <v>24045</v>
      </c>
      <c r="M561" s="56" t="s">
        <v>972</v>
      </c>
      <c r="N561" s="67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spans="1:26" x14ac:dyDescent="0.35">
      <c r="A562" s="16"/>
      <c r="B562" s="23" t="s">
        <v>973</v>
      </c>
      <c r="C562" s="20"/>
      <c r="D562" s="265"/>
      <c r="E562" s="127"/>
      <c r="F562" s="36"/>
      <c r="G562" s="36"/>
      <c r="H562" s="36"/>
      <c r="I562" s="220"/>
      <c r="J562" s="220"/>
      <c r="K562" s="221"/>
      <c r="L562" s="189">
        <v>24097</v>
      </c>
      <c r="M562" s="23" t="s">
        <v>974</v>
      </c>
      <c r="N562" s="15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spans="1:26" x14ac:dyDescent="0.35">
      <c r="A563" s="16"/>
      <c r="B563" s="194" t="s">
        <v>975</v>
      </c>
      <c r="C563" s="20"/>
      <c r="D563" s="265"/>
      <c r="E563" s="127"/>
      <c r="F563" s="36"/>
      <c r="G563" s="36"/>
      <c r="H563" s="36"/>
      <c r="I563" s="220"/>
      <c r="J563" s="220"/>
      <c r="K563" s="221"/>
      <c r="L563" s="189">
        <v>24118</v>
      </c>
      <c r="M563" s="23" t="s">
        <v>976</v>
      </c>
      <c r="N563" s="15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spans="1:26" x14ac:dyDescent="0.35">
      <c r="A564" s="16"/>
      <c r="B564" s="194" t="s">
        <v>513</v>
      </c>
      <c r="C564" s="20"/>
      <c r="D564" s="265"/>
      <c r="E564" s="127"/>
      <c r="F564" s="36"/>
      <c r="G564" s="36"/>
      <c r="H564" s="36"/>
      <c r="I564" s="220"/>
      <c r="J564" s="220"/>
      <c r="K564" s="221"/>
      <c r="L564" s="189">
        <v>24161</v>
      </c>
      <c r="M564" s="23" t="s">
        <v>977</v>
      </c>
      <c r="N564" s="15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spans="1:26" x14ac:dyDescent="0.35">
      <c r="A565" s="16"/>
      <c r="B565" s="194" t="s">
        <v>978</v>
      </c>
      <c r="C565" s="20"/>
      <c r="D565" s="265"/>
      <c r="E565" s="127"/>
      <c r="F565" s="36"/>
      <c r="G565" s="36"/>
      <c r="H565" s="36"/>
      <c r="I565" s="220"/>
      <c r="J565" s="220"/>
      <c r="K565" s="221"/>
      <c r="L565" s="189"/>
      <c r="M565" s="229"/>
      <c r="N565" s="15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spans="1:26" x14ac:dyDescent="0.35">
      <c r="A566" s="16"/>
      <c r="B566" s="194" t="s">
        <v>979</v>
      </c>
      <c r="C566" s="20"/>
      <c r="D566" s="265"/>
      <c r="E566" s="127"/>
      <c r="F566" s="36"/>
      <c r="G566" s="36"/>
      <c r="H566" s="36"/>
      <c r="I566" s="220"/>
      <c r="J566" s="220"/>
      <c r="K566" s="221"/>
      <c r="L566" s="189"/>
      <c r="M566" s="23"/>
      <c r="N566" s="15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spans="1:26" x14ac:dyDescent="0.35">
      <c r="A567" s="16"/>
      <c r="B567" s="194" t="s">
        <v>980</v>
      </c>
      <c r="C567" s="20"/>
      <c r="D567" s="265"/>
      <c r="E567" s="127"/>
      <c r="F567" s="36"/>
      <c r="G567" s="36"/>
      <c r="H567" s="36"/>
      <c r="I567" s="220"/>
      <c r="J567" s="220"/>
      <c r="K567" s="221"/>
      <c r="L567" s="189"/>
      <c r="M567" s="23"/>
      <c r="N567" s="15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spans="1:26" x14ac:dyDescent="0.35">
      <c r="A568" s="16"/>
      <c r="B568" s="23"/>
      <c r="C568" s="20"/>
      <c r="D568" s="265"/>
      <c r="E568" s="127"/>
      <c r="F568" s="36"/>
      <c r="G568" s="36"/>
      <c r="H568" s="36"/>
      <c r="I568" s="220"/>
      <c r="J568" s="220"/>
      <c r="K568" s="221"/>
      <c r="L568" s="189"/>
      <c r="M568" s="23"/>
      <c r="N568" s="15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spans="1:26" x14ac:dyDescent="0.35">
      <c r="A569" s="16">
        <v>40</v>
      </c>
      <c r="B569" s="23" t="s">
        <v>981</v>
      </c>
      <c r="C569" s="20">
        <v>22200</v>
      </c>
      <c r="D569" s="265">
        <v>24108</v>
      </c>
      <c r="E569" s="127">
        <f>11100+11100</f>
        <v>22200</v>
      </c>
      <c r="F569" s="36">
        <f>22200-E569</f>
        <v>0</v>
      </c>
      <c r="G569" s="36">
        <v>0</v>
      </c>
      <c r="H569" s="36">
        <v>0</v>
      </c>
      <c r="I569" s="220">
        <f>F569+G569+H569</f>
        <v>0</v>
      </c>
      <c r="J569" s="220">
        <f>E569+I569</f>
        <v>22200</v>
      </c>
      <c r="K569" s="221">
        <f>C569-J569</f>
        <v>0</v>
      </c>
      <c r="L569" s="189">
        <v>24097</v>
      </c>
      <c r="M569" s="23" t="s">
        <v>982</v>
      </c>
      <c r="N569" s="15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spans="1:26" x14ac:dyDescent="0.35">
      <c r="A570" s="16"/>
      <c r="B570" s="194" t="s">
        <v>1105</v>
      </c>
      <c r="C570" s="20"/>
      <c r="D570" s="265"/>
      <c r="E570" s="127"/>
      <c r="F570" s="36"/>
      <c r="G570" s="36"/>
      <c r="H570" s="36"/>
      <c r="I570" s="220"/>
      <c r="J570" s="220"/>
      <c r="K570" s="221"/>
      <c r="L570" s="189"/>
      <c r="M570" s="23" t="s">
        <v>983</v>
      </c>
      <c r="N570" s="15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spans="1:26" x14ac:dyDescent="0.35">
      <c r="A571" s="16"/>
      <c r="B571" s="194" t="s">
        <v>984</v>
      </c>
      <c r="C571" s="20"/>
      <c r="D571" s="265"/>
      <c r="E571" s="127"/>
      <c r="F571" s="36"/>
      <c r="G571" s="36"/>
      <c r="H571" s="36"/>
      <c r="I571" s="220"/>
      <c r="J571" s="220"/>
      <c r="K571" s="221"/>
      <c r="L571" s="189">
        <v>24120</v>
      </c>
      <c r="M571" s="23" t="s">
        <v>982</v>
      </c>
      <c r="N571" s="15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spans="1:26" x14ac:dyDescent="0.35">
      <c r="A572" s="16"/>
      <c r="B572" s="194" t="s">
        <v>985</v>
      </c>
      <c r="C572" s="20"/>
      <c r="D572" s="265"/>
      <c r="E572" s="127"/>
      <c r="F572" s="36"/>
      <c r="G572" s="36"/>
      <c r="H572" s="36"/>
      <c r="I572" s="220"/>
      <c r="J572" s="220"/>
      <c r="K572" s="221"/>
      <c r="L572" s="189"/>
      <c r="M572" s="23" t="s">
        <v>986</v>
      </c>
      <c r="N572" s="15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spans="1:26" x14ac:dyDescent="0.35">
      <c r="A573" s="16"/>
      <c r="B573" s="194" t="s">
        <v>987</v>
      </c>
      <c r="C573" s="20"/>
      <c r="D573" s="265"/>
      <c r="E573" s="127"/>
      <c r="F573" s="36"/>
      <c r="G573" s="36"/>
      <c r="H573" s="36"/>
      <c r="I573" s="220"/>
      <c r="J573" s="220"/>
      <c r="K573" s="221"/>
      <c r="L573" s="189"/>
      <c r="M573" s="250" t="s">
        <v>340</v>
      </c>
      <c r="N573" s="15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spans="1:26" x14ac:dyDescent="0.35">
      <c r="A574" s="16"/>
      <c r="B574" s="23"/>
      <c r="C574" s="20"/>
      <c r="D574" s="265"/>
      <c r="E574" s="127"/>
      <c r="F574" s="36"/>
      <c r="G574" s="36"/>
      <c r="H574" s="36"/>
      <c r="I574" s="220"/>
      <c r="J574" s="220"/>
      <c r="K574" s="221"/>
      <c r="L574" s="267"/>
      <c r="M574" s="23"/>
      <c r="N574" s="15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spans="1:26" x14ac:dyDescent="0.35">
      <c r="A575" s="16">
        <v>41</v>
      </c>
      <c r="B575" s="23" t="s">
        <v>988</v>
      </c>
      <c r="C575" s="20">
        <v>448200</v>
      </c>
      <c r="D575" s="268">
        <v>24281</v>
      </c>
      <c r="E575" s="127">
        <v>0</v>
      </c>
      <c r="F575" s="36">
        <v>0</v>
      </c>
      <c r="G575" s="36">
        <v>448200</v>
      </c>
      <c r="H575" s="36">
        <v>0</v>
      </c>
      <c r="I575" s="220">
        <f>F575+G575+H575</f>
        <v>448200</v>
      </c>
      <c r="J575" s="220">
        <f>E575+I575</f>
        <v>448200</v>
      </c>
      <c r="K575" s="221">
        <f>C575-J575</f>
        <v>0</v>
      </c>
      <c r="L575" s="80"/>
      <c r="M575" s="23" t="s">
        <v>989</v>
      </c>
      <c r="N575" s="15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spans="1:26" x14ac:dyDescent="0.35">
      <c r="A576" s="16"/>
      <c r="B576" s="23" t="s">
        <v>956</v>
      </c>
      <c r="C576" s="20"/>
      <c r="D576" s="265"/>
      <c r="E576" s="127"/>
      <c r="F576" s="36"/>
      <c r="G576" s="36"/>
      <c r="H576" s="36"/>
      <c r="I576" s="220"/>
      <c r="J576" s="220"/>
      <c r="K576" s="221"/>
      <c r="L576" s="269"/>
      <c r="M576" s="23" t="s">
        <v>990</v>
      </c>
      <c r="N576" s="67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spans="1:26" x14ac:dyDescent="0.35">
      <c r="A577" s="16"/>
      <c r="B577" s="126" t="s">
        <v>1106</v>
      </c>
      <c r="C577" s="20"/>
      <c r="D577" s="265"/>
      <c r="E577" s="127"/>
      <c r="F577" s="36"/>
      <c r="G577" s="36"/>
      <c r="H577" s="36"/>
      <c r="I577" s="220"/>
      <c r="J577" s="220"/>
      <c r="K577" s="221"/>
      <c r="L577" s="269"/>
      <c r="M577" s="23" t="s">
        <v>991</v>
      </c>
      <c r="N577" s="67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spans="1:26" x14ac:dyDescent="0.35">
      <c r="A578" s="16"/>
      <c r="B578" s="126" t="s">
        <v>992</v>
      </c>
      <c r="C578" s="20"/>
      <c r="D578" s="265"/>
      <c r="E578" s="127"/>
      <c r="F578" s="36"/>
      <c r="G578" s="36"/>
      <c r="H578" s="36"/>
      <c r="I578" s="220"/>
      <c r="J578" s="220"/>
      <c r="K578" s="221"/>
      <c r="L578" s="80"/>
      <c r="M578" s="23" t="s">
        <v>993</v>
      </c>
      <c r="N578" s="67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spans="1:26" x14ac:dyDescent="0.35">
      <c r="A579" s="16"/>
      <c r="B579" s="126" t="s">
        <v>994</v>
      </c>
      <c r="C579" s="20"/>
      <c r="D579" s="265"/>
      <c r="E579" s="127"/>
      <c r="F579" s="36"/>
      <c r="G579" s="36"/>
      <c r="H579" s="36"/>
      <c r="I579" s="220"/>
      <c r="J579" s="220"/>
      <c r="K579" s="221"/>
      <c r="N579" s="67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spans="1:26" x14ac:dyDescent="0.35">
      <c r="A580" s="16"/>
      <c r="B580" s="126" t="s">
        <v>995</v>
      </c>
      <c r="C580" s="20"/>
      <c r="D580" s="265"/>
      <c r="E580" s="127"/>
      <c r="F580" s="36"/>
      <c r="G580" s="36"/>
      <c r="H580" s="36"/>
      <c r="I580" s="220"/>
      <c r="J580" s="220"/>
      <c r="K580" s="221"/>
      <c r="L580" s="189"/>
      <c r="M580" s="23"/>
      <c r="N580" s="67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spans="1:26" x14ac:dyDescent="0.35">
      <c r="A581" s="16"/>
      <c r="B581" s="126" t="s">
        <v>996</v>
      </c>
      <c r="C581" s="20"/>
      <c r="D581" s="265"/>
      <c r="E581" s="127"/>
      <c r="F581" s="36"/>
      <c r="G581" s="36"/>
      <c r="H581" s="36"/>
      <c r="I581" s="220"/>
      <c r="J581" s="220"/>
      <c r="K581" s="221"/>
      <c r="L581" s="80"/>
      <c r="M581" s="23"/>
      <c r="N581" s="15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spans="1:26" x14ac:dyDescent="0.35">
      <c r="A582" s="16"/>
      <c r="B582" s="23"/>
      <c r="C582" s="20"/>
      <c r="D582" s="265"/>
      <c r="E582" s="127"/>
      <c r="F582" s="36"/>
      <c r="G582" s="36"/>
      <c r="H582" s="36"/>
      <c r="I582" s="220"/>
      <c r="J582" s="220"/>
      <c r="K582" s="221"/>
      <c r="L582" s="189"/>
      <c r="M582" s="23"/>
      <c r="N582" s="15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spans="1:26" x14ac:dyDescent="0.35">
      <c r="A583" s="16"/>
      <c r="B583" s="23"/>
      <c r="C583" s="20"/>
      <c r="D583" s="265"/>
      <c r="E583" s="127"/>
      <c r="F583" s="36"/>
      <c r="G583" s="36"/>
      <c r="H583" s="36"/>
      <c r="I583" s="220"/>
      <c r="J583" s="220"/>
      <c r="K583" s="221"/>
      <c r="L583" s="189"/>
      <c r="M583" s="23"/>
      <c r="N583" s="15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spans="1:26" x14ac:dyDescent="0.35">
      <c r="A584" s="16">
        <v>42</v>
      </c>
      <c r="B584" s="23" t="s">
        <v>997</v>
      </c>
      <c r="C584" s="20">
        <v>348000</v>
      </c>
      <c r="D584" s="268">
        <v>24047</v>
      </c>
      <c r="E584" s="127">
        <f>13200+10800+14400+16800+14400+14400+14400+21600+10800</f>
        <v>130800</v>
      </c>
      <c r="F584" s="36">
        <v>0</v>
      </c>
      <c r="G584" s="36">
        <f>116000+32000-(14400+21600)-10800</f>
        <v>101200</v>
      </c>
      <c r="H584" s="36">
        <v>116000</v>
      </c>
      <c r="I584" s="220">
        <f>F584+G584+H584</f>
        <v>217200</v>
      </c>
      <c r="J584" s="220">
        <f>E584+I584</f>
        <v>348000</v>
      </c>
      <c r="K584" s="221">
        <f>C584-J584</f>
        <v>0</v>
      </c>
      <c r="L584" s="80">
        <v>24047</v>
      </c>
      <c r="M584" s="23" t="s">
        <v>998</v>
      </c>
      <c r="N584" s="15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spans="1:26" x14ac:dyDescent="0.35">
      <c r="A585" s="16"/>
      <c r="B585" s="126" t="s">
        <v>1107</v>
      </c>
      <c r="C585" s="20"/>
      <c r="D585" s="265"/>
      <c r="E585" s="127"/>
      <c r="F585" s="36"/>
      <c r="G585" s="36"/>
      <c r="H585" s="36"/>
      <c r="I585" s="220"/>
      <c r="J585" s="220"/>
      <c r="K585" s="221"/>
      <c r="L585" s="80">
        <v>24076</v>
      </c>
      <c r="M585" s="270" t="s">
        <v>999</v>
      </c>
      <c r="N585" s="15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spans="1:26" x14ac:dyDescent="0.35">
      <c r="A586" s="16"/>
      <c r="B586" s="126" t="s">
        <v>1000</v>
      </c>
      <c r="C586" s="20"/>
      <c r="D586" s="265"/>
      <c r="E586" s="127"/>
      <c r="F586" s="36"/>
      <c r="G586" s="36"/>
      <c r="H586" s="36"/>
      <c r="I586" s="220"/>
      <c r="J586" s="220"/>
      <c r="K586" s="221"/>
      <c r="L586" s="80">
        <v>24097</v>
      </c>
      <c r="M586" s="23" t="s">
        <v>1001</v>
      </c>
      <c r="N586" s="15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spans="1:26" x14ac:dyDescent="0.35">
      <c r="A587" s="16"/>
      <c r="B587" s="126" t="s">
        <v>1002</v>
      </c>
      <c r="C587" s="20"/>
      <c r="D587" s="265"/>
      <c r="E587" s="127"/>
      <c r="F587" s="36"/>
      <c r="G587" s="36"/>
      <c r="H587" s="36"/>
      <c r="I587" s="220"/>
      <c r="J587" s="220"/>
      <c r="K587" s="221"/>
      <c r="L587" s="80">
        <v>24126</v>
      </c>
      <c r="M587" s="23" t="s">
        <v>1003</v>
      </c>
      <c r="N587" s="15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spans="1:26" x14ac:dyDescent="0.35">
      <c r="A588" s="16"/>
      <c r="B588" s="126" t="s">
        <v>1004</v>
      </c>
      <c r="C588" s="20"/>
      <c r="D588" s="265"/>
      <c r="E588" s="127"/>
      <c r="F588" s="36"/>
      <c r="G588" s="36"/>
      <c r="H588" s="36"/>
      <c r="I588" s="220"/>
      <c r="J588" s="220"/>
      <c r="K588" s="221"/>
      <c r="L588" s="80">
        <v>24152</v>
      </c>
      <c r="M588" s="23" t="s">
        <v>1005</v>
      </c>
      <c r="N588" s="15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spans="1:26" x14ac:dyDescent="0.35">
      <c r="A589" s="16"/>
      <c r="B589" s="126" t="s">
        <v>1006</v>
      </c>
      <c r="C589" s="20"/>
      <c r="D589" s="265"/>
      <c r="E589" s="127"/>
      <c r="F589" s="36"/>
      <c r="G589" s="36"/>
      <c r="H589" s="36"/>
      <c r="I589" s="220"/>
      <c r="J589" s="220"/>
      <c r="K589" s="221"/>
      <c r="L589" s="80">
        <v>24179</v>
      </c>
      <c r="M589" s="23" t="s">
        <v>1007</v>
      </c>
      <c r="N589" s="15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spans="1:26" x14ac:dyDescent="0.35">
      <c r="A590" s="16"/>
      <c r="B590" s="23"/>
      <c r="C590" s="20"/>
      <c r="D590" s="265"/>
      <c r="E590" s="127"/>
      <c r="F590" s="36"/>
      <c r="G590" s="36"/>
      <c r="H590" s="36"/>
      <c r="I590" s="220"/>
      <c r="J590" s="220"/>
      <c r="K590" s="221"/>
      <c r="L590" s="80">
        <v>24189</v>
      </c>
      <c r="M590" s="23" t="s">
        <v>1008</v>
      </c>
      <c r="N590" s="15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spans="1:26" x14ac:dyDescent="0.35">
      <c r="A591" s="16"/>
      <c r="B591" s="23"/>
      <c r="C591" s="20"/>
      <c r="D591" s="265"/>
      <c r="E591" s="127"/>
      <c r="F591" s="36"/>
      <c r="G591" s="36"/>
      <c r="H591" s="36"/>
      <c r="I591" s="220"/>
      <c r="J591" s="220"/>
      <c r="K591" s="221"/>
      <c r="L591" s="189"/>
      <c r="M591" s="23"/>
      <c r="N591" s="15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spans="1:26" x14ac:dyDescent="0.35">
      <c r="A592" s="16">
        <v>43</v>
      </c>
      <c r="B592" s="23" t="s">
        <v>1009</v>
      </c>
      <c r="C592" s="20">
        <v>780000</v>
      </c>
      <c r="D592" s="268">
        <v>24047</v>
      </c>
      <c r="E592" s="127">
        <f>20400+29400+24000+32400+31800+22800+21600+46800+15000</f>
        <v>244200</v>
      </c>
      <c r="F592" s="36">
        <v>0</v>
      </c>
      <c r="G592" s="36">
        <f>260000+99200-(21600+46800)-15000</f>
        <v>275800</v>
      </c>
      <c r="H592" s="36">
        <v>260000</v>
      </c>
      <c r="I592" s="220">
        <f>F592+G592+H592</f>
        <v>535800</v>
      </c>
      <c r="J592" s="220">
        <f>E592+I592</f>
        <v>780000</v>
      </c>
      <c r="K592" s="221">
        <f>C592-J592</f>
        <v>0</v>
      </c>
      <c r="L592" s="80">
        <v>24047</v>
      </c>
      <c r="M592" s="23" t="s">
        <v>998</v>
      </c>
      <c r="N592" s="15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spans="1:26" x14ac:dyDescent="0.35">
      <c r="A593" s="16"/>
      <c r="B593" s="126" t="s">
        <v>1108</v>
      </c>
      <c r="C593" s="20"/>
      <c r="D593" s="265"/>
      <c r="E593" s="127"/>
      <c r="F593" s="36"/>
      <c r="G593" s="36"/>
      <c r="H593" s="36"/>
      <c r="I593" s="220"/>
      <c r="J593" s="220"/>
      <c r="K593" s="221"/>
      <c r="L593" s="80">
        <v>24076</v>
      </c>
      <c r="M593" s="270" t="s">
        <v>999</v>
      </c>
      <c r="N593" s="15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spans="1:26" x14ac:dyDescent="0.35">
      <c r="A594" s="16"/>
      <c r="B594" s="126" t="s">
        <v>1010</v>
      </c>
      <c r="C594" s="20"/>
      <c r="D594" s="265"/>
      <c r="E594" s="127"/>
      <c r="F594" s="36"/>
      <c r="G594" s="36"/>
      <c r="H594" s="36"/>
      <c r="I594" s="220"/>
      <c r="J594" s="220"/>
      <c r="K594" s="221"/>
      <c r="L594" s="80">
        <v>24097</v>
      </c>
      <c r="M594" s="23" t="s">
        <v>1011</v>
      </c>
      <c r="N594" s="15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spans="1:26" x14ac:dyDescent="0.35">
      <c r="A595" s="16"/>
      <c r="B595" s="126" t="s">
        <v>1002</v>
      </c>
      <c r="C595" s="20"/>
      <c r="D595" s="265"/>
      <c r="E595" s="127"/>
      <c r="F595" s="36"/>
      <c r="G595" s="36"/>
      <c r="H595" s="36"/>
      <c r="I595" s="220"/>
      <c r="J595" s="220"/>
      <c r="K595" s="221"/>
      <c r="L595" s="80">
        <v>24126</v>
      </c>
      <c r="M595" s="23" t="s">
        <v>1012</v>
      </c>
      <c r="N595" s="15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spans="1:26" x14ac:dyDescent="0.35">
      <c r="A596" s="16"/>
      <c r="B596" s="126" t="s">
        <v>1013</v>
      </c>
      <c r="C596" s="20"/>
      <c r="D596" s="265"/>
      <c r="E596" s="127"/>
      <c r="F596" s="36"/>
      <c r="G596" s="36"/>
      <c r="H596" s="36"/>
      <c r="I596" s="220"/>
      <c r="J596" s="220"/>
      <c r="K596" s="221"/>
      <c r="L596" s="80">
        <v>24152</v>
      </c>
      <c r="M596" s="23" t="s">
        <v>1014</v>
      </c>
      <c r="N596" s="15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spans="1:26" x14ac:dyDescent="0.35">
      <c r="A597" s="16"/>
      <c r="B597" s="126" t="s">
        <v>1015</v>
      </c>
      <c r="C597" s="20"/>
      <c r="D597" s="265"/>
      <c r="E597" s="127"/>
      <c r="F597" s="36"/>
      <c r="G597" s="36"/>
      <c r="H597" s="36"/>
      <c r="I597" s="220"/>
      <c r="J597" s="220"/>
      <c r="K597" s="221"/>
      <c r="L597" s="80">
        <v>24181</v>
      </c>
      <c r="M597" s="23" t="s">
        <v>1016</v>
      </c>
      <c r="N597" s="15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spans="1:26" x14ac:dyDescent="0.35">
      <c r="A598" s="16"/>
      <c r="B598" s="23"/>
      <c r="C598" s="20"/>
      <c r="D598" s="265"/>
      <c r="E598" s="127"/>
      <c r="F598" s="36"/>
      <c r="G598" s="36"/>
      <c r="H598" s="36"/>
      <c r="I598" s="220"/>
      <c r="J598" s="220"/>
      <c r="K598" s="221"/>
      <c r="L598" s="80">
        <v>24195</v>
      </c>
      <c r="M598" s="23" t="s">
        <v>1017</v>
      </c>
      <c r="N598" s="15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spans="1:26" x14ac:dyDescent="0.35">
      <c r="A599" s="16"/>
      <c r="B599" s="23"/>
      <c r="C599" s="20"/>
      <c r="D599" s="265"/>
      <c r="E599" s="127"/>
      <c r="F599" s="36"/>
      <c r="G599" s="36"/>
      <c r="H599" s="36"/>
      <c r="I599" s="220"/>
      <c r="J599" s="220"/>
      <c r="K599" s="221"/>
      <c r="L599" s="189"/>
      <c r="M599" s="23"/>
      <c r="N599" s="15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spans="1:26" x14ac:dyDescent="0.35">
      <c r="A600" s="16"/>
      <c r="B600" s="23"/>
      <c r="C600" s="20"/>
      <c r="D600" s="265"/>
      <c r="E600" s="127"/>
      <c r="F600" s="36"/>
      <c r="G600" s="36"/>
      <c r="H600" s="36"/>
      <c r="I600" s="220"/>
      <c r="J600" s="220"/>
      <c r="K600" s="221"/>
      <c r="L600" s="189"/>
      <c r="M600" s="23"/>
      <c r="N600" s="15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spans="1:26" x14ac:dyDescent="0.35">
      <c r="A601" s="16">
        <v>44</v>
      </c>
      <c r="B601" s="23" t="s">
        <v>1018</v>
      </c>
      <c r="C601" s="20">
        <v>56200</v>
      </c>
      <c r="D601" s="265">
        <v>24289</v>
      </c>
      <c r="E601" s="127">
        <v>0</v>
      </c>
      <c r="F601" s="36">
        <v>0</v>
      </c>
      <c r="G601" s="36">
        <v>0</v>
      </c>
      <c r="H601" s="36">
        <v>56200</v>
      </c>
      <c r="I601" s="220">
        <f>F601+G601+H601</f>
        <v>56200</v>
      </c>
      <c r="J601" s="220">
        <f>E601+I601</f>
        <v>56200</v>
      </c>
      <c r="K601" s="221">
        <f>C601-J601</f>
        <v>0</v>
      </c>
      <c r="L601" s="80"/>
      <c r="M601" s="23" t="s">
        <v>1019</v>
      </c>
      <c r="N601" s="15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spans="1:26" x14ac:dyDescent="0.35">
      <c r="A602" s="16"/>
      <c r="B602" s="126" t="s">
        <v>1109</v>
      </c>
      <c r="C602" s="20"/>
      <c r="D602" s="265"/>
      <c r="E602" s="127"/>
      <c r="F602" s="36"/>
      <c r="G602" s="36"/>
      <c r="H602" s="36"/>
      <c r="I602" s="220"/>
      <c r="J602" s="220"/>
      <c r="K602" s="221"/>
      <c r="L602" s="80"/>
      <c r="M602" s="23" t="s">
        <v>1020</v>
      </c>
      <c r="N602" s="15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spans="1:26" x14ac:dyDescent="0.35">
      <c r="A603" s="16"/>
      <c r="B603" s="271" t="s">
        <v>1021</v>
      </c>
      <c r="C603" s="20"/>
      <c r="D603" s="265"/>
      <c r="E603" s="127"/>
      <c r="F603" s="36"/>
      <c r="G603" s="36"/>
      <c r="H603" s="36"/>
      <c r="I603" s="220"/>
      <c r="J603" s="220"/>
      <c r="K603" s="221"/>
      <c r="L603" s="189"/>
      <c r="M603" s="23"/>
      <c r="N603" s="15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spans="1:26" x14ac:dyDescent="0.35">
      <c r="A604" s="16"/>
      <c r="B604" s="271" t="s">
        <v>1022</v>
      </c>
      <c r="C604" s="20"/>
      <c r="D604" s="265"/>
      <c r="E604" s="127"/>
      <c r="F604" s="36"/>
      <c r="G604" s="36"/>
      <c r="H604" s="36"/>
      <c r="I604" s="220"/>
      <c r="J604" s="220"/>
      <c r="K604" s="221"/>
      <c r="L604" s="189"/>
      <c r="M604" s="23"/>
      <c r="N604" s="15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spans="1:26" x14ac:dyDescent="0.35">
      <c r="A605" s="16"/>
      <c r="B605" s="271" t="s">
        <v>1023</v>
      </c>
      <c r="C605" s="20"/>
      <c r="D605" s="265"/>
      <c r="E605" s="127"/>
      <c r="F605" s="36"/>
      <c r="G605" s="36"/>
      <c r="H605" s="36"/>
      <c r="I605" s="220"/>
      <c r="J605" s="220"/>
      <c r="K605" s="221"/>
      <c r="L605" s="189"/>
      <c r="M605" s="23"/>
      <c r="N605" s="15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spans="1:26" x14ac:dyDescent="0.35">
      <c r="A606" s="16"/>
      <c r="B606" s="271" t="s">
        <v>1024</v>
      </c>
      <c r="C606" s="20"/>
      <c r="D606" s="265"/>
      <c r="E606" s="127"/>
      <c r="F606" s="36"/>
      <c r="G606" s="36"/>
      <c r="H606" s="36"/>
      <c r="I606" s="220"/>
      <c r="J606" s="220"/>
      <c r="K606" s="221"/>
      <c r="L606" s="189"/>
      <c r="M606" s="23"/>
      <c r="N606" s="15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spans="1:26" x14ac:dyDescent="0.35">
      <c r="A607" s="16"/>
      <c r="B607" s="271" t="s">
        <v>1025</v>
      </c>
      <c r="C607" s="20"/>
      <c r="D607" s="265"/>
      <c r="E607" s="127"/>
      <c r="F607" s="36"/>
      <c r="G607" s="36"/>
      <c r="H607" s="36"/>
      <c r="I607" s="220"/>
      <c r="J607" s="220"/>
      <c r="K607" s="221"/>
      <c r="L607" s="189"/>
      <c r="M607" s="23"/>
      <c r="N607" s="15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spans="1:26" x14ac:dyDescent="0.35">
      <c r="A608" s="16"/>
      <c r="B608" s="271" t="s">
        <v>1026</v>
      </c>
      <c r="C608" s="20"/>
      <c r="D608" s="265"/>
      <c r="E608" s="127"/>
      <c r="F608" s="36"/>
      <c r="G608" s="36"/>
      <c r="H608" s="36"/>
      <c r="I608" s="220"/>
      <c r="J608" s="220"/>
      <c r="K608" s="221"/>
      <c r="L608" s="189"/>
      <c r="M608" s="23"/>
      <c r="N608" s="15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spans="1:26" x14ac:dyDescent="0.35">
      <c r="A609" s="16"/>
      <c r="B609" s="271" t="s">
        <v>1027</v>
      </c>
      <c r="C609" s="20"/>
      <c r="D609" s="265"/>
      <c r="E609" s="127"/>
      <c r="F609" s="36"/>
      <c r="G609" s="36"/>
      <c r="H609" s="36"/>
      <c r="I609" s="220"/>
      <c r="J609" s="220"/>
      <c r="K609" s="221"/>
      <c r="L609" s="189"/>
      <c r="M609" s="23"/>
      <c r="N609" s="15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spans="1:26" x14ac:dyDescent="0.35">
      <c r="A610" s="16"/>
      <c r="B610" s="271" t="s">
        <v>1028</v>
      </c>
      <c r="C610" s="20"/>
      <c r="D610" s="265"/>
      <c r="E610" s="127"/>
      <c r="F610" s="36"/>
      <c r="G610" s="36"/>
      <c r="H610" s="36"/>
      <c r="I610" s="220"/>
      <c r="J610" s="220"/>
      <c r="K610" s="221"/>
      <c r="L610" s="189"/>
      <c r="M610" s="23"/>
      <c r="N610" s="15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spans="1:26" x14ac:dyDescent="0.35">
      <c r="A611" s="16"/>
      <c r="B611" s="271" t="s">
        <v>1029</v>
      </c>
      <c r="C611" s="20"/>
      <c r="D611" s="265"/>
      <c r="E611" s="127"/>
      <c r="F611" s="36"/>
      <c r="G611" s="36"/>
      <c r="H611" s="36"/>
      <c r="I611" s="220"/>
      <c r="J611" s="220"/>
      <c r="K611" s="221"/>
      <c r="L611" s="189"/>
      <c r="M611" s="23"/>
      <c r="N611" s="15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spans="1:26" x14ac:dyDescent="0.35">
      <c r="A612" s="16"/>
      <c r="B612" s="23"/>
      <c r="C612" s="20"/>
      <c r="D612" s="265"/>
      <c r="E612" s="127"/>
      <c r="F612" s="36"/>
      <c r="G612" s="36"/>
      <c r="H612" s="36"/>
      <c r="I612" s="220"/>
      <c r="J612" s="220"/>
      <c r="K612" s="221"/>
      <c r="L612" s="189"/>
      <c r="M612" s="23"/>
      <c r="N612" s="15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spans="1:26" x14ac:dyDescent="0.35">
      <c r="A613" s="16">
        <v>45</v>
      </c>
      <c r="B613" s="23" t="s">
        <v>1030</v>
      </c>
      <c r="C613" s="20">
        <v>51600</v>
      </c>
      <c r="D613" s="265">
        <v>24123</v>
      </c>
      <c r="E613" s="127">
        <v>13050</v>
      </c>
      <c r="F613" s="36">
        <v>0</v>
      </c>
      <c r="G613" s="36">
        <f>51600-E613</f>
        <v>38550</v>
      </c>
      <c r="H613" s="36">
        <v>0</v>
      </c>
      <c r="I613" s="220">
        <f>F613+G613+H613</f>
        <v>38550</v>
      </c>
      <c r="J613" s="220">
        <f>E613+I613</f>
        <v>51600</v>
      </c>
      <c r="K613" s="221">
        <f>C613-J613</f>
        <v>0</v>
      </c>
      <c r="L613" s="80">
        <v>24123</v>
      </c>
      <c r="M613" s="23" t="s">
        <v>1031</v>
      </c>
      <c r="N613" s="15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spans="1:26" x14ac:dyDescent="0.35">
      <c r="A614" s="16"/>
      <c r="B614" s="126" t="s">
        <v>1110</v>
      </c>
      <c r="C614" s="20"/>
      <c r="D614" s="265"/>
      <c r="E614" s="127"/>
      <c r="F614" s="36"/>
      <c r="G614" s="36"/>
      <c r="H614" s="36"/>
      <c r="I614" s="220"/>
      <c r="J614" s="220"/>
      <c r="K614" s="221"/>
      <c r="L614" s="80">
        <v>24133</v>
      </c>
      <c r="M614" s="23" t="s">
        <v>1032</v>
      </c>
      <c r="N614" s="15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spans="1:26" x14ac:dyDescent="0.35">
      <c r="A615" s="16"/>
      <c r="B615" s="126" t="s">
        <v>1033</v>
      </c>
      <c r="C615" s="20"/>
      <c r="D615" s="265"/>
      <c r="E615" s="127"/>
      <c r="F615" s="36"/>
      <c r="G615" s="36"/>
      <c r="H615" s="36"/>
      <c r="I615" s="220"/>
      <c r="J615" s="220"/>
      <c r="K615" s="221"/>
      <c r="L615" s="80">
        <v>24134</v>
      </c>
      <c r="M615" s="23" t="s">
        <v>1034</v>
      </c>
      <c r="N615" s="15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spans="1:26" x14ac:dyDescent="0.35">
      <c r="A616" s="16"/>
      <c r="B616" s="126" t="s">
        <v>1035</v>
      </c>
      <c r="C616" s="20"/>
      <c r="D616" s="265"/>
      <c r="E616" s="127"/>
      <c r="F616" s="36"/>
      <c r="G616" s="36"/>
      <c r="H616" s="36"/>
      <c r="I616" s="220"/>
      <c r="J616" s="220"/>
      <c r="K616" s="221"/>
      <c r="L616" s="189">
        <v>24138</v>
      </c>
      <c r="M616" s="23" t="s">
        <v>1036</v>
      </c>
      <c r="N616" s="15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spans="1:26" x14ac:dyDescent="0.35">
      <c r="A617" s="16"/>
      <c r="B617" s="126" t="s">
        <v>1037</v>
      </c>
      <c r="C617" s="20"/>
      <c r="D617" s="265"/>
      <c r="E617" s="127"/>
      <c r="F617" s="36"/>
      <c r="G617" s="36"/>
      <c r="H617" s="36"/>
      <c r="I617" s="220"/>
      <c r="J617" s="220"/>
      <c r="K617" s="221"/>
      <c r="L617" s="189">
        <v>24167</v>
      </c>
      <c r="M617" s="23" t="s">
        <v>1038</v>
      </c>
      <c r="N617" s="15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spans="1:26" x14ac:dyDescent="0.35">
      <c r="A618" s="16"/>
      <c r="B618" s="126" t="s">
        <v>1039</v>
      </c>
      <c r="C618" s="20"/>
      <c r="D618" s="265"/>
      <c r="E618" s="127"/>
      <c r="F618" s="36"/>
      <c r="G618" s="36"/>
      <c r="H618" s="36"/>
      <c r="I618" s="220"/>
      <c r="J618" s="220"/>
      <c r="K618" s="221"/>
      <c r="L618" s="189"/>
      <c r="M618" s="23"/>
      <c r="N618" s="15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spans="1:26" x14ac:dyDescent="0.35">
      <c r="A619" s="16"/>
      <c r="B619" s="126" t="s">
        <v>1025</v>
      </c>
      <c r="C619" s="20"/>
      <c r="D619" s="265"/>
      <c r="E619" s="127"/>
      <c r="F619" s="36"/>
      <c r="G619" s="36"/>
      <c r="H619" s="36"/>
      <c r="I619" s="220"/>
      <c r="J619" s="220"/>
      <c r="K619" s="221"/>
      <c r="L619" s="189"/>
      <c r="M619" s="23"/>
      <c r="N619" s="15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spans="1:26" x14ac:dyDescent="0.35">
      <c r="A620" s="16"/>
      <c r="B620" s="126" t="s">
        <v>1040</v>
      </c>
      <c r="C620" s="20"/>
      <c r="D620" s="265"/>
      <c r="E620" s="127"/>
      <c r="F620" s="36"/>
      <c r="G620" s="36"/>
      <c r="H620" s="36"/>
      <c r="I620" s="220"/>
      <c r="J620" s="220"/>
      <c r="K620" s="221"/>
      <c r="L620" s="189"/>
      <c r="M620" s="23"/>
      <c r="N620" s="15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spans="1:26" x14ac:dyDescent="0.35">
      <c r="A621" s="16"/>
      <c r="B621" s="126" t="s">
        <v>1041</v>
      </c>
      <c r="C621" s="20"/>
      <c r="D621" s="265"/>
      <c r="E621" s="127"/>
      <c r="F621" s="36"/>
      <c r="G621" s="36"/>
      <c r="H621" s="36"/>
      <c r="I621" s="220"/>
      <c r="J621" s="220"/>
      <c r="K621" s="221"/>
      <c r="L621" s="189"/>
      <c r="M621" s="23"/>
      <c r="N621" s="15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spans="1:26" x14ac:dyDescent="0.35">
      <c r="A622" s="16"/>
      <c r="B622" s="126" t="s">
        <v>1042</v>
      </c>
      <c r="C622" s="20"/>
      <c r="D622" s="265"/>
      <c r="E622" s="127"/>
      <c r="F622" s="36"/>
      <c r="G622" s="36"/>
      <c r="H622" s="36"/>
      <c r="I622" s="220"/>
      <c r="J622" s="220"/>
      <c r="K622" s="221"/>
      <c r="L622" s="189"/>
      <c r="M622" s="23"/>
      <c r="N622" s="15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spans="1:26" x14ac:dyDescent="0.35">
      <c r="A623" s="16"/>
      <c r="B623" s="126" t="s">
        <v>1029</v>
      </c>
      <c r="C623" s="20"/>
      <c r="D623" s="265"/>
      <c r="E623" s="127"/>
      <c r="F623" s="36"/>
      <c r="G623" s="36"/>
      <c r="H623" s="36"/>
      <c r="I623" s="220"/>
      <c r="J623" s="220"/>
      <c r="K623" s="221"/>
      <c r="L623" s="189"/>
      <c r="M623" s="23"/>
      <c r="N623" s="15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spans="1:26" x14ac:dyDescent="0.35">
      <c r="A624" s="16"/>
      <c r="B624" s="23"/>
      <c r="C624" s="20"/>
      <c r="D624" s="265"/>
      <c r="E624" s="127"/>
      <c r="F624" s="36"/>
      <c r="G624" s="36"/>
      <c r="H624" s="36"/>
      <c r="I624" s="220"/>
      <c r="J624" s="220"/>
      <c r="K624" s="221"/>
      <c r="L624" s="189"/>
      <c r="M624" s="23"/>
      <c r="N624" s="15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spans="1:26" x14ac:dyDescent="0.35">
      <c r="A625" s="16">
        <v>46</v>
      </c>
      <c r="B625" s="23" t="s">
        <v>1043</v>
      </c>
      <c r="C625" s="20">
        <f>45000+250000</f>
        <v>295000</v>
      </c>
      <c r="D625" s="268">
        <v>24252</v>
      </c>
      <c r="E625" s="127">
        <v>0</v>
      </c>
      <c r="F625" s="36">
        <v>0</v>
      </c>
      <c r="G625" s="36">
        <v>0</v>
      </c>
      <c r="H625" s="36">
        <f>45000+250000</f>
        <v>295000</v>
      </c>
      <c r="I625" s="220">
        <f>F625+G625+H625</f>
        <v>295000</v>
      </c>
      <c r="J625" s="220">
        <f>E625+I625</f>
        <v>295000</v>
      </c>
      <c r="K625" s="221">
        <f>C625-J625</f>
        <v>0</v>
      </c>
      <c r="L625" s="80"/>
      <c r="M625" s="23" t="s">
        <v>1044</v>
      </c>
      <c r="N625" s="15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spans="1:26" x14ac:dyDescent="0.35">
      <c r="A626" s="16"/>
      <c r="B626" s="126" t="s">
        <v>1111</v>
      </c>
      <c r="C626" s="20"/>
      <c r="D626" s="265"/>
      <c r="E626" s="127"/>
      <c r="F626" s="36"/>
      <c r="G626" s="36"/>
      <c r="H626" s="36"/>
      <c r="I626" s="220"/>
      <c r="J626" s="220"/>
      <c r="K626" s="221"/>
      <c r="L626" s="80"/>
      <c r="M626" s="23" t="s">
        <v>1045</v>
      </c>
      <c r="N626" s="15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spans="1:26" x14ac:dyDescent="0.35">
      <c r="A627" s="16"/>
      <c r="B627" s="126" t="s">
        <v>1046</v>
      </c>
      <c r="C627" s="20"/>
      <c r="D627" s="265"/>
      <c r="E627" s="127"/>
      <c r="F627" s="36"/>
      <c r="G627" s="36"/>
      <c r="H627" s="36"/>
      <c r="I627" s="220"/>
      <c r="J627" s="220"/>
      <c r="K627" s="221"/>
      <c r="L627" s="189"/>
      <c r="M627" s="23"/>
      <c r="N627" s="15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spans="1:26" x14ac:dyDescent="0.35">
      <c r="A628" s="16"/>
      <c r="B628" s="126" t="s">
        <v>1047</v>
      </c>
      <c r="C628" s="20"/>
      <c r="D628" s="265"/>
      <c r="E628" s="127"/>
      <c r="F628" s="36"/>
      <c r="G628" s="36"/>
      <c r="H628" s="36"/>
      <c r="I628" s="220"/>
      <c r="J628" s="220"/>
      <c r="K628" s="221"/>
      <c r="L628" s="189"/>
      <c r="M628" s="23"/>
      <c r="N628" s="15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spans="1:26" x14ac:dyDescent="0.35">
      <c r="A629" s="16"/>
      <c r="B629" s="126" t="s">
        <v>1048</v>
      </c>
      <c r="C629" s="20"/>
      <c r="D629" s="265"/>
      <c r="E629" s="127"/>
      <c r="F629" s="36"/>
      <c r="G629" s="36"/>
      <c r="H629" s="36"/>
      <c r="I629" s="220"/>
      <c r="J629" s="220"/>
      <c r="K629" s="221"/>
      <c r="L629" s="189"/>
      <c r="M629" s="23"/>
      <c r="N629" s="15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spans="1:26" x14ac:dyDescent="0.35">
      <c r="A630" s="16"/>
      <c r="B630" s="126" t="s">
        <v>1049</v>
      </c>
      <c r="C630" s="20"/>
      <c r="D630" s="265"/>
      <c r="E630" s="127"/>
      <c r="F630" s="36"/>
      <c r="G630" s="36"/>
      <c r="H630" s="36"/>
      <c r="I630" s="220"/>
      <c r="J630" s="220"/>
      <c r="K630" s="221"/>
      <c r="L630" s="189"/>
      <c r="M630" s="23"/>
      <c r="N630" s="15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spans="1:26" x14ac:dyDescent="0.35">
      <c r="A631" s="16"/>
      <c r="B631" s="126" t="s">
        <v>1050</v>
      </c>
      <c r="C631" s="20"/>
      <c r="D631" s="265"/>
      <c r="E631" s="127"/>
      <c r="F631" s="36"/>
      <c r="G631" s="36"/>
      <c r="H631" s="36"/>
      <c r="I631" s="220"/>
      <c r="J631" s="220"/>
      <c r="K631" s="221"/>
      <c r="L631" s="189"/>
      <c r="M631" s="23"/>
      <c r="N631" s="15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spans="1:26" x14ac:dyDescent="0.35">
      <c r="A632" s="16"/>
      <c r="B632" s="126" t="s">
        <v>1051</v>
      </c>
      <c r="C632" s="20"/>
      <c r="D632" s="265"/>
      <c r="E632" s="127"/>
      <c r="F632" s="36"/>
      <c r="G632" s="36"/>
      <c r="H632" s="36"/>
      <c r="I632" s="220"/>
      <c r="J632" s="220"/>
      <c r="K632" s="221"/>
      <c r="L632" s="189"/>
      <c r="M632" s="23"/>
      <c r="N632" s="15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spans="1:26" x14ac:dyDescent="0.35">
      <c r="A633" s="16"/>
      <c r="B633" s="23" t="s">
        <v>1052</v>
      </c>
      <c r="C633" s="20"/>
      <c r="D633" s="265"/>
      <c r="E633" s="127"/>
      <c r="F633" s="36"/>
      <c r="G633" s="36"/>
      <c r="H633" s="36"/>
      <c r="I633" s="220"/>
      <c r="J633" s="220"/>
      <c r="K633" s="221"/>
      <c r="L633" s="189"/>
      <c r="M633" s="23"/>
      <c r="N633" s="15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spans="1:26" x14ac:dyDescent="0.35">
      <c r="A634" s="16"/>
      <c r="B634" s="23" t="s">
        <v>1053</v>
      </c>
      <c r="C634" s="20"/>
      <c r="D634" s="265"/>
      <c r="E634" s="127"/>
      <c r="F634" s="36"/>
      <c r="G634" s="36"/>
      <c r="H634" s="36"/>
      <c r="I634" s="220"/>
      <c r="J634" s="220"/>
      <c r="K634" s="221"/>
      <c r="L634" s="189"/>
      <c r="M634" s="23"/>
      <c r="N634" s="15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spans="1:26" x14ac:dyDescent="0.35">
      <c r="A635" s="16"/>
      <c r="B635" s="23"/>
      <c r="C635" s="20"/>
      <c r="D635" s="265"/>
      <c r="E635" s="127"/>
      <c r="F635" s="36"/>
      <c r="G635" s="36"/>
      <c r="H635" s="36"/>
      <c r="I635" s="220"/>
      <c r="J635" s="220"/>
      <c r="K635" s="221"/>
      <c r="L635" s="189"/>
      <c r="M635" s="23"/>
      <c r="N635" s="15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spans="1:26" x14ac:dyDescent="0.35">
      <c r="A636" s="16">
        <v>47</v>
      </c>
      <c r="B636" s="23" t="s">
        <v>1054</v>
      </c>
      <c r="C636" s="20">
        <v>67000</v>
      </c>
      <c r="D636" s="268">
        <v>24047</v>
      </c>
      <c r="E636" s="127">
        <f>16800+8400+10200+11200+6800+5100</f>
        <v>58500</v>
      </c>
      <c r="F636" s="36">
        <v>0</v>
      </c>
      <c r="G636" s="36">
        <v>0</v>
      </c>
      <c r="H636" s="36">
        <v>0</v>
      </c>
      <c r="I636" s="220">
        <f>F636+G636+H636</f>
        <v>0</v>
      </c>
      <c r="J636" s="220">
        <f>E636+I636</f>
        <v>58500</v>
      </c>
      <c r="K636" s="221">
        <f>C636-J636</f>
        <v>8500</v>
      </c>
      <c r="L636" s="80">
        <v>24047</v>
      </c>
      <c r="M636" s="23" t="s">
        <v>1055</v>
      </c>
      <c r="N636" s="15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spans="1:26" x14ac:dyDescent="0.35">
      <c r="A637" s="9"/>
      <c r="B637" s="126" t="s">
        <v>1112</v>
      </c>
      <c r="C637" s="20"/>
      <c r="D637" s="272"/>
      <c r="E637" s="127"/>
      <c r="F637" s="36"/>
      <c r="G637" s="36"/>
      <c r="H637" s="36"/>
      <c r="I637" s="220"/>
      <c r="J637" s="220"/>
      <c r="K637" s="220"/>
      <c r="L637" s="80">
        <v>24076</v>
      </c>
      <c r="M637" s="15" t="s">
        <v>1056</v>
      </c>
      <c r="N637" s="15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spans="1:26" x14ac:dyDescent="0.35">
      <c r="A638" s="9"/>
      <c r="B638" s="126" t="s">
        <v>1057</v>
      </c>
      <c r="C638" s="20"/>
      <c r="D638" s="272"/>
      <c r="E638" s="127"/>
      <c r="F638" s="36"/>
      <c r="G638" s="36"/>
      <c r="H638" s="36"/>
      <c r="I638" s="220"/>
      <c r="J638" s="220"/>
      <c r="K638" s="220"/>
      <c r="L638" s="80">
        <v>24104</v>
      </c>
      <c r="M638" s="15" t="s">
        <v>1058</v>
      </c>
      <c r="N638" s="15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spans="1:26" x14ac:dyDescent="0.35">
      <c r="A639" s="9"/>
      <c r="B639" s="126" t="s">
        <v>1059</v>
      </c>
      <c r="C639" s="20"/>
      <c r="D639" s="234"/>
      <c r="E639" s="127"/>
      <c r="F639" s="36"/>
      <c r="G639" s="36"/>
      <c r="H639" s="36"/>
      <c r="I639" s="220"/>
      <c r="J639" s="220"/>
      <c r="K639" s="220"/>
      <c r="L639" s="80">
        <v>24104</v>
      </c>
      <c r="M639" s="15" t="s">
        <v>1060</v>
      </c>
      <c r="N639" s="15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spans="1:26" x14ac:dyDescent="0.35">
      <c r="A640" s="9"/>
      <c r="B640" s="126" t="s">
        <v>1061</v>
      </c>
      <c r="C640" s="20"/>
      <c r="D640" s="234"/>
      <c r="E640" s="36"/>
      <c r="F640" s="36"/>
      <c r="G640" s="36"/>
      <c r="H640" s="36"/>
      <c r="I640" s="220"/>
      <c r="J640" s="220"/>
      <c r="K640" s="220"/>
      <c r="L640" s="80">
        <v>24119</v>
      </c>
      <c r="M640" s="15" t="s">
        <v>1062</v>
      </c>
      <c r="N640" s="15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spans="1:26" x14ac:dyDescent="0.35">
      <c r="A641" s="9"/>
      <c r="B641" s="126" t="s">
        <v>1063</v>
      </c>
      <c r="C641" s="20"/>
      <c r="D641" s="234"/>
      <c r="E641" s="36"/>
      <c r="F641" s="36"/>
      <c r="G641" s="36"/>
      <c r="H641" s="36"/>
      <c r="I641" s="220"/>
      <c r="J641" s="220"/>
      <c r="K641" s="220"/>
      <c r="L641" s="14"/>
      <c r="M641" s="15" t="s">
        <v>1064</v>
      </c>
      <c r="N641" s="15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spans="1:26" x14ac:dyDescent="0.35">
      <c r="A642" s="9"/>
      <c r="B642" s="126" t="s">
        <v>1065</v>
      </c>
      <c r="C642" s="20"/>
      <c r="D642" s="234"/>
      <c r="E642" s="36"/>
      <c r="F642" s="36"/>
      <c r="G642" s="36"/>
      <c r="H642" s="36"/>
      <c r="I642" s="220"/>
      <c r="J642" s="220"/>
      <c r="K642" s="220"/>
      <c r="L642" s="14"/>
      <c r="M642" s="250" t="s">
        <v>1066</v>
      </c>
      <c r="N642" s="15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spans="1:26" x14ac:dyDescent="0.35">
      <c r="A643" s="9"/>
      <c r="B643" s="126"/>
      <c r="C643" s="20"/>
      <c r="D643" s="234"/>
      <c r="E643" s="36"/>
      <c r="F643" s="36"/>
      <c r="G643" s="36"/>
      <c r="H643" s="36"/>
      <c r="I643" s="220"/>
      <c r="J643" s="220"/>
      <c r="K643" s="220"/>
      <c r="L643" s="14"/>
      <c r="M643" s="273"/>
      <c r="N643" s="15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spans="1:26" x14ac:dyDescent="0.35">
      <c r="A644" s="9"/>
      <c r="B644" s="126"/>
      <c r="C644" s="20"/>
      <c r="D644" s="234"/>
      <c r="E644" s="36"/>
      <c r="F644" s="36"/>
      <c r="G644" s="36"/>
      <c r="H644" s="36"/>
      <c r="I644" s="220"/>
      <c r="J644" s="220"/>
      <c r="K644" s="220"/>
      <c r="L644" s="14"/>
      <c r="M644" s="15"/>
      <c r="N644" s="15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spans="1:26" x14ac:dyDescent="0.35">
      <c r="A645" s="16">
        <v>48</v>
      </c>
      <c r="B645" s="126" t="s">
        <v>1067</v>
      </c>
      <c r="C645" s="20">
        <v>20000</v>
      </c>
      <c r="D645" s="268">
        <v>24228</v>
      </c>
      <c r="E645" s="127">
        <v>0</v>
      </c>
      <c r="F645" s="36">
        <v>0</v>
      </c>
      <c r="G645" s="36">
        <f>C645</f>
        <v>20000</v>
      </c>
      <c r="H645" s="36">
        <v>0</v>
      </c>
      <c r="I645" s="220">
        <f>F645+G645+H645</f>
        <v>20000</v>
      </c>
      <c r="J645" s="220">
        <f>E645+I645</f>
        <v>20000</v>
      </c>
      <c r="K645" s="221">
        <f>C645-J645</f>
        <v>0</v>
      </c>
      <c r="L645" s="80"/>
      <c r="M645" s="23" t="s">
        <v>1068</v>
      </c>
      <c r="N645" s="15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spans="1:26" x14ac:dyDescent="0.35">
      <c r="A646" s="9"/>
      <c r="B646" s="126" t="s">
        <v>1113</v>
      </c>
      <c r="C646" s="20"/>
      <c r="D646" s="234"/>
      <c r="E646" s="36"/>
      <c r="F646" s="36"/>
      <c r="G646" s="36"/>
      <c r="H646" s="36"/>
      <c r="I646" s="220"/>
      <c r="J646" s="220"/>
      <c r="K646" s="220"/>
      <c r="L646" s="14"/>
      <c r="M646" s="15"/>
      <c r="N646" s="15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spans="1:26" x14ac:dyDescent="0.35">
      <c r="A647" s="9"/>
      <c r="B647" s="126" t="s">
        <v>1069</v>
      </c>
      <c r="C647" s="20"/>
      <c r="D647" s="234"/>
      <c r="E647" s="36"/>
      <c r="F647" s="36"/>
      <c r="G647" s="36"/>
      <c r="H647" s="36"/>
      <c r="I647" s="220"/>
      <c r="J647" s="220"/>
      <c r="K647" s="220"/>
      <c r="L647" s="14"/>
      <c r="M647" s="15"/>
      <c r="N647" s="15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spans="1:26" x14ac:dyDescent="0.35">
      <c r="A648" s="9"/>
      <c r="B648" s="126" t="s">
        <v>1070</v>
      </c>
      <c r="C648" s="20"/>
      <c r="D648" s="234"/>
      <c r="E648" s="36"/>
      <c r="F648" s="36"/>
      <c r="G648" s="36"/>
      <c r="H648" s="36"/>
      <c r="I648" s="220"/>
      <c r="J648" s="220"/>
      <c r="K648" s="220"/>
      <c r="L648" s="14"/>
      <c r="M648" s="15"/>
      <c r="N648" s="15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spans="1:26" x14ac:dyDescent="0.35">
      <c r="A649" s="9"/>
      <c r="B649" s="274"/>
      <c r="C649" s="20"/>
      <c r="D649" s="234"/>
      <c r="E649" s="36"/>
      <c r="F649" s="36"/>
      <c r="G649" s="36"/>
      <c r="H649" s="36"/>
      <c r="I649" s="220"/>
      <c r="J649" s="220"/>
      <c r="K649" s="220"/>
      <c r="L649" s="14"/>
      <c r="M649" s="15"/>
      <c r="N649" s="15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spans="1:26" x14ac:dyDescent="0.35">
      <c r="A650" s="68"/>
      <c r="B650" s="199" t="s">
        <v>1071</v>
      </c>
      <c r="C650" s="275">
        <f>SUM(C142:C649)</f>
        <v>41045980</v>
      </c>
      <c r="D650" s="275"/>
      <c r="E650" s="275">
        <f t="shared" ref="E650:K650" si="2">SUM(E142:E649)</f>
        <v>4422350</v>
      </c>
      <c r="F650" s="275">
        <f t="shared" si="2"/>
        <v>140000</v>
      </c>
      <c r="G650" s="275">
        <f t="shared" si="2"/>
        <v>32389194</v>
      </c>
      <c r="H650" s="275">
        <f t="shared" si="2"/>
        <v>4503116</v>
      </c>
      <c r="I650" s="276">
        <f t="shared" si="2"/>
        <v>36594930</v>
      </c>
      <c r="J650" s="276">
        <f t="shared" si="2"/>
        <v>41017280</v>
      </c>
      <c r="K650" s="276">
        <f t="shared" si="2"/>
        <v>28700</v>
      </c>
      <c r="L650" s="71"/>
      <c r="M650" s="200"/>
      <c r="N650" s="200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spans="1:26" x14ac:dyDescent="0.35">
      <c r="A651" s="45"/>
      <c r="B651" s="277"/>
      <c r="C651" s="14"/>
      <c r="D651" s="272"/>
      <c r="E651" s="178"/>
      <c r="F651" s="178"/>
      <c r="G651" s="178"/>
      <c r="H651" s="178"/>
      <c r="I651" s="178"/>
      <c r="J651" s="178"/>
      <c r="K651" s="178"/>
      <c r="L651" s="14"/>
      <c r="M651" s="46"/>
      <c r="N651" s="4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spans="1:26" x14ac:dyDescent="0.35">
      <c r="A652" s="372" t="s">
        <v>1072</v>
      </c>
      <c r="B652" s="337"/>
      <c r="C652" s="337"/>
      <c r="D652" s="337"/>
      <c r="E652" s="337"/>
      <c r="F652" s="337"/>
      <c r="G652" s="178"/>
      <c r="H652" s="178"/>
      <c r="I652" s="178"/>
      <c r="J652" s="178"/>
      <c r="K652" s="178"/>
      <c r="L652" s="14"/>
      <c r="M652" s="46"/>
      <c r="N652" s="4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spans="1:26" x14ac:dyDescent="0.35">
      <c r="A653" s="56"/>
      <c r="B653" s="56"/>
      <c r="C653" s="56"/>
      <c r="D653" s="278"/>
      <c r="E653" s="177"/>
      <c r="F653" s="177"/>
      <c r="G653" s="177"/>
      <c r="H653" s="177"/>
      <c r="I653" s="177"/>
      <c r="J653" s="177"/>
      <c r="K653" s="177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spans="1:26" x14ac:dyDescent="0.35">
      <c r="A654" s="56"/>
      <c r="B654" s="56"/>
      <c r="C654" s="56"/>
      <c r="D654" s="278"/>
      <c r="E654" s="177"/>
      <c r="F654" s="177"/>
      <c r="G654" s="177"/>
      <c r="H654" s="177"/>
      <c r="I654" s="177"/>
      <c r="J654" s="177"/>
      <c r="K654" s="177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spans="1:26" x14ac:dyDescent="0.35">
      <c r="A655" s="56"/>
      <c r="B655" s="56"/>
      <c r="C655" s="56"/>
      <c r="D655" s="278"/>
      <c r="E655" s="177"/>
      <c r="F655" s="177"/>
      <c r="G655" s="177"/>
      <c r="H655" s="177"/>
      <c r="I655" s="177"/>
      <c r="J655" s="177"/>
      <c r="K655" s="177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spans="1:26" x14ac:dyDescent="0.35">
      <c r="A656" s="56"/>
      <c r="B656" s="56"/>
      <c r="C656" s="56"/>
      <c r="D656" s="278"/>
      <c r="E656" s="177"/>
      <c r="F656" s="177"/>
      <c r="G656" s="177"/>
      <c r="H656" s="177"/>
      <c r="I656" s="177"/>
      <c r="J656" s="177"/>
      <c r="K656" s="177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spans="1:26" x14ac:dyDescent="0.35">
      <c r="A657" s="56"/>
      <c r="B657" s="56"/>
      <c r="C657" s="56"/>
      <c r="D657" s="278"/>
      <c r="E657" s="177"/>
      <c r="F657" s="177"/>
      <c r="G657" s="177"/>
      <c r="H657" s="177"/>
      <c r="I657" s="177"/>
      <c r="J657" s="177"/>
      <c r="K657" s="177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spans="1:26" x14ac:dyDescent="0.35">
      <c r="A658" s="56"/>
      <c r="B658" s="56"/>
      <c r="C658" s="56"/>
      <c r="D658" s="278"/>
      <c r="E658" s="177"/>
      <c r="F658" s="177"/>
      <c r="G658" s="177"/>
      <c r="H658" s="177"/>
      <c r="I658" s="177"/>
      <c r="J658" s="177"/>
      <c r="K658" s="177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spans="1:26" x14ac:dyDescent="0.35">
      <c r="A659" s="56"/>
      <c r="B659" s="56"/>
      <c r="C659" s="56"/>
      <c r="D659" s="278"/>
      <c r="E659" s="177"/>
      <c r="F659" s="177"/>
      <c r="G659" s="177"/>
      <c r="H659" s="177"/>
      <c r="I659" s="177"/>
      <c r="J659" s="177"/>
      <c r="K659" s="177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spans="1:26" x14ac:dyDescent="0.35">
      <c r="A660" s="56"/>
      <c r="B660" s="56"/>
      <c r="C660" s="56"/>
      <c r="D660" s="278"/>
      <c r="E660" s="177"/>
      <c r="F660" s="177"/>
      <c r="G660" s="177"/>
      <c r="H660" s="177"/>
      <c r="I660" s="177"/>
      <c r="J660" s="177"/>
      <c r="K660" s="177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spans="1:26" x14ac:dyDescent="0.35">
      <c r="A661" s="56"/>
      <c r="B661" s="56"/>
      <c r="C661" s="56"/>
      <c r="D661" s="278"/>
      <c r="E661" s="177"/>
      <c r="F661" s="177"/>
      <c r="G661" s="177"/>
      <c r="H661" s="177"/>
      <c r="I661" s="177"/>
      <c r="J661" s="177"/>
      <c r="K661" s="177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spans="1:26" x14ac:dyDescent="0.35">
      <c r="A662" s="56"/>
      <c r="B662" s="56"/>
      <c r="C662" s="56"/>
      <c r="D662" s="278"/>
      <c r="E662" s="177"/>
      <c r="F662" s="177"/>
      <c r="G662" s="177"/>
      <c r="H662" s="177"/>
      <c r="I662" s="177"/>
      <c r="J662" s="177"/>
      <c r="K662" s="177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spans="1:26" x14ac:dyDescent="0.35">
      <c r="A663" s="56"/>
      <c r="B663" s="56"/>
      <c r="C663" s="56"/>
      <c r="D663" s="278"/>
      <c r="E663" s="177"/>
      <c r="F663" s="177"/>
      <c r="G663" s="177"/>
      <c r="H663" s="177"/>
      <c r="I663" s="177"/>
      <c r="J663" s="177"/>
      <c r="K663" s="177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spans="1:26" x14ac:dyDescent="0.35">
      <c r="A664" s="56"/>
      <c r="B664" s="56"/>
      <c r="C664" s="56"/>
      <c r="D664" s="278"/>
      <c r="E664" s="177"/>
      <c r="F664" s="177"/>
      <c r="G664" s="177"/>
      <c r="H664" s="177"/>
      <c r="I664" s="177"/>
      <c r="J664" s="177"/>
      <c r="K664" s="177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spans="1:26" x14ac:dyDescent="0.35">
      <c r="A665" s="56"/>
      <c r="B665" s="56"/>
      <c r="C665" s="56"/>
      <c r="D665" s="278"/>
      <c r="E665" s="177"/>
      <c r="F665" s="177"/>
      <c r="G665" s="177"/>
      <c r="H665" s="177"/>
      <c r="I665" s="177"/>
      <c r="J665" s="177"/>
      <c r="K665" s="177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spans="1:26" x14ac:dyDescent="0.35">
      <c r="A666" s="56"/>
      <c r="B666" s="56"/>
      <c r="C666" s="56"/>
      <c r="D666" s="278"/>
      <c r="E666" s="177"/>
      <c r="F666" s="177"/>
      <c r="G666" s="177"/>
      <c r="H666" s="177"/>
      <c r="I666" s="177"/>
      <c r="J666" s="177"/>
      <c r="K666" s="177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spans="1:26" x14ac:dyDescent="0.35">
      <c r="A667" s="56"/>
      <c r="B667" s="56"/>
      <c r="C667" s="56"/>
      <c r="D667" s="278"/>
      <c r="E667" s="177"/>
      <c r="F667" s="177"/>
      <c r="G667" s="177"/>
      <c r="H667" s="177"/>
      <c r="I667" s="177"/>
      <c r="J667" s="177"/>
      <c r="K667" s="177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spans="1:26" x14ac:dyDescent="0.35">
      <c r="A668" s="56"/>
      <c r="B668" s="56"/>
      <c r="C668" s="56"/>
      <c r="D668" s="278"/>
      <c r="E668" s="177"/>
      <c r="F668" s="177"/>
      <c r="G668" s="177"/>
      <c r="H668" s="177"/>
      <c r="I668" s="177"/>
      <c r="J668" s="177"/>
      <c r="K668" s="177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spans="1:26" x14ac:dyDescent="0.35">
      <c r="A669" s="56"/>
      <c r="B669" s="56"/>
      <c r="C669" s="56"/>
      <c r="D669" s="278"/>
      <c r="E669" s="177"/>
      <c r="F669" s="177"/>
      <c r="G669" s="177"/>
      <c r="H669" s="177"/>
      <c r="I669" s="177"/>
      <c r="J669" s="177"/>
      <c r="K669" s="177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spans="1:26" x14ac:dyDescent="0.35">
      <c r="A670" s="56"/>
      <c r="B670" s="56"/>
      <c r="C670" s="56"/>
      <c r="D670" s="278"/>
      <c r="E670" s="177"/>
      <c r="F670" s="177"/>
      <c r="G670" s="177"/>
      <c r="H670" s="177"/>
      <c r="I670" s="177"/>
      <c r="J670" s="177"/>
      <c r="K670" s="177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spans="1:26" x14ac:dyDescent="0.35">
      <c r="A671" s="56"/>
      <c r="B671" s="56"/>
      <c r="C671" s="56"/>
      <c r="D671" s="278"/>
      <c r="E671" s="177"/>
      <c r="F671" s="177"/>
      <c r="G671" s="177"/>
      <c r="H671" s="177"/>
      <c r="I671" s="177"/>
      <c r="J671" s="177"/>
      <c r="K671" s="177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spans="1:26" x14ac:dyDescent="0.35">
      <c r="A672" s="56"/>
      <c r="B672" s="56"/>
      <c r="C672" s="56"/>
      <c r="D672" s="278"/>
      <c r="E672" s="177"/>
      <c r="F672" s="177"/>
      <c r="G672" s="177"/>
      <c r="H672" s="177"/>
      <c r="I672" s="177"/>
      <c r="J672" s="177"/>
      <c r="K672" s="177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spans="1:26" x14ac:dyDescent="0.35">
      <c r="A673" s="56"/>
      <c r="B673" s="56"/>
      <c r="C673" s="56"/>
      <c r="D673" s="278"/>
      <c r="E673" s="177"/>
      <c r="F673" s="177"/>
      <c r="G673" s="177"/>
      <c r="H673" s="177"/>
      <c r="I673" s="177"/>
      <c r="J673" s="177"/>
      <c r="K673" s="177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spans="1:26" x14ac:dyDescent="0.35">
      <c r="A674" s="56"/>
      <c r="B674" s="56"/>
      <c r="C674" s="56"/>
      <c r="D674" s="278"/>
      <c r="E674" s="177"/>
      <c r="F674" s="177"/>
      <c r="G674" s="177"/>
      <c r="H674" s="177"/>
      <c r="I674" s="177"/>
      <c r="J674" s="177"/>
      <c r="K674" s="177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spans="1:26" x14ac:dyDescent="0.35">
      <c r="A675" s="56"/>
      <c r="B675" s="56"/>
      <c r="C675" s="56"/>
      <c r="D675" s="278"/>
      <c r="E675" s="177"/>
      <c r="F675" s="177"/>
      <c r="G675" s="177"/>
      <c r="H675" s="177"/>
      <c r="I675" s="177"/>
      <c r="J675" s="177"/>
      <c r="K675" s="177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spans="1:26" x14ac:dyDescent="0.35">
      <c r="A676" s="56"/>
      <c r="B676" s="56"/>
      <c r="C676" s="56"/>
      <c r="D676" s="278"/>
      <c r="E676" s="177"/>
      <c r="F676" s="177"/>
      <c r="G676" s="177"/>
      <c r="H676" s="177"/>
      <c r="I676" s="177"/>
      <c r="J676" s="177"/>
      <c r="K676" s="177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spans="1:26" x14ac:dyDescent="0.35">
      <c r="A677" s="56"/>
      <c r="B677" s="56"/>
      <c r="C677" s="56"/>
      <c r="D677" s="278"/>
      <c r="E677" s="177"/>
      <c r="F677" s="177"/>
      <c r="G677" s="177"/>
      <c r="H677" s="177"/>
      <c r="I677" s="177"/>
      <c r="J677" s="177"/>
      <c r="K677" s="177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spans="1:26" x14ac:dyDescent="0.35">
      <c r="A678" s="56"/>
      <c r="B678" s="56"/>
      <c r="C678" s="56"/>
      <c r="D678" s="278"/>
      <c r="E678" s="177"/>
      <c r="F678" s="177"/>
      <c r="G678" s="177"/>
      <c r="H678" s="177"/>
      <c r="I678" s="177"/>
      <c r="J678" s="177"/>
      <c r="K678" s="177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spans="1:26" x14ac:dyDescent="0.35">
      <c r="A679" s="56"/>
      <c r="B679" s="56"/>
      <c r="C679" s="56"/>
      <c r="D679" s="278"/>
      <c r="E679" s="177"/>
      <c r="F679" s="177"/>
      <c r="G679" s="177"/>
      <c r="H679" s="177"/>
      <c r="I679" s="177"/>
      <c r="J679" s="177"/>
      <c r="K679" s="177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spans="1:26" x14ac:dyDescent="0.35">
      <c r="A680" s="56"/>
      <c r="B680" s="56"/>
      <c r="C680" s="56"/>
      <c r="D680" s="278"/>
      <c r="E680" s="177"/>
      <c r="F680" s="177"/>
      <c r="G680" s="177"/>
      <c r="H680" s="177"/>
      <c r="I680" s="177"/>
      <c r="J680" s="177"/>
      <c r="K680" s="177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spans="1:26" x14ac:dyDescent="0.35">
      <c r="A681" s="56"/>
      <c r="B681" s="56"/>
      <c r="C681" s="56"/>
      <c r="D681" s="278"/>
      <c r="E681" s="177"/>
      <c r="F681" s="177"/>
      <c r="G681" s="177"/>
      <c r="H681" s="177"/>
      <c r="I681" s="177"/>
      <c r="J681" s="177"/>
      <c r="K681" s="177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spans="1:26" x14ac:dyDescent="0.35">
      <c r="A682" s="56"/>
      <c r="B682" s="56"/>
      <c r="C682" s="56"/>
      <c r="D682" s="278"/>
      <c r="E682" s="177"/>
      <c r="F682" s="177"/>
      <c r="G682" s="177"/>
      <c r="H682" s="177"/>
      <c r="I682" s="177"/>
      <c r="J682" s="177"/>
      <c r="K682" s="177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spans="1:26" x14ac:dyDescent="0.35">
      <c r="A683" s="56"/>
      <c r="B683" s="56"/>
      <c r="C683" s="56"/>
      <c r="D683" s="278"/>
      <c r="E683" s="177"/>
      <c r="F683" s="177"/>
      <c r="G683" s="177"/>
      <c r="H683" s="177"/>
      <c r="I683" s="177"/>
      <c r="J683" s="177"/>
      <c r="K683" s="177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spans="1:26" x14ac:dyDescent="0.35">
      <c r="A684" s="56"/>
      <c r="B684" s="56"/>
      <c r="C684" s="56"/>
      <c r="D684" s="278"/>
      <c r="E684" s="177"/>
      <c r="F684" s="177"/>
      <c r="G684" s="177"/>
      <c r="H684" s="177"/>
      <c r="I684" s="177"/>
      <c r="J684" s="177"/>
      <c r="K684" s="177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spans="1:26" x14ac:dyDescent="0.35">
      <c r="A685" s="56"/>
      <c r="B685" s="56"/>
      <c r="C685" s="56"/>
      <c r="D685" s="278"/>
      <c r="E685" s="177"/>
      <c r="F685" s="177"/>
      <c r="G685" s="177"/>
      <c r="H685" s="177"/>
      <c r="I685" s="177"/>
      <c r="J685" s="177"/>
      <c r="K685" s="177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spans="1:26" x14ac:dyDescent="0.35">
      <c r="A686" s="56"/>
      <c r="B686" s="56"/>
      <c r="C686" s="56"/>
      <c r="D686" s="278"/>
      <c r="E686" s="177"/>
      <c r="F686" s="177"/>
      <c r="G686" s="177"/>
      <c r="H686" s="177"/>
      <c r="I686" s="177"/>
      <c r="J686" s="177"/>
      <c r="K686" s="177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spans="1:26" x14ac:dyDescent="0.35">
      <c r="A687" s="56"/>
      <c r="B687" s="56"/>
      <c r="C687" s="56"/>
      <c r="D687" s="278"/>
      <c r="E687" s="177"/>
      <c r="F687" s="177"/>
      <c r="G687" s="177"/>
      <c r="H687" s="177"/>
      <c r="I687" s="177"/>
      <c r="J687" s="177"/>
      <c r="K687" s="177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spans="1:26" x14ac:dyDescent="0.35">
      <c r="A688" s="56"/>
      <c r="B688" s="56"/>
      <c r="C688" s="56"/>
      <c r="D688" s="278"/>
      <c r="E688" s="177"/>
      <c r="F688" s="177"/>
      <c r="G688" s="177"/>
      <c r="H688" s="177"/>
      <c r="I688" s="177"/>
      <c r="J688" s="177"/>
      <c r="K688" s="177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spans="1:26" x14ac:dyDescent="0.35">
      <c r="A689" s="56"/>
      <c r="B689" s="56"/>
      <c r="C689" s="56"/>
      <c r="D689" s="278"/>
      <c r="E689" s="177"/>
      <c r="F689" s="177"/>
      <c r="G689" s="177"/>
      <c r="H689" s="177"/>
      <c r="I689" s="177"/>
      <c r="J689" s="177"/>
      <c r="K689" s="177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spans="1:26" x14ac:dyDescent="0.35">
      <c r="A690" s="56"/>
      <c r="B690" s="56"/>
      <c r="C690" s="56"/>
      <c r="D690" s="278"/>
      <c r="E690" s="177"/>
      <c r="F690" s="177"/>
      <c r="G690" s="177"/>
      <c r="H690" s="177"/>
      <c r="I690" s="177"/>
      <c r="J690" s="177"/>
      <c r="K690" s="177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spans="1:26" x14ac:dyDescent="0.35">
      <c r="A691" s="56"/>
      <c r="B691" s="56"/>
      <c r="C691" s="56"/>
      <c r="D691" s="278"/>
      <c r="E691" s="177"/>
      <c r="F691" s="177"/>
      <c r="G691" s="177"/>
      <c r="H691" s="177"/>
      <c r="I691" s="177"/>
      <c r="J691" s="177"/>
      <c r="K691" s="177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spans="1:26" x14ac:dyDescent="0.35">
      <c r="A692" s="56"/>
      <c r="B692" s="56"/>
      <c r="C692" s="56"/>
      <c r="D692" s="278"/>
      <c r="E692" s="177"/>
      <c r="F692" s="177"/>
      <c r="G692" s="177"/>
      <c r="H692" s="177"/>
      <c r="I692" s="177"/>
      <c r="J692" s="177"/>
      <c r="K692" s="177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spans="1:26" x14ac:dyDescent="0.35">
      <c r="A693" s="56"/>
      <c r="B693" s="56"/>
      <c r="C693" s="56"/>
      <c r="D693" s="278"/>
      <c r="E693" s="177"/>
      <c r="F693" s="177"/>
      <c r="G693" s="177"/>
      <c r="H693" s="177"/>
      <c r="I693" s="177"/>
      <c r="J693" s="177"/>
      <c r="K693" s="177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spans="1:26" x14ac:dyDescent="0.35">
      <c r="A694" s="56"/>
      <c r="B694" s="56"/>
      <c r="C694" s="56"/>
      <c r="D694" s="278"/>
      <c r="E694" s="177"/>
      <c r="F694" s="177"/>
      <c r="G694" s="177"/>
      <c r="H694" s="177"/>
      <c r="I694" s="177"/>
      <c r="J694" s="177"/>
      <c r="K694" s="177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spans="1:26" x14ac:dyDescent="0.35">
      <c r="A695" s="56"/>
      <c r="B695" s="56"/>
      <c r="C695" s="56"/>
      <c r="D695" s="278"/>
      <c r="E695" s="177"/>
      <c r="F695" s="177"/>
      <c r="G695" s="177"/>
      <c r="H695" s="177"/>
      <c r="I695" s="177"/>
      <c r="J695" s="177"/>
      <c r="K695" s="177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spans="1:26" x14ac:dyDescent="0.35">
      <c r="A696" s="56"/>
      <c r="B696" s="56"/>
      <c r="C696" s="56"/>
      <c r="D696" s="278"/>
      <c r="E696" s="177"/>
      <c r="F696" s="177"/>
      <c r="G696" s="177"/>
      <c r="H696" s="177"/>
      <c r="I696" s="177"/>
      <c r="J696" s="177"/>
      <c r="K696" s="177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spans="1:26" x14ac:dyDescent="0.35">
      <c r="A697" s="56"/>
      <c r="B697" s="56"/>
      <c r="C697" s="56"/>
      <c r="D697" s="278"/>
      <c r="E697" s="177"/>
      <c r="F697" s="177"/>
      <c r="G697" s="177"/>
      <c r="H697" s="177"/>
      <c r="I697" s="177"/>
      <c r="J697" s="177"/>
      <c r="K697" s="177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spans="1:26" x14ac:dyDescent="0.35">
      <c r="A698" s="56"/>
      <c r="B698" s="56"/>
      <c r="C698" s="56"/>
      <c r="D698" s="278"/>
      <c r="E698" s="177"/>
      <c r="F698" s="177"/>
      <c r="G698" s="177"/>
      <c r="H698" s="177"/>
      <c r="I698" s="177"/>
      <c r="J698" s="177"/>
      <c r="K698" s="177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spans="1:26" x14ac:dyDescent="0.35">
      <c r="A699" s="56"/>
      <c r="B699" s="56"/>
      <c r="C699" s="56"/>
      <c r="D699" s="278"/>
      <c r="E699" s="177"/>
      <c r="F699" s="177"/>
      <c r="G699" s="177"/>
      <c r="H699" s="177"/>
      <c r="I699" s="177"/>
      <c r="J699" s="177"/>
      <c r="K699" s="177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spans="1:26" x14ac:dyDescent="0.35">
      <c r="A700" s="56"/>
      <c r="B700" s="56"/>
      <c r="C700" s="56"/>
      <c r="D700" s="278"/>
      <c r="E700" s="177"/>
      <c r="F700" s="177"/>
      <c r="G700" s="177"/>
      <c r="H700" s="177"/>
      <c r="I700" s="177"/>
      <c r="J700" s="177"/>
      <c r="K700" s="177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spans="1:26" x14ac:dyDescent="0.35">
      <c r="A701" s="56"/>
      <c r="B701" s="56"/>
      <c r="C701" s="56"/>
      <c r="D701" s="278"/>
      <c r="E701" s="177"/>
      <c r="F701" s="177"/>
      <c r="G701" s="177"/>
      <c r="H701" s="177"/>
      <c r="I701" s="177"/>
      <c r="J701" s="177"/>
      <c r="K701" s="177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spans="1:26" x14ac:dyDescent="0.35">
      <c r="A702" s="56"/>
      <c r="B702" s="56"/>
      <c r="C702" s="56"/>
      <c r="D702" s="278"/>
      <c r="E702" s="177"/>
      <c r="F702" s="177"/>
      <c r="G702" s="177"/>
      <c r="H702" s="177"/>
      <c r="I702" s="177"/>
      <c r="J702" s="177"/>
      <c r="K702" s="177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spans="1:26" x14ac:dyDescent="0.35">
      <c r="A703" s="56"/>
      <c r="B703" s="56"/>
      <c r="C703" s="56"/>
      <c r="D703" s="278"/>
      <c r="E703" s="177"/>
      <c r="F703" s="177"/>
      <c r="G703" s="177"/>
      <c r="H703" s="177"/>
      <c r="I703" s="177"/>
      <c r="J703" s="177"/>
      <c r="K703" s="177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spans="1:26" x14ac:dyDescent="0.35">
      <c r="A704" s="56"/>
      <c r="B704" s="56"/>
      <c r="C704" s="56"/>
      <c r="D704" s="278"/>
      <c r="E704" s="177"/>
      <c r="F704" s="177"/>
      <c r="G704" s="177"/>
      <c r="H704" s="177"/>
      <c r="I704" s="177"/>
      <c r="J704" s="177"/>
      <c r="K704" s="177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spans="1:26" x14ac:dyDescent="0.35">
      <c r="A705" s="56"/>
      <c r="B705" s="56"/>
      <c r="C705" s="56"/>
      <c r="D705" s="278"/>
      <c r="E705" s="177"/>
      <c r="F705" s="177"/>
      <c r="G705" s="177"/>
      <c r="H705" s="177"/>
      <c r="I705" s="177"/>
      <c r="J705" s="177"/>
      <c r="K705" s="177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spans="1:26" x14ac:dyDescent="0.35">
      <c r="A706" s="56"/>
      <c r="B706" s="56"/>
      <c r="C706" s="56"/>
      <c r="D706" s="278"/>
      <c r="E706" s="177"/>
      <c r="F706" s="177"/>
      <c r="G706" s="177"/>
      <c r="H706" s="177"/>
      <c r="I706" s="177"/>
      <c r="J706" s="177"/>
      <c r="K706" s="177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spans="1:26" x14ac:dyDescent="0.35">
      <c r="A707" s="56"/>
      <c r="B707" s="56"/>
      <c r="C707" s="56"/>
      <c r="D707" s="278"/>
      <c r="E707" s="177"/>
      <c r="F707" s="177"/>
      <c r="G707" s="177"/>
      <c r="H707" s="177"/>
      <c r="I707" s="177"/>
      <c r="J707" s="177"/>
      <c r="K707" s="177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spans="1:26" x14ac:dyDescent="0.35">
      <c r="A708" s="56"/>
      <c r="B708" s="56"/>
      <c r="C708" s="56"/>
      <c r="D708" s="278"/>
      <c r="E708" s="177"/>
      <c r="F708" s="177"/>
      <c r="G708" s="177"/>
      <c r="H708" s="177"/>
      <c r="I708" s="177"/>
      <c r="J708" s="177"/>
      <c r="K708" s="177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spans="1:26" x14ac:dyDescent="0.35">
      <c r="A709" s="56"/>
      <c r="B709" s="56"/>
      <c r="C709" s="56"/>
      <c r="D709" s="278"/>
      <c r="E709" s="177"/>
      <c r="F709" s="177"/>
      <c r="G709" s="177"/>
      <c r="H709" s="177"/>
      <c r="I709" s="177"/>
      <c r="J709" s="177"/>
      <c r="K709" s="177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spans="1:26" x14ac:dyDescent="0.35">
      <c r="A710" s="56"/>
      <c r="B710" s="56"/>
      <c r="C710" s="56"/>
      <c r="D710" s="278"/>
      <c r="E710" s="177"/>
      <c r="F710" s="177"/>
      <c r="G710" s="177"/>
      <c r="H710" s="177"/>
      <c r="I710" s="177"/>
      <c r="J710" s="177"/>
      <c r="K710" s="177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spans="1:26" x14ac:dyDescent="0.35">
      <c r="A711" s="56"/>
      <c r="B711" s="56"/>
      <c r="C711" s="56"/>
      <c r="D711" s="278"/>
      <c r="E711" s="177"/>
      <c r="F711" s="177"/>
      <c r="G711" s="177"/>
      <c r="H711" s="177"/>
      <c r="I711" s="177"/>
      <c r="J711" s="177"/>
      <c r="K711" s="177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spans="1:26" x14ac:dyDescent="0.35">
      <c r="A712" s="56"/>
      <c r="B712" s="56"/>
      <c r="C712" s="56"/>
      <c r="D712" s="278"/>
      <c r="E712" s="177"/>
      <c r="F712" s="177"/>
      <c r="G712" s="177"/>
      <c r="H712" s="177"/>
      <c r="I712" s="177"/>
      <c r="J712" s="177"/>
      <c r="K712" s="177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spans="1:26" x14ac:dyDescent="0.35">
      <c r="A713" s="56"/>
      <c r="B713" s="56"/>
      <c r="C713" s="56"/>
      <c r="D713" s="278"/>
      <c r="E713" s="177"/>
      <c r="F713" s="177"/>
      <c r="G713" s="177"/>
      <c r="H713" s="177"/>
      <c r="I713" s="177"/>
      <c r="J713" s="177"/>
      <c r="K713" s="177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spans="1:26" x14ac:dyDescent="0.35">
      <c r="A714" s="56"/>
      <c r="B714" s="56"/>
      <c r="C714" s="56"/>
      <c r="D714" s="278"/>
      <c r="E714" s="177"/>
      <c r="F714" s="177"/>
      <c r="G714" s="177"/>
      <c r="H714" s="177"/>
      <c r="I714" s="177"/>
      <c r="J714" s="177"/>
      <c r="K714" s="177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spans="1:26" x14ac:dyDescent="0.35">
      <c r="A715" s="56"/>
      <c r="B715" s="56"/>
      <c r="C715" s="56"/>
      <c r="D715" s="278"/>
      <c r="E715" s="177"/>
      <c r="F715" s="177"/>
      <c r="G715" s="177"/>
      <c r="H715" s="177"/>
      <c r="I715" s="177"/>
      <c r="J715" s="177"/>
      <c r="K715" s="177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spans="1:26" x14ac:dyDescent="0.35">
      <c r="A716" s="56"/>
      <c r="B716" s="56"/>
      <c r="C716" s="56"/>
      <c r="D716" s="278"/>
      <c r="E716" s="177"/>
      <c r="F716" s="177"/>
      <c r="G716" s="177"/>
      <c r="H716" s="177"/>
      <c r="I716" s="177"/>
      <c r="J716" s="177"/>
      <c r="K716" s="177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spans="1:26" x14ac:dyDescent="0.35">
      <c r="A717" s="56"/>
      <c r="B717" s="56"/>
      <c r="C717" s="56"/>
      <c r="D717" s="278"/>
      <c r="E717" s="177"/>
      <c r="F717" s="177"/>
      <c r="G717" s="177"/>
      <c r="H717" s="177"/>
      <c r="I717" s="177"/>
      <c r="J717" s="177"/>
      <c r="K717" s="177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spans="1:26" x14ac:dyDescent="0.35">
      <c r="A718" s="56"/>
      <c r="B718" s="56"/>
      <c r="C718" s="56"/>
      <c r="D718" s="278"/>
      <c r="E718" s="177"/>
      <c r="F718" s="177"/>
      <c r="G718" s="177"/>
      <c r="H718" s="177"/>
      <c r="I718" s="177"/>
      <c r="J718" s="177"/>
      <c r="K718" s="177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spans="1:26" x14ac:dyDescent="0.35">
      <c r="A719" s="56"/>
      <c r="B719" s="56"/>
      <c r="C719" s="56"/>
      <c r="D719" s="278"/>
      <c r="E719" s="177"/>
      <c r="F719" s="177"/>
      <c r="G719" s="177"/>
      <c r="H719" s="177"/>
      <c r="I719" s="177"/>
      <c r="J719" s="177"/>
      <c r="K719" s="177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spans="1:26" x14ac:dyDescent="0.35">
      <c r="A720" s="56"/>
      <c r="B720" s="56"/>
      <c r="C720" s="56"/>
      <c r="D720" s="278"/>
      <c r="E720" s="177"/>
      <c r="F720" s="177"/>
      <c r="G720" s="177"/>
      <c r="H720" s="177"/>
      <c r="I720" s="177"/>
      <c r="J720" s="177"/>
      <c r="K720" s="177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spans="1:26" x14ac:dyDescent="0.35">
      <c r="A721" s="56"/>
      <c r="B721" s="56"/>
      <c r="C721" s="56"/>
      <c r="D721" s="278"/>
      <c r="E721" s="177"/>
      <c r="F721" s="177"/>
      <c r="G721" s="177"/>
      <c r="H721" s="177"/>
      <c r="I721" s="177"/>
      <c r="J721" s="177"/>
      <c r="K721" s="177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spans="1:26" x14ac:dyDescent="0.35">
      <c r="A722" s="56"/>
      <c r="B722" s="56"/>
      <c r="C722" s="56"/>
      <c r="D722" s="278"/>
      <c r="E722" s="177"/>
      <c r="F722" s="177"/>
      <c r="G722" s="177"/>
      <c r="H722" s="177"/>
      <c r="I722" s="177"/>
      <c r="J722" s="177"/>
      <c r="K722" s="177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spans="1:26" x14ac:dyDescent="0.35">
      <c r="A723" s="56"/>
      <c r="B723" s="56"/>
      <c r="C723" s="56"/>
      <c r="D723" s="278"/>
      <c r="E723" s="177"/>
      <c r="F723" s="177"/>
      <c r="G723" s="177"/>
      <c r="H723" s="177"/>
      <c r="I723" s="177"/>
      <c r="J723" s="177"/>
      <c r="K723" s="177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spans="1:26" x14ac:dyDescent="0.35">
      <c r="A724" s="56"/>
      <c r="B724" s="56"/>
      <c r="C724" s="56"/>
      <c r="D724" s="278"/>
      <c r="E724" s="177"/>
      <c r="F724" s="177"/>
      <c r="G724" s="177"/>
      <c r="H724" s="177"/>
      <c r="I724" s="177"/>
      <c r="J724" s="177"/>
      <c r="K724" s="177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spans="1:26" x14ac:dyDescent="0.35">
      <c r="A725" s="56"/>
      <c r="B725" s="56"/>
      <c r="C725" s="56"/>
      <c r="D725" s="278"/>
      <c r="E725" s="177"/>
      <c r="F725" s="177"/>
      <c r="G725" s="177"/>
      <c r="H725" s="177"/>
      <c r="I725" s="177"/>
      <c r="J725" s="177"/>
      <c r="K725" s="177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spans="1:26" x14ac:dyDescent="0.35">
      <c r="A726" s="56"/>
      <c r="B726" s="56"/>
      <c r="C726" s="56"/>
      <c r="D726" s="278"/>
      <c r="E726" s="177"/>
      <c r="F726" s="177"/>
      <c r="G726" s="177"/>
      <c r="H726" s="177"/>
      <c r="I726" s="177"/>
      <c r="J726" s="177"/>
      <c r="K726" s="177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spans="1:26" x14ac:dyDescent="0.35">
      <c r="A727" s="56"/>
      <c r="B727" s="56"/>
      <c r="C727" s="56"/>
      <c r="D727" s="278"/>
      <c r="E727" s="177"/>
      <c r="F727" s="177"/>
      <c r="G727" s="177"/>
      <c r="H727" s="177"/>
      <c r="I727" s="177"/>
      <c r="J727" s="177"/>
      <c r="K727" s="177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spans="1:26" x14ac:dyDescent="0.35">
      <c r="A728" s="56"/>
      <c r="B728" s="56"/>
      <c r="C728" s="56"/>
      <c r="D728" s="278"/>
      <c r="E728" s="177"/>
      <c r="F728" s="177"/>
      <c r="G728" s="177"/>
      <c r="H728" s="177"/>
      <c r="I728" s="177"/>
      <c r="J728" s="177"/>
      <c r="K728" s="177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spans="1:26" x14ac:dyDescent="0.35">
      <c r="A729" s="56"/>
      <c r="B729" s="56"/>
      <c r="C729" s="56"/>
      <c r="D729" s="278"/>
      <c r="E729" s="177"/>
      <c r="F729" s="177"/>
      <c r="G729" s="177"/>
      <c r="H729" s="177"/>
      <c r="I729" s="177"/>
      <c r="J729" s="177"/>
      <c r="K729" s="177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spans="1:26" x14ac:dyDescent="0.35">
      <c r="A730" s="56"/>
      <c r="B730" s="56"/>
      <c r="C730" s="56"/>
      <c r="D730" s="278"/>
      <c r="E730" s="177"/>
      <c r="F730" s="177"/>
      <c r="G730" s="177"/>
      <c r="H730" s="177"/>
      <c r="I730" s="177"/>
      <c r="J730" s="177"/>
      <c r="K730" s="177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spans="1:26" x14ac:dyDescent="0.35">
      <c r="A731" s="56"/>
      <c r="B731" s="56"/>
      <c r="C731" s="56"/>
      <c r="D731" s="278"/>
      <c r="E731" s="177"/>
      <c r="F731" s="177"/>
      <c r="G731" s="177"/>
      <c r="H731" s="177"/>
      <c r="I731" s="177"/>
      <c r="J731" s="177"/>
      <c r="K731" s="177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spans="1:26" x14ac:dyDescent="0.35">
      <c r="A732" s="56"/>
      <c r="B732" s="56"/>
      <c r="C732" s="56"/>
      <c r="D732" s="278"/>
      <c r="E732" s="177"/>
      <c r="F732" s="177"/>
      <c r="G732" s="177"/>
      <c r="H732" s="177"/>
      <c r="I732" s="177"/>
      <c r="J732" s="177"/>
      <c r="K732" s="177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spans="1:26" x14ac:dyDescent="0.35">
      <c r="A733" s="56"/>
      <c r="B733" s="56"/>
      <c r="C733" s="56"/>
      <c r="D733" s="278"/>
      <c r="E733" s="177"/>
      <c r="F733" s="177"/>
      <c r="G733" s="177"/>
      <c r="H733" s="177"/>
      <c r="I733" s="177"/>
      <c r="J733" s="177"/>
      <c r="K733" s="177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spans="1:26" x14ac:dyDescent="0.35">
      <c r="A734" s="56"/>
      <c r="B734" s="56"/>
      <c r="C734" s="56"/>
      <c r="D734" s="278"/>
      <c r="E734" s="177"/>
      <c r="F734" s="177"/>
      <c r="G734" s="177"/>
      <c r="H734" s="177"/>
      <c r="I734" s="177"/>
      <c r="J734" s="177"/>
      <c r="K734" s="177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spans="1:26" x14ac:dyDescent="0.35">
      <c r="A735" s="56"/>
      <c r="B735" s="56"/>
      <c r="C735" s="56"/>
      <c r="D735" s="278"/>
      <c r="E735" s="177"/>
      <c r="F735" s="177"/>
      <c r="G735" s="177"/>
      <c r="H735" s="177"/>
      <c r="I735" s="177"/>
      <c r="J735" s="177"/>
      <c r="K735" s="177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spans="1:26" x14ac:dyDescent="0.35">
      <c r="A736" s="56"/>
      <c r="B736" s="56"/>
      <c r="C736" s="56"/>
      <c r="D736" s="278"/>
      <c r="E736" s="177"/>
      <c r="F736" s="177"/>
      <c r="G736" s="177"/>
      <c r="H736" s="177"/>
      <c r="I736" s="177"/>
      <c r="J736" s="177"/>
      <c r="K736" s="177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spans="1:26" x14ac:dyDescent="0.35">
      <c r="A737" s="56"/>
      <c r="B737" s="56"/>
      <c r="C737" s="56"/>
      <c r="D737" s="278"/>
      <c r="E737" s="177"/>
      <c r="F737" s="177"/>
      <c r="G737" s="177"/>
      <c r="H737" s="177"/>
      <c r="I737" s="177"/>
      <c r="J737" s="177"/>
      <c r="K737" s="177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spans="1:26" x14ac:dyDescent="0.35">
      <c r="A738" s="56"/>
      <c r="B738" s="56"/>
      <c r="C738" s="56"/>
      <c r="D738" s="278"/>
      <c r="E738" s="177"/>
      <c r="F738" s="177"/>
      <c r="G738" s="177"/>
      <c r="H738" s="177"/>
      <c r="I738" s="177"/>
      <c r="J738" s="177"/>
      <c r="K738" s="177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spans="1:26" x14ac:dyDescent="0.35">
      <c r="A739" s="56"/>
      <c r="B739" s="56"/>
      <c r="C739" s="56"/>
      <c r="D739" s="278"/>
      <c r="E739" s="177"/>
      <c r="F739" s="177"/>
      <c r="G739" s="177"/>
      <c r="H739" s="177"/>
      <c r="I739" s="177"/>
      <c r="J739" s="177"/>
      <c r="K739" s="177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spans="1:26" x14ac:dyDescent="0.35">
      <c r="A740" s="56"/>
      <c r="B740" s="56"/>
      <c r="C740" s="56"/>
      <c r="D740" s="278"/>
      <c r="E740" s="177"/>
      <c r="F740" s="177"/>
      <c r="G740" s="177"/>
      <c r="H740" s="177"/>
      <c r="I740" s="177"/>
      <c r="J740" s="177"/>
      <c r="K740" s="177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spans="1:26" x14ac:dyDescent="0.35">
      <c r="A741" s="56"/>
      <c r="B741" s="56"/>
      <c r="C741" s="56"/>
      <c r="D741" s="278"/>
      <c r="E741" s="177"/>
      <c r="F741" s="177"/>
      <c r="G741" s="177"/>
      <c r="H741" s="177"/>
      <c r="I741" s="177"/>
      <c r="J741" s="177"/>
      <c r="K741" s="177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spans="1:26" x14ac:dyDescent="0.35">
      <c r="A742" s="56"/>
      <c r="B742" s="56"/>
      <c r="C742" s="56"/>
      <c r="D742" s="278"/>
      <c r="E742" s="177"/>
      <c r="F742" s="177"/>
      <c r="G742" s="177"/>
      <c r="H742" s="177"/>
      <c r="I742" s="177"/>
      <c r="J742" s="177"/>
      <c r="K742" s="177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spans="1:26" x14ac:dyDescent="0.35">
      <c r="A743" s="56"/>
      <c r="B743" s="56"/>
      <c r="C743" s="56"/>
      <c r="D743" s="278"/>
      <c r="E743" s="177"/>
      <c r="F743" s="177"/>
      <c r="G743" s="177"/>
      <c r="H743" s="177"/>
      <c r="I743" s="177"/>
      <c r="J743" s="177"/>
      <c r="K743" s="177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spans="1:26" x14ac:dyDescent="0.35">
      <c r="A744" s="56"/>
      <c r="B744" s="56"/>
      <c r="C744" s="56"/>
      <c r="D744" s="278"/>
      <c r="E744" s="177"/>
      <c r="F744" s="177"/>
      <c r="G744" s="177"/>
      <c r="H744" s="177"/>
      <c r="I744" s="177"/>
      <c r="J744" s="177"/>
      <c r="K744" s="177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spans="1:26" x14ac:dyDescent="0.35">
      <c r="A745" s="56"/>
      <c r="B745" s="56"/>
      <c r="C745" s="56"/>
      <c r="D745" s="278"/>
      <c r="E745" s="177"/>
      <c r="F745" s="177"/>
      <c r="G745" s="177"/>
      <c r="H745" s="177"/>
      <c r="I745" s="177"/>
      <c r="J745" s="177"/>
      <c r="K745" s="177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spans="1:26" x14ac:dyDescent="0.35">
      <c r="A746" s="56"/>
      <c r="B746" s="56"/>
      <c r="C746" s="56"/>
      <c r="D746" s="278"/>
      <c r="E746" s="177"/>
      <c r="F746" s="177"/>
      <c r="G746" s="177"/>
      <c r="H746" s="177"/>
      <c r="I746" s="177"/>
      <c r="J746" s="177"/>
      <c r="K746" s="177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spans="1:26" x14ac:dyDescent="0.35">
      <c r="A747" s="56"/>
      <c r="B747" s="56"/>
      <c r="C747" s="56"/>
      <c r="D747" s="278"/>
      <c r="E747" s="177"/>
      <c r="F747" s="177"/>
      <c r="G747" s="177"/>
      <c r="H747" s="177"/>
      <c r="I747" s="177"/>
      <c r="J747" s="177"/>
      <c r="K747" s="177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spans="1:26" x14ac:dyDescent="0.35">
      <c r="A748" s="56"/>
      <c r="B748" s="56"/>
      <c r="C748" s="56"/>
      <c r="D748" s="278"/>
      <c r="E748" s="177"/>
      <c r="F748" s="177"/>
      <c r="G748" s="177"/>
      <c r="H748" s="177"/>
      <c r="I748" s="177"/>
      <c r="J748" s="177"/>
      <c r="K748" s="177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spans="1:26" x14ac:dyDescent="0.35">
      <c r="A749" s="56"/>
      <c r="B749" s="56"/>
      <c r="C749" s="56"/>
      <c r="D749" s="278"/>
      <c r="E749" s="177"/>
      <c r="F749" s="177"/>
      <c r="G749" s="177"/>
      <c r="H749" s="177"/>
      <c r="I749" s="177"/>
      <c r="J749" s="177"/>
      <c r="K749" s="177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spans="1:26" x14ac:dyDescent="0.35">
      <c r="A750" s="56"/>
      <c r="B750" s="56"/>
      <c r="C750" s="56"/>
      <c r="D750" s="278"/>
      <c r="E750" s="177"/>
      <c r="F750" s="177"/>
      <c r="G750" s="177"/>
      <c r="H750" s="177"/>
      <c r="I750" s="177"/>
      <c r="J750" s="177"/>
      <c r="K750" s="177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spans="1:26" x14ac:dyDescent="0.35">
      <c r="A751" s="56"/>
      <c r="B751" s="56"/>
      <c r="C751" s="56"/>
      <c r="D751" s="278"/>
      <c r="E751" s="177"/>
      <c r="F751" s="177"/>
      <c r="G751" s="177"/>
      <c r="H751" s="177"/>
      <c r="I751" s="177"/>
      <c r="J751" s="177"/>
      <c r="K751" s="177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spans="1:26" x14ac:dyDescent="0.35">
      <c r="A752" s="56"/>
      <c r="B752" s="56"/>
      <c r="C752" s="56"/>
      <c r="D752" s="278"/>
      <c r="E752" s="177"/>
      <c r="F752" s="177"/>
      <c r="G752" s="177"/>
      <c r="H752" s="177"/>
      <c r="I752" s="177"/>
      <c r="J752" s="177"/>
      <c r="K752" s="177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spans="1:26" x14ac:dyDescent="0.35">
      <c r="A753" s="56"/>
      <c r="B753" s="56"/>
      <c r="C753" s="56"/>
      <c r="D753" s="278"/>
      <c r="E753" s="177"/>
      <c r="F753" s="177"/>
      <c r="G753" s="177"/>
      <c r="H753" s="177"/>
      <c r="I753" s="177"/>
      <c r="J753" s="177"/>
      <c r="K753" s="177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spans="1:26" x14ac:dyDescent="0.35">
      <c r="A754" s="56"/>
      <c r="B754" s="56"/>
      <c r="C754" s="56"/>
      <c r="D754" s="278"/>
      <c r="E754" s="177"/>
      <c r="F754" s="177"/>
      <c r="G754" s="177"/>
      <c r="H754" s="177"/>
      <c r="I754" s="177"/>
      <c r="J754" s="177"/>
      <c r="K754" s="177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spans="1:26" x14ac:dyDescent="0.35">
      <c r="A755" s="56"/>
      <c r="B755" s="56"/>
      <c r="C755" s="56"/>
      <c r="D755" s="278"/>
      <c r="E755" s="177"/>
      <c r="F755" s="177"/>
      <c r="G755" s="177"/>
      <c r="H755" s="177"/>
      <c r="I755" s="177"/>
      <c r="J755" s="177"/>
      <c r="K755" s="177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spans="1:26" x14ac:dyDescent="0.35">
      <c r="A756" s="56"/>
      <c r="B756" s="56"/>
      <c r="C756" s="56"/>
      <c r="D756" s="278"/>
      <c r="E756" s="177"/>
      <c r="F756" s="177"/>
      <c r="G756" s="177"/>
      <c r="H756" s="177"/>
      <c r="I756" s="177"/>
      <c r="J756" s="177"/>
      <c r="K756" s="177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spans="1:26" x14ac:dyDescent="0.35">
      <c r="A757" s="56"/>
      <c r="B757" s="56"/>
      <c r="C757" s="56"/>
      <c r="D757" s="278"/>
      <c r="E757" s="177"/>
      <c r="F757" s="177"/>
      <c r="G757" s="177"/>
      <c r="H757" s="177"/>
      <c r="I757" s="177"/>
      <c r="J757" s="177"/>
      <c r="K757" s="177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spans="1:26" x14ac:dyDescent="0.35">
      <c r="A758" s="56"/>
      <c r="B758" s="56"/>
      <c r="C758" s="56"/>
      <c r="D758" s="278"/>
      <c r="E758" s="177"/>
      <c r="F758" s="177"/>
      <c r="G758" s="177"/>
      <c r="H758" s="177"/>
      <c r="I758" s="177"/>
      <c r="J758" s="177"/>
      <c r="K758" s="177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spans="1:26" x14ac:dyDescent="0.35">
      <c r="A759" s="56"/>
      <c r="B759" s="56"/>
      <c r="C759" s="56"/>
      <c r="D759" s="278"/>
      <c r="E759" s="177"/>
      <c r="F759" s="177"/>
      <c r="G759" s="177"/>
      <c r="H759" s="177"/>
      <c r="I759" s="177"/>
      <c r="J759" s="177"/>
      <c r="K759" s="177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spans="1:26" x14ac:dyDescent="0.35">
      <c r="A760" s="56"/>
      <c r="B760" s="56"/>
      <c r="C760" s="56"/>
      <c r="D760" s="278"/>
      <c r="E760" s="177"/>
      <c r="F760" s="177"/>
      <c r="G760" s="177"/>
      <c r="H760" s="177"/>
      <c r="I760" s="177"/>
      <c r="J760" s="177"/>
      <c r="K760" s="177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spans="1:26" x14ac:dyDescent="0.35">
      <c r="A761" s="56"/>
      <c r="B761" s="56"/>
      <c r="C761" s="56"/>
      <c r="D761" s="278"/>
      <c r="E761" s="177"/>
      <c r="F761" s="177"/>
      <c r="G761" s="177"/>
      <c r="H761" s="177"/>
      <c r="I761" s="177"/>
      <c r="J761" s="177"/>
      <c r="K761" s="177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spans="1:26" x14ac:dyDescent="0.35">
      <c r="A762" s="56"/>
      <c r="B762" s="56"/>
      <c r="C762" s="56"/>
      <c r="D762" s="278"/>
      <c r="E762" s="177"/>
      <c r="F762" s="177"/>
      <c r="G762" s="177"/>
      <c r="H762" s="177"/>
      <c r="I762" s="177"/>
      <c r="J762" s="177"/>
      <c r="K762" s="177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spans="1:26" x14ac:dyDescent="0.35">
      <c r="A763" s="56"/>
      <c r="B763" s="56"/>
      <c r="C763" s="56"/>
      <c r="D763" s="278"/>
      <c r="E763" s="177"/>
      <c r="F763" s="177"/>
      <c r="G763" s="177"/>
      <c r="H763" s="177"/>
      <c r="I763" s="177"/>
      <c r="J763" s="177"/>
      <c r="K763" s="177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spans="1:26" x14ac:dyDescent="0.35">
      <c r="A764" s="56"/>
      <c r="B764" s="56"/>
      <c r="C764" s="56"/>
      <c r="D764" s="278"/>
      <c r="E764" s="177"/>
      <c r="F764" s="177"/>
      <c r="G764" s="177"/>
      <c r="H764" s="177"/>
      <c r="I764" s="177"/>
      <c r="J764" s="177"/>
      <c r="K764" s="177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spans="1:26" x14ac:dyDescent="0.35">
      <c r="A765" s="56"/>
      <c r="B765" s="56"/>
      <c r="C765" s="56"/>
      <c r="D765" s="278"/>
      <c r="E765" s="177"/>
      <c r="F765" s="177"/>
      <c r="G765" s="177"/>
      <c r="H765" s="177"/>
      <c r="I765" s="177"/>
      <c r="J765" s="177"/>
      <c r="K765" s="177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spans="1:26" x14ac:dyDescent="0.35">
      <c r="A766" s="56"/>
      <c r="B766" s="56"/>
      <c r="C766" s="56"/>
      <c r="D766" s="278"/>
      <c r="E766" s="177"/>
      <c r="F766" s="177"/>
      <c r="G766" s="177"/>
      <c r="H766" s="177"/>
      <c r="I766" s="177"/>
      <c r="J766" s="177"/>
      <c r="K766" s="177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spans="1:26" x14ac:dyDescent="0.35">
      <c r="A767" s="56"/>
      <c r="B767" s="56"/>
      <c r="C767" s="56"/>
      <c r="D767" s="278"/>
      <c r="E767" s="177"/>
      <c r="F767" s="177"/>
      <c r="G767" s="177"/>
      <c r="H767" s="177"/>
      <c r="I767" s="177"/>
      <c r="J767" s="177"/>
      <c r="K767" s="177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spans="1:26" x14ac:dyDescent="0.35">
      <c r="A768" s="56"/>
      <c r="B768" s="56"/>
      <c r="C768" s="56"/>
      <c r="D768" s="278"/>
      <c r="E768" s="177"/>
      <c r="F768" s="177"/>
      <c r="G768" s="177"/>
      <c r="H768" s="177"/>
      <c r="I768" s="177"/>
      <c r="J768" s="177"/>
      <c r="K768" s="177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spans="1:26" x14ac:dyDescent="0.35">
      <c r="A769" s="56"/>
      <c r="B769" s="56"/>
      <c r="C769" s="56"/>
      <c r="D769" s="278"/>
      <c r="E769" s="177"/>
      <c r="F769" s="177"/>
      <c r="G769" s="177"/>
      <c r="H769" s="177"/>
      <c r="I769" s="177"/>
      <c r="J769" s="177"/>
      <c r="K769" s="177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spans="1:26" x14ac:dyDescent="0.35">
      <c r="A770" s="56"/>
      <c r="B770" s="56"/>
      <c r="C770" s="56"/>
      <c r="D770" s="278"/>
      <c r="E770" s="177"/>
      <c r="F770" s="177"/>
      <c r="G770" s="177"/>
      <c r="H770" s="177"/>
      <c r="I770" s="177"/>
      <c r="J770" s="177"/>
      <c r="K770" s="177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spans="1:26" x14ac:dyDescent="0.35">
      <c r="A771" s="56"/>
      <c r="B771" s="56"/>
      <c r="C771" s="56"/>
      <c r="D771" s="278"/>
      <c r="E771" s="177"/>
      <c r="F771" s="177"/>
      <c r="G771" s="177"/>
      <c r="H771" s="177"/>
      <c r="I771" s="177"/>
      <c r="J771" s="177"/>
      <c r="K771" s="177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spans="1:26" x14ac:dyDescent="0.35">
      <c r="A772" s="56"/>
      <c r="B772" s="56"/>
      <c r="C772" s="56"/>
      <c r="D772" s="278"/>
      <c r="E772" s="177"/>
      <c r="F772" s="177"/>
      <c r="G772" s="177"/>
      <c r="H772" s="177"/>
      <c r="I772" s="177"/>
      <c r="J772" s="177"/>
      <c r="K772" s="177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spans="1:26" x14ac:dyDescent="0.35">
      <c r="A773" s="56"/>
      <c r="B773" s="56"/>
      <c r="C773" s="56"/>
      <c r="D773" s="278"/>
      <c r="E773" s="177"/>
      <c r="F773" s="177"/>
      <c r="G773" s="177"/>
      <c r="H773" s="177"/>
      <c r="I773" s="177"/>
      <c r="J773" s="177"/>
      <c r="K773" s="177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spans="1:26" x14ac:dyDescent="0.35">
      <c r="A774" s="56"/>
      <c r="B774" s="56"/>
      <c r="C774" s="56"/>
      <c r="D774" s="278"/>
      <c r="E774" s="177"/>
      <c r="F774" s="177"/>
      <c r="G774" s="177"/>
      <c r="H774" s="177"/>
      <c r="I774" s="177"/>
      <c r="J774" s="177"/>
      <c r="K774" s="177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spans="1:26" x14ac:dyDescent="0.35">
      <c r="A775" s="56"/>
      <c r="B775" s="56"/>
      <c r="C775" s="56"/>
      <c r="D775" s="278"/>
      <c r="E775" s="177"/>
      <c r="F775" s="177"/>
      <c r="G775" s="177"/>
      <c r="H775" s="177"/>
      <c r="I775" s="177"/>
      <c r="J775" s="177"/>
      <c r="K775" s="177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spans="1:26" x14ac:dyDescent="0.35">
      <c r="A776" s="56"/>
      <c r="B776" s="56"/>
      <c r="C776" s="56"/>
      <c r="D776" s="278"/>
      <c r="E776" s="177"/>
      <c r="F776" s="177"/>
      <c r="G776" s="177"/>
      <c r="H776" s="177"/>
      <c r="I776" s="177"/>
      <c r="J776" s="177"/>
      <c r="K776" s="177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spans="1:26" x14ac:dyDescent="0.35">
      <c r="A777" s="56"/>
      <c r="B777" s="56"/>
      <c r="C777" s="56"/>
      <c r="D777" s="278"/>
      <c r="E777" s="177"/>
      <c r="F777" s="177"/>
      <c r="G777" s="177"/>
      <c r="H777" s="177"/>
      <c r="I777" s="177"/>
      <c r="J777" s="177"/>
      <c r="K777" s="177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spans="1:26" x14ac:dyDescent="0.35">
      <c r="A778" s="56"/>
      <c r="B778" s="56"/>
      <c r="C778" s="56"/>
      <c r="D778" s="278"/>
      <c r="E778" s="177"/>
      <c r="F778" s="177"/>
      <c r="G778" s="177"/>
      <c r="H778" s="177"/>
      <c r="I778" s="177"/>
      <c r="J778" s="177"/>
      <c r="K778" s="177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spans="1:26" x14ac:dyDescent="0.35">
      <c r="A779" s="56"/>
      <c r="B779" s="56"/>
      <c r="C779" s="56"/>
      <c r="D779" s="278"/>
      <c r="E779" s="177"/>
      <c r="F779" s="177"/>
      <c r="G779" s="177"/>
      <c r="H779" s="177"/>
      <c r="I779" s="177"/>
      <c r="J779" s="177"/>
      <c r="K779" s="177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spans="1:26" x14ac:dyDescent="0.35">
      <c r="A780" s="56"/>
      <c r="B780" s="56"/>
      <c r="C780" s="56"/>
      <c r="D780" s="278"/>
      <c r="E780" s="177"/>
      <c r="F780" s="177"/>
      <c r="G780" s="177"/>
      <c r="H780" s="177"/>
      <c r="I780" s="177"/>
      <c r="J780" s="177"/>
      <c r="K780" s="177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spans="1:26" x14ac:dyDescent="0.35">
      <c r="A781" s="56"/>
      <c r="B781" s="56"/>
      <c r="C781" s="56"/>
      <c r="D781" s="278"/>
      <c r="E781" s="177"/>
      <c r="F781" s="177"/>
      <c r="G781" s="177"/>
      <c r="H781" s="177"/>
      <c r="I781" s="177"/>
      <c r="J781" s="177"/>
      <c r="K781" s="177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spans="1:26" x14ac:dyDescent="0.35">
      <c r="A782" s="56"/>
      <c r="B782" s="56"/>
      <c r="C782" s="56"/>
      <c r="D782" s="278"/>
      <c r="E782" s="177"/>
      <c r="F782" s="177"/>
      <c r="G782" s="177"/>
      <c r="H782" s="177"/>
      <c r="I782" s="177"/>
      <c r="J782" s="177"/>
      <c r="K782" s="177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spans="1:26" x14ac:dyDescent="0.35">
      <c r="A783" s="56"/>
      <c r="B783" s="56"/>
      <c r="C783" s="56"/>
      <c r="D783" s="278"/>
      <c r="E783" s="177"/>
      <c r="F783" s="177"/>
      <c r="G783" s="177"/>
      <c r="H783" s="177"/>
      <c r="I783" s="177"/>
      <c r="J783" s="177"/>
      <c r="K783" s="177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spans="1:26" x14ac:dyDescent="0.35">
      <c r="A784" s="56"/>
      <c r="B784" s="56"/>
      <c r="C784" s="56"/>
      <c r="D784" s="278"/>
      <c r="E784" s="177"/>
      <c r="F784" s="177"/>
      <c r="G784" s="177"/>
      <c r="H784" s="177"/>
      <c r="I784" s="177"/>
      <c r="J784" s="177"/>
      <c r="K784" s="177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spans="1:26" x14ac:dyDescent="0.35">
      <c r="A785" s="56"/>
      <c r="B785" s="56"/>
      <c r="C785" s="56"/>
      <c r="D785" s="278"/>
      <c r="E785" s="177"/>
      <c r="F785" s="177"/>
      <c r="G785" s="177"/>
      <c r="H785" s="177"/>
      <c r="I785" s="177"/>
      <c r="J785" s="177"/>
      <c r="K785" s="177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spans="1:26" x14ac:dyDescent="0.35">
      <c r="A786" s="56"/>
      <c r="B786" s="56"/>
      <c r="C786" s="56"/>
      <c r="D786" s="278"/>
      <c r="E786" s="177"/>
      <c r="F786" s="177"/>
      <c r="G786" s="177"/>
      <c r="H786" s="177"/>
      <c r="I786" s="177"/>
      <c r="J786" s="177"/>
      <c r="K786" s="177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spans="1:26" x14ac:dyDescent="0.35">
      <c r="A787" s="56"/>
      <c r="B787" s="56"/>
      <c r="C787" s="56"/>
      <c r="D787" s="278"/>
      <c r="E787" s="177"/>
      <c r="F787" s="177"/>
      <c r="G787" s="177"/>
      <c r="H787" s="177"/>
      <c r="I787" s="177"/>
      <c r="J787" s="177"/>
      <c r="K787" s="177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spans="1:26" x14ac:dyDescent="0.35">
      <c r="A788" s="56"/>
      <c r="B788" s="56"/>
      <c r="C788" s="56"/>
      <c r="D788" s="278"/>
      <c r="E788" s="177"/>
      <c r="F788" s="177"/>
      <c r="G788" s="177"/>
      <c r="H788" s="177"/>
      <c r="I788" s="177"/>
      <c r="J788" s="177"/>
      <c r="K788" s="177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spans="1:26" x14ac:dyDescent="0.35">
      <c r="A789" s="56"/>
      <c r="B789" s="56"/>
      <c r="C789" s="56"/>
      <c r="D789" s="278"/>
      <c r="E789" s="177"/>
      <c r="F789" s="177"/>
      <c r="G789" s="177"/>
      <c r="H789" s="177"/>
      <c r="I789" s="177"/>
      <c r="J789" s="177"/>
      <c r="K789" s="177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spans="1:26" x14ac:dyDescent="0.35">
      <c r="A790" s="56"/>
      <c r="B790" s="56"/>
      <c r="C790" s="56"/>
      <c r="D790" s="278"/>
      <c r="E790" s="177"/>
      <c r="F790" s="177"/>
      <c r="G790" s="177"/>
      <c r="H790" s="177"/>
      <c r="I790" s="177"/>
      <c r="J790" s="177"/>
      <c r="K790" s="177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spans="1:26" x14ac:dyDescent="0.35">
      <c r="A791" s="56"/>
      <c r="B791" s="56"/>
      <c r="C791" s="56"/>
      <c r="D791" s="278"/>
      <c r="E791" s="177"/>
      <c r="F791" s="177"/>
      <c r="G791" s="177"/>
      <c r="H791" s="177"/>
      <c r="I791" s="177"/>
      <c r="J791" s="177"/>
      <c r="K791" s="177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spans="1:26" x14ac:dyDescent="0.35">
      <c r="A792" s="56"/>
      <c r="B792" s="56"/>
      <c r="C792" s="56"/>
      <c r="D792" s="278"/>
      <c r="E792" s="177"/>
      <c r="F792" s="177"/>
      <c r="G792" s="177"/>
      <c r="H792" s="177"/>
      <c r="I792" s="177"/>
      <c r="J792" s="177"/>
      <c r="K792" s="177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spans="1:26" x14ac:dyDescent="0.35">
      <c r="A793" s="56"/>
      <c r="B793" s="56"/>
      <c r="C793" s="56"/>
      <c r="D793" s="278"/>
      <c r="E793" s="177"/>
      <c r="F793" s="177"/>
      <c r="G793" s="177"/>
      <c r="H793" s="177"/>
      <c r="I793" s="177"/>
      <c r="J793" s="177"/>
      <c r="K793" s="177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spans="1:26" x14ac:dyDescent="0.35">
      <c r="A794" s="56"/>
      <c r="B794" s="56"/>
      <c r="C794" s="56"/>
      <c r="D794" s="278"/>
      <c r="E794" s="177"/>
      <c r="F794" s="177"/>
      <c r="G794" s="177"/>
      <c r="H794" s="177"/>
      <c r="I794" s="177"/>
      <c r="J794" s="177"/>
      <c r="K794" s="177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spans="1:26" x14ac:dyDescent="0.35">
      <c r="A795" s="56"/>
      <c r="B795" s="56"/>
      <c r="C795" s="56"/>
      <c r="D795" s="278"/>
      <c r="E795" s="177"/>
      <c r="F795" s="177"/>
      <c r="G795" s="177"/>
      <c r="H795" s="177"/>
      <c r="I795" s="177"/>
      <c r="J795" s="177"/>
      <c r="K795" s="177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spans="1:26" x14ac:dyDescent="0.35">
      <c r="A796" s="56"/>
      <c r="B796" s="56"/>
      <c r="C796" s="56"/>
      <c r="D796" s="278"/>
      <c r="E796" s="177"/>
      <c r="F796" s="177"/>
      <c r="G796" s="177"/>
      <c r="H796" s="177"/>
      <c r="I796" s="177"/>
      <c r="J796" s="177"/>
      <c r="K796" s="177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spans="1:26" x14ac:dyDescent="0.35">
      <c r="A797" s="56"/>
      <c r="B797" s="56"/>
      <c r="C797" s="56"/>
      <c r="D797" s="278"/>
      <c r="E797" s="177"/>
      <c r="F797" s="177"/>
      <c r="G797" s="177"/>
      <c r="H797" s="177"/>
      <c r="I797" s="177"/>
      <c r="J797" s="177"/>
      <c r="K797" s="177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spans="1:26" x14ac:dyDescent="0.35">
      <c r="A798" s="56"/>
      <c r="B798" s="56"/>
      <c r="C798" s="56"/>
      <c r="D798" s="278"/>
      <c r="E798" s="177"/>
      <c r="F798" s="177"/>
      <c r="G798" s="177"/>
      <c r="H798" s="177"/>
      <c r="I798" s="177"/>
      <c r="J798" s="177"/>
      <c r="K798" s="177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spans="1:26" x14ac:dyDescent="0.35">
      <c r="A799" s="56"/>
      <c r="B799" s="56"/>
      <c r="C799" s="56"/>
      <c r="D799" s="278"/>
      <c r="E799" s="177"/>
      <c r="F799" s="177"/>
      <c r="G799" s="177"/>
      <c r="H799" s="177"/>
      <c r="I799" s="177"/>
      <c r="J799" s="177"/>
      <c r="K799" s="177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spans="1:26" x14ac:dyDescent="0.35">
      <c r="A800" s="56"/>
      <c r="B800" s="56"/>
      <c r="C800" s="56"/>
      <c r="D800" s="278"/>
      <c r="E800" s="177"/>
      <c r="F800" s="177"/>
      <c r="G800" s="177"/>
      <c r="H800" s="177"/>
      <c r="I800" s="177"/>
      <c r="J800" s="177"/>
      <c r="K800" s="177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spans="1:26" x14ac:dyDescent="0.35">
      <c r="A801" s="56"/>
      <c r="B801" s="56"/>
      <c r="C801" s="56"/>
      <c r="D801" s="278"/>
      <c r="E801" s="177"/>
      <c r="F801" s="177"/>
      <c r="G801" s="177"/>
      <c r="H801" s="177"/>
      <c r="I801" s="177"/>
      <c r="J801" s="177"/>
      <c r="K801" s="177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spans="1:26" x14ac:dyDescent="0.35">
      <c r="A802" s="56"/>
      <c r="B802" s="56"/>
      <c r="C802" s="56"/>
      <c r="D802" s="278"/>
      <c r="E802" s="177"/>
      <c r="F802" s="177"/>
      <c r="G802" s="177"/>
      <c r="H802" s="177"/>
      <c r="I802" s="177"/>
      <c r="J802" s="177"/>
      <c r="K802" s="177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spans="1:26" x14ac:dyDescent="0.35">
      <c r="A803" s="56"/>
      <c r="B803" s="56"/>
      <c r="C803" s="56"/>
      <c r="D803" s="278"/>
      <c r="E803" s="177"/>
      <c r="F803" s="177"/>
      <c r="G803" s="177"/>
      <c r="H803" s="177"/>
      <c r="I803" s="177"/>
      <c r="J803" s="177"/>
      <c r="K803" s="177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spans="1:26" x14ac:dyDescent="0.35">
      <c r="A804" s="56"/>
      <c r="B804" s="56"/>
      <c r="C804" s="56"/>
      <c r="D804" s="278"/>
      <c r="E804" s="177"/>
      <c r="F804" s="177"/>
      <c r="G804" s="177"/>
      <c r="H804" s="177"/>
      <c r="I804" s="177"/>
      <c r="J804" s="177"/>
      <c r="K804" s="177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spans="1:26" x14ac:dyDescent="0.35">
      <c r="A805" s="56"/>
      <c r="B805" s="56"/>
      <c r="C805" s="56"/>
      <c r="D805" s="278"/>
      <c r="E805" s="177"/>
      <c r="F805" s="177"/>
      <c r="G805" s="177"/>
      <c r="H805" s="177"/>
      <c r="I805" s="177"/>
      <c r="J805" s="177"/>
      <c r="K805" s="177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spans="1:26" x14ac:dyDescent="0.35">
      <c r="A806" s="56"/>
      <c r="B806" s="56"/>
      <c r="C806" s="56"/>
      <c r="D806" s="278"/>
      <c r="E806" s="177"/>
      <c r="F806" s="177"/>
      <c r="G806" s="177"/>
      <c r="H806" s="177"/>
      <c r="I806" s="177"/>
      <c r="J806" s="177"/>
      <c r="K806" s="177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spans="1:26" x14ac:dyDescent="0.35">
      <c r="A807" s="56"/>
      <c r="B807" s="56"/>
      <c r="C807" s="56"/>
      <c r="D807" s="278"/>
      <c r="E807" s="177"/>
      <c r="F807" s="177"/>
      <c r="G807" s="177"/>
      <c r="H807" s="177"/>
      <c r="I807" s="177"/>
      <c r="J807" s="177"/>
      <c r="K807" s="177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spans="1:26" x14ac:dyDescent="0.35">
      <c r="A808" s="56"/>
      <c r="B808" s="56"/>
      <c r="C808" s="56"/>
      <c r="D808" s="278"/>
      <c r="E808" s="177"/>
      <c r="F808" s="177"/>
      <c r="G808" s="177"/>
      <c r="H808" s="177"/>
      <c r="I808" s="177"/>
      <c r="J808" s="177"/>
      <c r="K808" s="177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spans="1:26" x14ac:dyDescent="0.35">
      <c r="A809" s="56"/>
      <c r="B809" s="56"/>
      <c r="C809" s="56"/>
      <c r="D809" s="278"/>
      <c r="E809" s="177"/>
      <c r="F809" s="177"/>
      <c r="G809" s="177"/>
      <c r="H809" s="177"/>
      <c r="I809" s="177"/>
      <c r="J809" s="177"/>
      <c r="K809" s="177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spans="1:26" x14ac:dyDescent="0.35">
      <c r="A810" s="56"/>
      <c r="B810" s="56"/>
      <c r="C810" s="56"/>
      <c r="D810" s="278"/>
      <c r="E810" s="177"/>
      <c r="F810" s="177"/>
      <c r="G810" s="177"/>
      <c r="H810" s="177"/>
      <c r="I810" s="177"/>
      <c r="J810" s="177"/>
      <c r="K810" s="177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spans="1:26" x14ac:dyDescent="0.35">
      <c r="A811" s="56"/>
      <c r="B811" s="56"/>
      <c r="C811" s="56"/>
      <c r="D811" s="278"/>
      <c r="E811" s="177"/>
      <c r="F811" s="177"/>
      <c r="G811" s="177"/>
      <c r="H811" s="177"/>
      <c r="I811" s="177"/>
      <c r="J811" s="177"/>
      <c r="K811" s="177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spans="1:26" x14ac:dyDescent="0.35">
      <c r="A812" s="56"/>
      <c r="B812" s="56"/>
      <c r="C812" s="56"/>
      <c r="D812" s="278"/>
      <c r="E812" s="177"/>
      <c r="F812" s="177"/>
      <c r="G812" s="177"/>
      <c r="H812" s="177"/>
      <c r="I812" s="177"/>
      <c r="J812" s="177"/>
      <c r="K812" s="177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spans="1:26" x14ac:dyDescent="0.35">
      <c r="A813" s="56"/>
      <c r="B813" s="56"/>
      <c r="C813" s="56"/>
      <c r="D813" s="278"/>
      <c r="E813" s="177"/>
      <c r="F813" s="177"/>
      <c r="G813" s="177"/>
      <c r="H813" s="177"/>
      <c r="I813" s="177"/>
      <c r="J813" s="177"/>
      <c r="K813" s="177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spans="1:26" x14ac:dyDescent="0.35">
      <c r="A814" s="56"/>
      <c r="B814" s="56"/>
      <c r="C814" s="56"/>
      <c r="D814" s="278"/>
      <c r="E814" s="177"/>
      <c r="F814" s="177"/>
      <c r="G814" s="177"/>
      <c r="H814" s="177"/>
      <c r="I814" s="177"/>
      <c r="J814" s="177"/>
      <c r="K814" s="177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spans="1:26" x14ac:dyDescent="0.35">
      <c r="A815" s="56"/>
      <c r="B815" s="56"/>
      <c r="C815" s="56"/>
      <c r="D815" s="278"/>
      <c r="E815" s="177"/>
      <c r="F815" s="177"/>
      <c r="G815" s="177"/>
      <c r="H815" s="177"/>
      <c r="I815" s="177"/>
      <c r="J815" s="177"/>
      <c r="K815" s="177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spans="1:26" x14ac:dyDescent="0.35">
      <c r="A816" s="56"/>
      <c r="B816" s="56"/>
      <c r="C816" s="56"/>
      <c r="D816" s="278"/>
      <c r="E816" s="177"/>
      <c r="F816" s="177"/>
      <c r="G816" s="177"/>
      <c r="H816" s="177"/>
      <c r="I816" s="177"/>
      <c r="J816" s="177"/>
      <c r="K816" s="177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spans="1:26" x14ac:dyDescent="0.35">
      <c r="A817" s="56"/>
      <c r="B817" s="56"/>
      <c r="C817" s="56"/>
      <c r="D817" s="278"/>
      <c r="E817" s="177"/>
      <c r="F817" s="177"/>
      <c r="G817" s="177"/>
      <c r="H817" s="177"/>
      <c r="I817" s="177"/>
      <c r="J817" s="177"/>
      <c r="K817" s="177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spans="1:26" x14ac:dyDescent="0.35">
      <c r="A818" s="56"/>
      <c r="B818" s="56"/>
      <c r="C818" s="56"/>
      <c r="D818" s="278"/>
      <c r="E818" s="177"/>
      <c r="F818" s="177"/>
      <c r="G818" s="177"/>
      <c r="H818" s="177"/>
      <c r="I818" s="177"/>
      <c r="J818" s="177"/>
      <c r="K818" s="177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spans="1:26" x14ac:dyDescent="0.35">
      <c r="A819" s="56"/>
      <c r="B819" s="56"/>
      <c r="C819" s="56"/>
      <c r="D819" s="278"/>
      <c r="E819" s="177"/>
      <c r="F819" s="177"/>
      <c r="G819" s="177"/>
      <c r="H819" s="177"/>
      <c r="I819" s="177"/>
      <c r="J819" s="177"/>
      <c r="K819" s="177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spans="1:26" x14ac:dyDescent="0.35">
      <c r="A820" s="56"/>
      <c r="B820" s="56"/>
      <c r="C820" s="56"/>
      <c r="D820" s="278"/>
      <c r="E820" s="177"/>
      <c r="F820" s="177"/>
      <c r="G820" s="177"/>
      <c r="H820" s="177"/>
      <c r="I820" s="177"/>
      <c r="J820" s="177"/>
      <c r="K820" s="177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spans="1:26" x14ac:dyDescent="0.35">
      <c r="A821" s="56"/>
      <c r="B821" s="56"/>
      <c r="C821" s="56"/>
      <c r="D821" s="278"/>
      <c r="E821" s="177"/>
      <c r="F821" s="177"/>
      <c r="G821" s="177"/>
      <c r="H821" s="177"/>
      <c r="I821" s="177"/>
      <c r="J821" s="177"/>
      <c r="K821" s="177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spans="1:26" x14ac:dyDescent="0.35">
      <c r="A822" s="56"/>
      <c r="B822" s="56"/>
      <c r="C822" s="56"/>
      <c r="D822" s="278"/>
      <c r="E822" s="177"/>
      <c r="F822" s="177"/>
      <c r="G822" s="177"/>
      <c r="H822" s="177"/>
      <c r="I822" s="177"/>
      <c r="J822" s="177"/>
      <c r="K822" s="177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spans="1:26" x14ac:dyDescent="0.35">
      <c r="A823" s="56"/>
      <c r="B823" s="56"/>
      <c r="C823" s="56"/>
      <c r="D823" s="278"/>
      <c r="E823" s="177"/>
      <c r="F823" s="177"/>
      <c r="G823" s="177"/>
      <c r="H823" s="177"/>
      <c r="I823" s="177"/>
      <c r="J823" s="177"/>
      <c r="K823" s="177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spans="1:26" x14ac:dyDescent="0.35">
      <c r="A824" s="56"/>
      <c r="B824" s="56"/>
      <c r="C824" s="56"/>
      <c r="D824" s="278"/>
      <c r="E824" s="177"/>
      <c r="F824" s="177"/>
      <c r="G824" s="177"/>
      <c r="H824" s="177"/>
      <c r="I824" s="177"/>
      <c r="J824" s="177"/>
      <c r="K824" s="177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spans="1:26" x14ac:dyDescent="0.35">
      <c r="A825" s="56"/>
      <c r="B825" s="56"/>
      <c r="C825" s="56"/>
      <c r="D825" s="278"/>
      <c r="E825" s="177"/>
      <c r="F825" s="177"/>
      <c r="G825" s="177"/>
      <c r="H825" s="177"/>
      <c r="I825" s="177"/>
      <c r="J825" s="177"/>
      <c r="K825" s="177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spans="1:26" x14ac:dyDescent="0.35">
      <c r="A826" s="56"/>
      <c r="B826" s="56"/>
      <c r="C826" s="56"/>
      <c r="D826" s="278"/>
      <c r="E826" s="177"/>
      <c r="F826" s="177"/>
      <c r="G826" s="177"/>
      <c r="H826" s="177"/>
      <c r="I826" s="177"/>
      <c r="J826" s="177"/>
      <c r="K826" s="177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spans="1:26" x14ac:dyDescent="0.35">
      <c r="A827" s="56"/>
      <c r="B827" s="56"/>
      <c r="C827" s="56"/>
      <c r="D827" s="278"/>
      <c r="E827" s="177"/>
      <c r="F827" s="177"/>
      <c r="G827" s="177"/>
      <c r="H827" s="177"/>
      <c r="I827" s="177"/>
      <c r="J827" s="177"/>
      <c r="K827" s="177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spans="1:26" x14ac:dyDescent="0.35">
      <c r="A828" s="56"/>
      <c r="B828" s="56"/>
      <c r="C828" s="56"/>
      <c r="D828" s="278"/>
      <c r="E828" s="177"/>
      <c r="F828" s="177"/>
      <c r="G828" s="177"/>
      <c r="H828" s="177"/>
      <c r="I828" s="177"/>
      <c r="J828" s="177"/>
      <c r="K828" s="177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spans="1:26" x14ac:dyDescent="0.35">
      <c r="A829" s="56"/>
      <c r="B829" s="56"/>
      <c r="C829" s="56"/>
      <c r="D829" s="278"/>
      <c r="E829" s="177"/>
      <c r="F829" s="177"/>
      <c r="G829" s="177"/>
      <c r="H829" s="177"/>
      <c r="I829" s="177"/>
      <c r="J829" s="177"/>
      <c r="K829" s="177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spans="1:26" x14ac:dyDescent="0.35">
      <c r="A830" s="56"/>
      <c r="B830" s="56"/>
      <c r="C830" s="56"/>
      <c r="D830" s="278"/>
      <c r="E830" s="177"/>
      <c r="F830" s="177"/>
      <c r="G830" s="177"/>
      <c r="H830" s="177"/>
      <c r="I830" s="177"/>
      <c r="J830" s="177"/>
      <c r="K830" s="177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spans="1:26" x14ac:dyDescent="0.35">
      <c r="A831" s="56"/>
      <c r="B831" s="56"/>
      <c r="C831" s="56"/>
      <c r="D831" s="278"/>
      <c r="E831" s="177"/>
      <c r="F831" s="177"/>
      <c r="G831" s="177"/>
      <c r="H831" s="177"/>
      <c r="I831" s="177"/>
      <c r="J831" s="177"/>
      <c r="K831" s="177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spans="1:26" x14ac:dyDescent="0.35">
      <c r="A832" s="56"/>
      <c r="B832" s="56"/>
      <c r="C832" s="56"/>
      <c r="D832" s="278"/>
      <c r="E832" s="177"/>
      <c r="F832" s="177"/>
      <c r="G832" s="177"/>
      <c r="H832" s="177"/>
      <c r="I832" s="177"/>
      <c r="J832" s="177"/>
      <c r="K832" s="177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spans="1:26" x14ac:dyDescent="0.35">
      <c r="A833" s="56"/>
      <c r="B833" s="56"/>
      <c r="C833" s="56"/>
      <c r="D833" s="278"/>
      <c r="E833" s="177"/>
      <c r="F833" s="177"/>
      <c r="G833" s="177"/>
      <c r="H833" s="177"/>
      <c r="I833" s="177"/>
      <c r="J833" s="177"/>
      <c r="K833" s="177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spans="1:26" x14ac:dyDescent="0.35">
      <c r="A834" s="56"/>
      <c r="B834" s="56"/>
      <c r="C834" s="56"/>
      <c r="D834" s="278"/>
      <c r="E834" s="177"/>
      <c r="F834" s="177"/>
      <c r="G834" s="177"/>
      <c r="H834" s="177"/>
      <c r="I834" s="177"/>
      <c r="J834" s="177"/>
      <c r="K834" s="177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spans="1:26" x14ac:dyDescent="0.35">
      <c r="A835" s="56"/>
      <c r="B835" s="56"/>
      <c r="C835" s="56"/>
      <c r="D835" s="278"/>
      <c r="E835" s="177"/>
      <c r="F835" s="177"/>
      <c r="G835" s="177"/>
      <c r="H835" s="177"/>
      <c r="I835" s="177"/>
      <c r="J835" s="177"/>
      <c r="K835" s="177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spans="1:26" x14ac:dyDescent="0.35">
      <c r="A836" s="56"/>
      <c r="B836" s="56"/>
      <c r="C836" s="56"/>
      <c r="D836" s="278"/>
      <c r="E836" s="177"/>
      <c r="F836" s="177"/>
      <c r="G836" s="177"/>
      <c r="H836" s="177"/>
      <c r="I836" s="177"/>
      <c r="J836" s="177"/>
      <c r="K836" s="177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spans="1:26" x14ac:dyDescent="0.35">
      <c r="A837" s="56"/>
      <c r="B837" s="56"/>
      <c r="C837" s="56"/>
      <c r="D837" s="278"/>
      <c r="E837" s="177"/>
      <c r="F837" s="177"/>
      <c r="G837" s="177"/>
      <c r="H837" s="177"/>
      <c r="I837" s="177"/>
      <c r="J837" s="177"/>
      <c r="K837" s="177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spans="1:26" x14ac:dyDescent="0.35">
      <c r="A838" s="56"/>
      <c r="B838" s="56"/>
      <c r="C838" s="56"/>
      <c r="D838" s="278"/>
      <c r="E838" s="177"/>
      <c r="F838" s="177"/>
      <c r="G838" s="177"/>
      <c r="H838" s="177"/>
      <c r="I838" s="177"/>
      <c r="J838" s="177"/>
      <c r="K838" s="177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spans="1:26" x14ac:dyDescent="0.35">
      <c r="A839" s="56"/>
      <c r="B839" s="56"/>
      <c r="C839" s="56"/>
      <c r="D839" s="278"/>
      <c r="E839" s="177"/>
      <c r="F839" s="177"/>
      <c r="G839" s="177"/>
      <c r="H839" s="177"/>
      <c r="I839" s="177"/>
      <c r="J839" s="177"/>
      <c r="K839" s="177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spans="1:26" x14ac:dyDescent="0.35">
      <c r="A840" s="56"/>
      <c r="B840" s="56"/>
      <c r="C840" s="56"/>
      <c r="D840" s="278"/>
      <c r="E840" s="177"/>
      <c r="F840" s="177"/>
      <c r="G840" s="177"/>
      <c r="H840" s="177"/>
      <c r="I840" s="177"/>
      <c r="J840" s="177"/>
      <c r="K840" s="177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spans="1:26" x14ac:dyDescent="0.35">
      <c r="A841" s="56"/>
      <c r="B841" s="56"/>
      <c r="C841" s="56"/>
      <c r="D841" s="278"/>
      <c r="E841" s="177"/>
      <c r="F841" s="177"/>
      <c r="G841" s="177"/>
      <c r="H841" s="177"/>
      <c r="I841" s="177"/>
      <c r="J841" s="177"/>
      <c r="K841" s="177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spans="1:26" x14ac:dyDescent="0.35">
      <c r="A842" s="56"/>
      <c r="B842" s="56"/>
      <c r="C842" s="56"/>
      <c r="D842" s="278"/>
      <c r="E842" s="177"/>
      <c r="F842" s="177"/>
      <c r="G842" s="177"/>
      <c r="H842" s="177"/>
      <c r="I842" s="177"/>
      <c r="J842" s="177"/>
      <c r="K842" s="177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spans="1:26" x14ac:dyDescent="0.35">
      <c r="A843" s="56"/>
      <c r="B843" s="56"/>
      <c r="C843" s="56"/>
      <c r="D843" s="278"/>
      <c r="E843" s="177"/>
      <c r="F843" s="177"/>
      <c r="G843" s="177"/>
      <c r="H843" s="177"/>
      <c r="I843" s="177"/>
      <c r="J843" s="177"/>
      <c r="K843" s="177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spans="1:26" x14ac:dyDescent="0.35">
      <c r="A844" s="56"/>
      <c r="B844" s="56"/>
      <c r="C844" s="56"/>
      <c r="D844" s="278"/>
      <c r="E844" s="177"/>
      <c r="F844" s="177"/>
      <c r="G844" s="177"/>
      <c r="H844" s="177"/>
      <c r="I844" s="177"/>
      <c r="J844" s="177"/>
      <c r="K844" s="177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spans="1:26" x14ac:dyDescent="0.35">
      <c r="A845" s="56"/>
      <c r="B845" s="56"/>
      <c r="C845" s="56"/>
      <c r="D845" s="278"/>
      <c r="E845" s="177"/>
      <c r="F845" s="177"/>
      <c r="G845" s="177"/>
      <c r="H845" s="177"/>
      <c r="I845" s="177"/>
      <c r="J845" s="177"/>
      <c r="K845" s="177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spans="1:26" x14ac:dyDescent="0.35">
      <c r="A846" s="56"/>
      <c r="B846" s="56"/>
      <c r="C846" s="56"/>
      <c r="D846" s="278"/>
      <c r="E846" s="177"/>
      <c r="F846" s="177"/>
      <c r="G846" s="177"/>
      <c r="H846" s="177"/>
      <c r="I846" s="177"/>
      <c r="J846" s="177"/>
      <c r="K846" s="177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spans="1:26" x14ac:dyDescent="0.35">
      <c r="A847" s="56"/>
      <c r="B847" s="56"/>
      <c r="C847" s="56"/>
      <c r="D847" s="278"/>
      <c r="E847" s="177"/>
      <c r="F847" s="177"/>
      <c r="G847" s="177"/>
      <c r="H847" s="177"/>
      <c r="I847" s="177"/>
      <c r="J847" s="177"/>
      <c r="K847" s="177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spans="1:26" x14ac:dyDescent="0.35">
      <c r="A848" s="56"/>
      <c r="B848" s="56"/>
      <c r="C848" s="56"/>
      <c r="D848" s="278"/>
      <c r="E848" s="177"/>
      <c r="F848" s="177"/>
      <c r="G848" s="177"/>
      <c r="H848" s="177"/>
      <c r="I848" s="177"/>
      <c r="J848" s="177"/>
      <c r="K848" s="177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spans="1:26" x14ac:dyDescent="0.35">
      <c r="A849" s="56"/>
      <c r="B849" s="56"/>
      <c r="C849" s="56"/>
      <c r="D849" s="278"/>
      <c r="E849" s="177"/>
      <c r="F849" s="177"/>
      <c r="G849" s="177"/>
      <c r="H849" s="177"/>
      <c r="I849" s="177"/>
      <c r="J849" s="177"/>
      <c r="K849" s="177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spans="1:26" x14ac:dyDescent="0.35">
      <c r="A850" s="56"/>
      <c r="B850" s="56"/>
      <c r="C850" s="56"/>
      <c r="D850" s="278"/>
      <c r="E850" s="177"/>
      <c r="F850" s="177"/>
      <c r="G850" s="177"/>
      <c r="H850" s="177"/>
      <c r="I850" s="177"/>
      <c r="J850" s="177"/>
      <c r="K850" s="177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spans="1:26" x14ac:dyDescent="0.35">
      <c r="A851" s="56"/>
      <c r="B851" s="56"/>
      <c r="C851" s="56"/>
      <c r="D851" s="278"/>
      <c r="E851" s="177"/>
      <c r="F851" s="177"/>
      <c r="G851" s="177"/>
      <c r="H851" s="177"/>
      <c r="I851" s="177"/>
      <c r="J851" s="177"/>
      <c r="K851" s="177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spans="1:26" x14ac:dyDescent="0.35">
      <c r="A852" s="56"/>
      <c r="B852" s="56"/>
      <c r="C852" s="56"/>
      <c r="D852" s="278"/>
      <c r="E852" s="177"/>
      <c r="F852" s="177"/>
      <c r="G852" s="177"/>
      <c r="H852" s="177"/>
      <c r="I852" s="177"/>
      <c r="J852" s="177"/>
      <c r="K852" s="177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spans="1:26" x14ac:dyDescent="0.35">
      <c r="A853" s="56"/>
      <c r="B853" s="56"/>
      <c r="C853" s="56"/>
      <c r="D853" s="278"/>
      <c r="E853" s="177"/>
      <c r="F853" s="177"/>
      <c r="G853" s="177"/>
      <c r="H853" s="177"/>
      <c r="I853" s="177"/>
      <c r="J853" s="177"/>
      <c r="K853" s="177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spans="1:26" x14ac:dyDescent="0.35">
      <c r="A854" s="56"/>
      <c r="B854" s="56"/>
      <c r="C854" s="56"/>
      <c r="D854" s="278"/>
      <c r="E854" s="177"/>
      <c r="F854" s="177"/>
      <c r="G854" s="177"/>
      <c r="H854" s="177"/>
      <c r="I854" s="177"/>
      <c r="J854" s="177"/>
      <c r="K854" s="177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spans="1:26" x14ac:dyDescent="0.35">
      <c r="A855" s="56"/>
      <c r="B855" s="56"/>
      <c r="C855" s="56"/>
      <c r="D855" s="278"/>
      <c r="E855" s="177"/>
      <c r="F855" s="177"/>
      <c r="G855" s="177"/>
      <c r="H855" s="177"/>
      <c r="I855" s="177"/>
      <c r="J855" s="177"/>
      <c r="K855" s="177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spans="1:26" x14ac:dyDescent="0.35">
      <c r="A856" s="56"/>
      <c r="B856" s="56"/>
      <c r="C856" s="56"/>
      <c r="D856" s="278"/>
      <c r="E856" s="177"/>
      <c r="F856" s="177"/>
      <c r="G856" s="177"/>
      <c r="H856" s="177"/>
      <c r="I856" s="177"/>
      <c r="J856" s="177"/>
      <c r="K856" s="177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spans="1:26" x14ac:dyDescent="0.35">
      <c r="A857" s="56"/>
      <c r="B857" s="56"/>
      <c r="C857" s="56"/>
      <c r="D857" s="278"/>
      <c r="E857" s="177"/>
      <c r="F857" s="177"/>
      <c r="G857" s="177"/>
      <c r="H857" s="177"/>
      <c r="I857" s="177"/>
      <c r="J857" s="177"/>
      <c r="K857" s="177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spans="1:26" x14ac:dyDescent="0.35">
      <c r="A858" s="56"/>
      <c r="B858" s="56"/>
      <c r="C858" s="56"/>
      <c r="D858" s="278"/>
      <c r="E858" s="177"/>
      <c r="F858" s="177"/>
      <c r="G858" s="177"/>
      <c r="H858" s="177"/>
      <c r="I858" s="177"/>
      <c r="J858" s="177"/>
      <c r="K858" s="177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spans="1:26" x14ac:dyDescent="0.35">
      <c r="A859" s="56"/>
      <c r="B859" s="56"/>
      <c r="C859" s="56"/>
      <c r="D859" s="278"/>
      <c r="E859" s="177"/>
      <c r="F859" s="177"/>
      <c r="G859" s="177"/>
      <c r="H859" s="177"/>
      <c r="I859" s="177"/>
      <c r="J859" s="177"/>
      <c r="K859" s="177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spans="1:26" x14ac:dyDescent="0.35">
      <c r="A860" s="56"/>
      <c r="B860" s="56"/>
      <c r="C860" s="56"/>
      <c r="D860" s="278"/>
      <c r="E860" s="177"/>
      <c r="F860" s="177"/>
      <c r="G860" s="177"/>
      <c r="H860" s="177"/>
      <c r="I860" s="177"/>
      <c r="J860" s="177"/>
      <c r="K860" s="177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spans="1:26" x14ac:dyDescent="0.35">
      <c r="A861" s="56"/>
      <c r="B861" s="56"/>
      <c r="C861" s="56"/>
      <c r="D861" s="278"/>
      <c r="E861" s="177"/>
      <c r="F861" s="177"/>
      <c r="G861" s="177"/>
      <c r="H861" s="177"/>
      <c r="I861" s="177"/>
      <c r="J861" s="177"/>
      <c r="K861" s="177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spans="1:26" x14ac:dyDescent="0.35">
      <c r="A862" s="56"/>
      <c r="B862" s="56"/>
      <c r="C862" s="56"/>
      <c r="D862" s="278"/>
      <c r="E862" s="177"/>
      <c r="F862" s="177"/>
      <c r="G862" s="177"/>
      <c r="H862" s="177"/>
      <c r="I862" s="177"/>
      <c r="J862" s="177"/>
      <c r="K862" s="177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spans="1:26" x14ac:dyDescent="0.35">
      <c r="A863" s="56"/>
      <c r="B863" s="56"/>
      <c r="C863" s="56"/>
      <c r="D863" s="278"/>
      <c r="E863" s="177"/>
      <c r="F863" s="177"/>
      <c r="G863" s="177"/>
      <c r="H863" s="177"/>
      <c r="I863" s="177"/>
      <c r="J863" s="177"/>
      <c r="K863" s="177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spans="1:26" x14ac:dyDescent="0.35">
      <c r="A864" s="56"/>
      <c r="B864" s="56"/>
      <c r="C864" s="56"/>
      <c r="D864" s="278"/>
      <c r="E864" s="177"/>
      <c r="F864" s="177"/>
      <c r="G864" s="177"/>
      <c r="H864" s="177"/>
      <c r="I864" s="177"/>
      <c r="J864" s="177"/>
      <c r="K864" s="177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spans="1:26" x14ac:dyDescent="0.35">
      <c r="A865" s="56"/>
      <c r="B865" s="56"/>
      <c r="C865" s="56"/>
      <c r="D865" s="278"/>
      <c r="E865" s="177"/>
      <c r="F865" s="177"/>
      <c r="G865" s="177"/>
      <c r="H865" s="177"/>
      <c r="I865" s="177"/>
      <c r="J865" s="177"/>
      <c r="K865" s="177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spans="1:26" x14ac:dyDescent="0.35">
      <c r="A866" s="56"/>
      <c r="B866" s="56"/>
      <c r="C866" s="56"/>
      <c r="D866" s="278"/>
      <c r="E866" s="177"/>
      <c r="F866" s="177"/>
      <c r="G866" s="177"/>
      <c r="H866" s="177"/>
      <c r="I866" s="177"/>
      <c r="J866" s="177"/>
      <c r="K866" s="177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spans="1:26" x14ac:dyDescent="0.35">
      <c r="A867" s="56"/>
      <c r="B867" s="56"/>
      <c r="C867" s="56"/>
      <c r="D867" s="278"/>
      <c r="E867" s="177"/>
      <c r="F867" s="177"/>
      <c r="G867" s="177"/>
      <c r="H867" s="177"/>
      <c r="I867" s="177"/>
      <c r="J867" s="177"/>
      <c r="K867" s="177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spans="1:26" x14ac:dyDescent="0.35">
      <c r="A868" s="56"/>
      <c r="B868" s="56"/>
      <c r="C868" s="56"/>
      <c r="D868" s="278"/>
      <c r="E868" s="177"/>
      <c r="F868" s="177"/>
      <c r="G868" s="177"/>
      <c r="H868" s="177"/>
      <c r="I868" s="177"/>
      <c r="J868" s="177"/>
      <c r="K868" s="177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spans="1:26" x14ac:dyDescent="0.35">
      <c r="A869" s="56"/>
      <c r="B869" s="56"/>
      <c r="C869" s="56"/>
      <c r="D869" s="278"/>
      <c r="E869" s="177"/>
      <c r="F869" s="177"/>
      <c r="G869" s="177"/>
      <c r="H869" s="177"/>
      <c r="I869" s="177"/>
      <c r="J869" s="177"/>
      <c r="K869" s="177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spans="1:26" x14ac:dyDescent="0.35">
      <c r="A870" s="56"/>
      <c r="B870" s="56"/>
      <c r="C870" s="56"/>
      <c r="D870" s="278"/>
      <c r="E870" s="177"/>
      <c r="F870" s="177"/>
      <c r="G870" s="177"/>
      <c r="H870" s="177"/>
      <c r="I870" s="177"/>
      <c r="J870" s="177"/>
      <c r="K870" s="177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spans="1:26" x14ac:dyDescent="0.35">
      <c r="A871" s="56"/>
      <c r="B871" s="56"/>
      <c r="C871" s="56"/>
      <c r="D871" s="278"/>
      <c r="E871" s="177"/>
      <c r="F871" s="177"/>
      <c r="G871" s="177"/>
      <c r="H871" s="177"/>
      <c r="I871" s="177"/>
      <c r="J871" s="177"/>
      <c r="K871" s="177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spans="1:26" x14ac:dyDescent="0.35">
      <c r="A872" s="56"/>
      <c r="B872" s="56"/>
      <c r="C872" s="56"/>
      <c r="D872" s="278"/>
      <c r="E872" s="177"/>
      <c r="F872" s="177"/>
      <c r="G872" s="177"/>
      <c r="H872" s="177"/>
      <c r="I872" s="177"/>
      <c r="J872" s="177"/>
      <c r="K872" s="177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spans="1:26" x14ac:dyDescent="0.35">
      <c r="A873" s="56"/>
      <c r="B873" s="56"/>
      <c r="C873" s="56"/>
      <c r="D873" s="278"/>
      <c r="E873" s="177"/>
      <c r="F873" s="177"/>
      <c r="G873" s="177"/>
      <c r="H873" s="177"/>
      <c r="I873" s="177"/>
      <c r="J873" s="177"/>
      <c r="K873" s="177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spans="1:26" x14ac:dyDescent="0.35">
      <c r="A874" s="56"/>
      <c r="B874" s="56"/>
      <c r="C874" s="56"/>
      <c r="D874" s="278"/>
      <c r="E874" s="177"/>
      <c r="F874" s="177"/>
      <c r="G874" s="177"/>
      <c r="H874" s="177"/>
      <c r="I874" s="177"/>
      <c r="J874" s="177"/>
      <c r="K874" s="177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spans="1:26" x14ac:dyDescent="0.35">
      <c r="A875" s="56"/>
      <c r="B875" s="56"/>
      <c r="C875" s="56"/>
      <c r="D875" s="278"/>
      <c r="E875" s="177"/>
      <c r="F875" s="177"/>
      <c r="G875" s="177"/>
      <c r="H875" s="177"/>
      <c r="I875" s="177"/>
      <c r="J875" s="177"/>
      <c r="K875" s="177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spans="1:26" x14ac:dyDescent="0.35">
      <c r="A876" s="56"/>
      <c r="B876" s="56"/>
      <c r="C876" s="56"/>
      <c r="D876" s="278"/>
      <c r="E876" s="177"/>
      <c r="F876" s="177"/>
      <c r="G876" s="177"/>
      <c r="H876" s="177"/>
      <c r="I876" s="177"/>
      <c r="J876" s="177"/>
      <c r="K876" s="177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spans="1:26" x14ac:dyDescent="0.35">
      <c r="A877" s="56"/>
      <c r="B877" s="56"/>
      <c r="C877" s="56"/>
      <c r="D877" s="278"/>
      <c r="E877" s="177"/>
      <c r="F877" s="177"/>
      <c r="G877" s="177"/>
      <c r="H877" s="177"/>
      <c r="I877" s="177"/>
      <c r="J877" s="177"/>
      <c r="K877" s="177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spans="1:26" x14ac:dyDescent="0.35">
      <c r="A878" s="56"/>
      <c r="B878" s="56"/>
      <c r="C878" s="56"/>
      <c r="D878" s="278"/>
      <c r="E878" s="177"/>
      <c r="F878" s="177"/>
      <c r="G878" s="177"/>
      <c r="H878" s="177"/>
      <c r="I878" s="177"/>
      <c r="J878" s="177"/>
      <c r="K878" s="177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spans="1:26" x14ac:dyDescent="0.35">
      <c r="A879" s="56"/>
      <c r="B879" s="56"/>
      <c r="C879" s="56"/>
      <c r="D879" s="278"/>
      <c r="E879" s="177"/>
      <c r="F879" s="177"/>
      <c r="G879" s="177"/>
      <c r="H879" s="177"/>
      <c r="I879" s="177"/>
      <c r="J879" s="177"/>
      <c r="K879" s="177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spans="1:26" x14ac:dyDescent="0.35">
      <c r="A880" s="56"/>
      <c r="B880" s="56"/>
      <c r="C880" s="56"/>
      <c r="D880" s="278"/>
      <c r="E880" s="177"/>
      <c r="F880" s="177"/>
      <c r="G880" s="177"/>
      <c r="H880" s="177"/>
      <c r="I880" s="177"/>
      <c r="J880" s="177"/>
      <c r="K880" s="177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spans="1:26" x14ac:dyDescent="0.35">
      <c r="A881" s="56"/>
      <c r="B881" s="56"/>
      <c r="C881" s="56"/>
      <c r="D881" s="278"/>
      <c r="E881" s="177"/>
      <c r="F881" s="177"/>
      <c r="G881" s="177"/>
      <c r="H881" s="177"/>
      <c r="I881" s="177"/>
      <c r="J881" s="177"/>
      <c r="K881" s="177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spans="1:26" x14ac:dyDescent="0.35">
      <c r="A882" s="56"/>
      <c r="B882" s="56"/>
      <c r="C882" s="56"/>
      <c r="D882" s="278"/>
      <c r="E882" s="177"/>
      <c r="F882" s="177"/>
      <c r="G882" s="177"/>
      <c r="H882" s="177"/>
      <c r="I882" s="177"/>
      <c r="J882" s="177"/>
      <c r="K882" s="177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spans="1:26" x14ac:dyDescent="0.35">
      <c r="A883" s="56"/>
      <c r="B883" s="56"/>
      <c r="C883" s="56"/>
      <c r="D883" s="278"/>
      <c r="E883" s="177"/>
      <c r="F883" s="177"/>
      <c r="G883" s="177"/>
      <c r="H883" s="177"/>
      <c r="I883" s="177"/>
      <c r="J883" s="177"/>
      <c r="K883" s="177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spans="1:26" x14ac:dyDescent="0.35">
      <c r="A884" s="56"/>
      <c r="B884" s="56"/>
      <c r="C884" s="56"/>
      <c r="D884" s="278"/>
      <c r="E884" s="177"/>
      <c r="F884" s="177"/>
      <c r="G884" s="177"/>
      <c r="H884" s="177"/>
      <c r="I884" s="177"/>
      <c r="J884" s="177"/>
      <c r="K884" s="177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spans="1:26" x14ac:dyDescent="0.35">
      <c r="A885" s="56"/>
      <c r="B885" s="56"/>
      <c r="C885" s="56"/>
      <c r="D885" s="278"/>
      <c r="E885" s="177"/>
      <c r="F885" s="177"/>
      <c r="G885" s="177"/>
      <c r="H885" s="177"/>
      <c r="I885" s="177"/>
      <c r="J885" s="177"/>
      <c r="K885" s="177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spans="1:26" x14ac:dyDescent="0.35">
      <c r="A886" s="56"/>
      <c r="B886" s="56"/>
      <c r="C886" s="56"/>
      <c r="D886" s="278"/>
      <c r="E886" s="177"/>
      <c r="F886" s="177"/>
      <c r="G886" s="177"/>
      <c r="H886" s="177"/>
      <c r="I886" s="177"/>
      <c r="J886" s="177"/>
      <c r="K886" s="177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spans="1:26" x14ac:dyDescent="0.35">
      <c r="A887" s="56"/>
      <c r="B887" s="56"/>
      <c r="C887" s="56"/>
      <c r="D887" s="278"/>
      <c r="E887" s="177"/>
      <c r="F887" s="177"/>
      <c r="G887" s="177"/>
      <c r="H887" s="177"/>
      <c r="I887" s="177"/>
      <c r="J887" s="177"/>
      <c r="K887" s="177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spans="1:26" x14ac:dyDescent="0.35">
      <c r="A888" s="56"/>
      <c r="B888" s="56"/>
      <c r="C888" s="56"/>
      <c r="D888" s="278"/>
      <c r="E888" s="177"/>
      <c r="F888" s="177"/>
      <c r="G888" s="177"/>
      <c r="H888" s="177"/>
      <c r="I888" s="177"/>
      <c r="J888" s="177"/>
      <c r="K888" s="177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spans="1:26" x14ac:dyDescent="0.35">
      <c r="A889" s="56"/>
      <c r="B889" s="56"/>
      <c r="C889" s="56"/>
      <c r="D889" s="278"/>
      <c r="E889" s="177"/>
      <c r="F889" s="177"/>
      <c r="G889" s="177"/>
      <c r="H889" s="177"/>
      <c r="I889" s="177"/>
      <c r="J889" s="177"/>
      <c r="K889" s="177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spans="1:26" x14ac:dyDescent="0.35">
      <c r="A890" s="56"/>
      <c r="B890" s="56"/>
      <c r="C890" s="56"/>
      <c r="D890" s="278"/>
      <c r="E890" s="177"/>
      <c r="F890" s="177"/>
      <c r="G890" s="177"/>
      <c r="H890" s="177"/>
      <c r="I890" s="177"/>
      <c r="J890" s="177"/>
      <c r="K890" s="177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spans="1:26" x14ac:dyDescent="0.35">
      <c r="A891" s="56"/>
      <c r="B891" s="56"/>
      <c r="C891" s="56"/>
      <c r="D891" s="278"/>
      <c r="E891" s="177"/>
      <c r="F891" s="177"/>
      <c r="G891" s="177"/>
      <c r="H891" s="177"/>
      <c r="I891" s="177"/>
      <c r="J891" s="177"/>
      <c r="K891" s="177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spans="1:26" x14ac:dyDescent="0.35">
      <c r="A892" s="56"/>
      <c r="B892" s="56"/>
      <c r="C892" s="56"/>
      <c r="D892" s="278"/>
      <c r="E892" s="177"/>
      <c r="F892" s="177"/>
      <c r="G892" s="177"/>
      <c r="H892" s="177"/>
      <c r="I892" s="177"/>
      <c r="J892" s="177"/>
      <c r="K892" s="177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spans="1:26" x14ac:dyDescent="0.35">
      <c r="A893" s="56"/>
      <c r="B893" s="56"/>
      <c r="C893" s="56"/>
      <c r="D893" s="278"/>
      <c r="E893" s="177"/>
      <c r="F893" s="177"/>
      <c r="G893" s="177"/>
      <c r="H893" s="177"/>
      <c r="I893" s="177"/>
      <c r="J893" s="177"/>
      <c r="K893" s="177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spans="1:26" x14ac:dyDescent="0.35">
      <c r="A894" s="56"/>
      <c r="B894" s="56"/>
      <c r="C894" s="56"/>
      <c r="D894" s="278"/>
      <c r="E894" s="177"/>
      <c r="F894" s="177"/>
      <c r="G894" s="177"/>
      <c r="H894" s="177"/>
      <c r="I894" s="177"/>
      <c r="J894" s="177"/>
      <c r="K894" s="177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spans="1:26" x14ac:dyDescent="0.35">
      <c r="A895" s="56"/>
      <c r="B895" s="56"/>
      <c r="C895" s="56"/>
      <c r="D895" s="278"/>
      <c r="E895" s="177"/>
      <c r="F895" s="177"/>
      <c r="G895" s="177"/>
      <c r="H895" s="177"/>
      <c r="I895" s="177"/>
      <c r="J895" s="177"/>
      <c r="K895" s="177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spans="1:26" x14ac:dyDescent="0.35">
      <c r="A896" s="56"/>
      <c r="B896" s="56"/>
      <c r="C896" s="56"/>
      <c r="D896" s="278"/>
      <c r="E896" s="177"/>
      <c r="F896" s="177"/>
      <c r="G896" s="177"/>
      <c r="H896" s="177"/>
      <c r="I896" s="177"/>
      <c r="J896" s="177"/>
      <c r="K896" s="177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spans="1:26" x14ac:dyDescent="0.35">
      <c r="A897" s="56"/>
      <c r="B897" s="56"/>
      <c r="C897" s="56"/>
      <c r="D897" s="278"/>
      <c r="E897" s="177"/>
      <c r="F897" s="177"/>
      <c r="G897" s="177"/>
      <c r="H897" s="177"/>
      <c r="I897" s="177"/>
      <c r="J897" s="177"/>
      <c r="K897" s="177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spans="1:26" x14ac:dyDescent="0.35">
      <c r="A898" s="56"/>
      <c r="B898" s="56"/>
      <c r="C898" s="56"/>
      <c r="D898" s="278"/>
      <c r="E898" s="177"/>
      <c r="F898" s="177"/>
      <c r="G898" s="177"/>
      <c r="H898" s="177"/>
      <c r="I898" s="177"/>
      <c r="J898" s="177"/>
      <c r="K898" s="177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spans="1:26" x14ac:dyDescent="0.35">
      <c r="A899" s="56"/>
      <c r="B899" s="56"/>
      <c r="C899" s="56"/>
      <c r="D899" s="278"/>
      <c r="E899" s="177"/>
      <c r="F899" s="177"/>
      <c r="G899" s="177"/>
      <c r="H899" s="177"/>
      <c r="I899" s="177"/>
      <c r="J899" s="177"/>
      <c r="K899" s="177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spans="1:26" x14ac:dyDescent="0.35">
      <c r="A900" s="56"/>
      <c r="B900" s="56"/>
      <c r="C900" s="56"/>
      <c r="D900" s="278"/>
      <c r="E900" s="177"/>
      <c r="F900" s="177"/>
      <c r="G900" s="177"/>
      <c r="H900" s="177"/>
      <c r="I900" s="177"/>
      <c r="J900" s="177"/>
      <c r="K900" s="177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spans="1:26" x14ac:dyDescent="0.35">
      <c r="A901" s="56"/>
      <c r="B901" s="56"/>
      <c r="C901" s="56"/>
      <c r="D901" s="278"/>
      <c r="E901" s="177"/>
      <c r="F901" s="177"/>
      <c r="G901" s="177"/>
      <c r="H901" s="177"/>
      <c r="I901" s="177"/>
      <c r="J901" s="177"/>
      <c r="K901" s="177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spans="1:26" x14ac:dyDescent="0.35">
      <c r="A902" s="56"/>
      <c r="B902" s="56"/>
      <c r="C902" s="56"/>
      <c r="D902" s="278"/>
      <c r="E902" s="177"/>
      <c r="F902" s="177"/>
      <c r="G902" s="177"/>
      <c r="H902" s="177"/>
      <c r="I902" s="177"/>
      <c r="J902" s="177"/>
      <c r="K902" s="177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spans="1:26" x14ac:dyDescent="0.35">
      <c r="A903" s="56"/>
      <c r="B903" s="56"/>
      <c r="C903" s="56"/>
      <c r="D903" s="278"/>
      <c r="E903" s="177"/>
      <c r="F903" s="177"/>
      <c r="G903" s="177"/>
      <c r="H903" s="177"/>
      <c r="I903" s="177"/>
      <c r="J903" s="177"/>
      <c r="K903" s="177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spans="1:26" x14ac:dyDescent="0.35">
      <c r="A904" s="56"/>
      <c r="B904" s="56"/>
      <c r="C904" s="56"/>
      <c r="D904" s="278"/>
      <c r="E904" s="177"/>
      <c r="F904" s="177"/>
      <c r="G904" s="177"/>
      <c r="H904" s="177"/>
      <c r="I904" s="177"/>
      <c r="J904" s="177"/>
      <c r="K904" s="177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spans="1:26" x14ac:dyDescent="0.35">
      <c r="A905" s="56"/>
      <c r="B905" s="56"/>
      <c r="C905" s="56"/>
      <c r="D905" s="278"/>
      <c r="E905" s="177"/>
      <c r="F905" s="177"/>
      <c r="G905" s="177"/>
      <c r="H905" s="177"/>
      <c r="I905" s="177"/>
      <c r="J905" s="177"/>
      <c r="K905" s="177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spans="1:26" x14ac:dyDescent="0.35">
      <c r="A906" s="56"/>
      <c r="B906" s="56"/>
      <c r="C906" s="56"/>
      <c r="D906" s="278"/>
      <c r="E906" s="177"/>
      <c r="F906" s="177"/>
      <c r="G906" s="177"/>
      <c r="H906" s="177"/>
      <c r="I906" s="177"/>
      <c r="J906" s="177"/>
      <c r="K906" s="177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spans="1:26" x14ac:dyDescent="0.35">
      <c r="A907" s="56"/>
      <c r="B907" s="56"/>
      <c r="C907" s="56"/>
      <c r="D907" s="278"/>
      <c r="E907" s="177"/>
      <c r="F907" s="177"/>
      <c r="G907" s="177"/>
      <c r="H907" s="177"/>
      <c r="I907" s="177"/>
      <c r="J907" s="177"/>
      <c r="K907" s="177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spans="1:26" x14ac:dyDescent="0.35">
      <c r="A908" s="56"/>
      <c r="B908" s="56"/>
      <c r="C908" s="56"/>
      <c r="D908" s="278"/>
      <c r="E908" s="177"/>
      <c r="F908" s="177"/>
      <c r="G908" s="177"/>
      <c r="H908" s="177"/>
      <c r="I908" s="177"/>
      <c r="J908" s="177"/>
      <c r="K908" s="177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spans="1:26" x14ac:dyDescent="0.35">
      <c r="A909" s="56"/>
      <c r="B909" s="56"/>
      <c r="C909" s="56"/>
      <c r="D909" s="278"/>
      <c r="E909" s="177"/>
      <c r="F909" s="177"/>
      <c r="G909" s="177"/>
      <c r="H909" s="177"/>
      <c r="I909" s="177"/>
      <c r="J909" s="177"/>
      <c r="K909" s="177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spans="1:26" x14ac:dyDescent="0.35">
      <c r="A910" s="56"/>
      <c r="B910" s="56"/>
      <c r="C910" s="56"/>
      <c r="D910" s="278"/>
      <c r="E910" s="177"/>
      <c r="F910" s="177"/>
      <c r="G910" s="177"/>
      <c r="H910" s="177"/>
      <c r="I910" s="177"/>
      <c r="J910" s="177"/>
      <c r="K910" s="177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spans="1:26" x14ac:dyDescent="0.35">
      <c r="A911" s="56"/>
      <c r="B911" s="56"/>
      <c r="C911" s="56"/>
      <c r="D911" s="278"/>
      <c r="E911" s="177"/>
      <c r="F911" s="177"/>
      <c r="G911" s="177"/>
      <c r="H911" s="177"/>
      <c r="I911" s="177"/>
      <c r="J911" s="177"/>
      <c r="K911" s="177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spans="1:26" x14ac:dyDescent="0.35">
      <c r="A912" s="56"/>
      <c r="B912" s="56"/>
      <c r="C912" s="56"/>
      <c r="D912" s="278"/>
      <c r="E912" s="177"/>
      <c r="F912" s="177"/>
      <c r="G912" s="177"/>
      <c r="H912" s="177"/>
      <c r="I912" s="177"/>
      <c r="J912" s="177"/>
      <c r="K912" s="177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spans="1:26" x14ac:dyDescent="0.35">
      <c r="A913" s="56"/>
      <c r="B913" s="56"/>
      <c r="C913" s="56"/>
      <c r="D913" s="278"/>
      <c r="E913" s="177"/>
      <c r="F913" s="177"/>
      <c r="G913" s="177"/>
      <c r="H913" s="177"/>
      <c r="I913" s="177"/>
      <c r="J913" s="177"/>
      <c r="K913" s="177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spans="1:26" x14ac:dyDescent="0.35">
      <c r="A914" s="56"/>
      <c r="B914" s="56"/>
      <c r="C914" s="56"/>
      <c r="D914" s="278"/>
      <c r="E914" s="177"/>
      <c r="F914" s="177"/>
      <c r="G914" s="177"/>
      <c r="H914" s="177"/>
      <c r="I914" s="177"/>
      <c r="J914" s="177"/>
      <c r="K914" s="177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spans="1:26" x14ac:dyDescent="0.35">
      <c r="A915" s="56"/>
      <c r="B915" s="56"/>
      <c r="C915" s="56"/>
      <c r="D915" s="278"/>
      <c r="E915" s="177"/>
      <c r="F915" s="177"/>
      <c r="G915" s="177"/>
      <c r="H915" s="177"/>
      <c r="I915" s="177"/>
      <c r="J915" s="177"/>
      <c r="K915" s="177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spans="1:26" x14ac:dyDescent="0.35">
      <c r="A916" s="56"/>
      <c r="B916" s="56"/>
      <c r="C916" s="56"/>
      <c r="D916" s="278"/>
      <c r="E916" s="177"/>
      <c r="F916" s="177"/>
      <c r="G916" s="177"/>
      <c r="H916" s="177"/>
      <c r="I916" s="177"/>
      <c r="J916" s="177"/>
      <c r="K916" s="177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spans="1:26" x14ac:dyDescent="0.35">
      <c r="A917" s="56"/>
      <c r="B917" s="56"/>
      <c r="C917" s="56"/>
      <c r="D917" s="278"/>
      <c r="E917" s="177"/>
      <c r="F917" s="177"/>
      <c r="G917" s="177"/>
      <c r="H917" s="177"/>
      <c r="I917" s="177"/>
      <c r="J917" s="177"/>
      <c r="K917" s="177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spans="1:26" x14ac:dyDescent="0.35">
      <c r="A918" s="56"/>
      <c r="B918" s="56"/>
      <c r="C918" s="56"/>
      <c r="D918" s="278"/>
      <c r="E918" s="177"/>
      <c r="F918" s="177"/>
      <c r="G918" s="177"/>
      <c r="H918" s="177"/>
      <c r="I918" s="177"/>
      <c r="J918" s="177"/>
      <c r="K918" s="177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spans="1:26" x14ac:dyDescent="0.35">
      <c r="A919" s="56"/>
      <c r="B919" s="56"/>
      <c r="C919" s="56"/>
      <c r="D919" s="278"/>
      <c r="E919" s="177"/>
      <c r="F919" s="177"/>
      <c r="G919" s="177"/>
      <c r="H919" s="177"/>
      <c r="I919" s="177"/>
      <c r="J919" s="177"/>
      <c r="K919" s="177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spans="1:26" x14ac:dyDescent="0.35">
      <c r="A920" s="56"/>
      <c r="B920" s="56"/>
      <c r="C920" s="56"/>
      <c r="D920" s="278"/>
      <c r="E920" s="177"/>
      <c r="F920" s="177"/>
      <c r="G920" s="177"/>
      <c r="H920" s="177"/>
      <c r="I920" s="177"/>
      <c r="J920" s="177"/>
      <c r="K920" s="177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spans="1:26" x14ac:dyDescent="0.35">
      <c r="A921" s="56"/>
      <c r="B921" s="56"/>
      <c r="C921" s="56"/>
      <c r="D921" s="278"/>
      <c r="E921" s="177"/>
      <c r="F921" s="177"/>
      <c r="G921" s="177"/>
      <c r="H921" s="177"/>
      <c r="I921" s="177"/>
      <c r="J921" s="177"/>
      <c r="K921" s="177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spans="1:26" x14ac:dyDescent="0.35">
      <c r="A922" s="56"/>
      <c r="B922" s="56"/>
      <c r="C922" s="56"/>
      <c r="D922" s="278"/>
      <c r="E922" s="177"/>
      <c r="F922" s="177"/>
      <c r="G922" s="177"/>
      <c r="H922" s="177"/>
      <c r="I922" s="177"/>
      <c r="J922" s="177"/>
      <c r="K922" s="177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spans="1:26" x14ac:dyDescent="0.35">
      <c r="A923" s="56"/>
      <c r="B923" s="56"/>
      <c r="C923" s="56"/>
      <c r="D923" s="278"/>
      <c r="E923" s="177"/>
      <c r="F923" s="177"/>
      <c r="G923" s="177"/>
      <c r="H923" s="177"/>
      <c r="I923" s="177"/>
      <c r="J923" s="177"/>
      <c r="K923" s="177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spans="1:26" x14ac:dyDescent="0.35">
      <c r="A924" s="56"/>
      <c r="B924" s="56"/>
      <c r="C924" s="56"/>
      <c r="D924" s="278"/>
      <c r="E924" s="177"/>
      <c r="F924" s="177"/>
      <c r="G924" s="177"/>
      <c r="H924" s="177"/>
      <c r="I924" s="177"/>
      <c r="J924" s="177"/>
      <c r="K924" s="177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spans="1:26" x14ac:dyDescent="0.35">
      <c r="A925" s="56"/>
      <c r="B925" s="56"/>
      <c r="C925" s="56"/>
      <c r="D925" s="278"/>
      <c r="E925" s="177"/>
      <c r="F925" s="177"/>
      <c r="G925" s="177"/>
      <c r="H925" s="177"/>
      <c r="I925" s="177"/>
      <c r="J925" s="177"/>
      <c r="K925" s="177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spans="1:26" x14ac:dyDescent="0.35">
      <c r="A926" s="56"/>
      <c r="B926" s="56"/>
      <c r="C926" s="56"/>
      <c r="D926" s="278"/>
      <c r="E926" s="177"/>
      <c r="F926" s="177"/>
      <c r="G926" s="177"/>
      <c r="H926" s="177"/>
      <c r="I926" s="177"/>
      <c r="J926" s="177"/>
      <c r="K926" s="177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spans="1:26" x14ac:dyDescent="0.35">
      <c r="A927" s="56"/>
      <c r="B927" s="56"/>
      <c r="C927" s="56"/>
      <c r="D927" s="278"/>
      <c r="E927" s="177"/>
      <c r="F927" s="177"/>
      <c r="G927" s="177"/>
      <c r="H927" s="177"/>
      <c r="I927" s="177"/>
      <c r="J927" s="177"/>
      <c r="K927" s="177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spans="1:26" x14ac:dyDescent="0.35">
      <c r="A928" s="56"/>
      <c r="B928" s="56"/>
      <c r="C928" s="56"/>
      <c r="D928" s="278"/>
      <c r="E928" s="177"/>
      <c r="F928" s="177"/>
      <c r="G928" s="177"/>
      <c r="H928" s="177"/>
      <c r="I928" s="177"/>
      <c r="J928" s="177"/>
      <c r="K928" s="177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spans="1:26" x14ac:dyDescent="0.35">
      <c r="A929" s="56"/>
      <c r="B929" s="56"/>
      <c r="C929" s="56"/>
      <c r="D929" s="278"/>
      <c r="E929" s="177"/>
      <c r="F929" s="177"/>
      <c r="G929" s="177"/>
      <c r="H929" s="177"/>
      <c r="I929" s="177"/>
      <c r="J929" s="177"/>
      <c r="K929" s="177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spans="1:26" x14ac:dyDescent="0.35">
      <c r="A930" s="56"/>
      <c r="B930" s="56"/>
      <c r="C930" s="56"/>
      <c r="D930" s="278"/>
      <c r="E930" s="177"/>
      <c r="F930" s="177"/>
      <c r="G930" s="177"/>
      <c r="H930" s="177"/>
      <c r="I930" s="177"/>
      <c r="J930" s="177"/>
      <c r="K930" s="177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spans="1:26" x14ac:dyDescent="0.35">
      <c r="A931" s="56"/>
      <c r="B931" s="56"/>
      <c r="C931" s="56"/>
      <c r="D931" s="278"/>
      <c r="E931" s="177"/>
      <c r="F931" s="177"/>
      <c r="G931" s="177"/>
      <c r="H931" s="177"/>
      <c r="I931" s="177"/>
      <c r="J931" s="177"/>
      <c r="K931" s="177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spans="1:26" x14ac:dyDescent="0.35">
      <c r="A932" s="56"/>
      <c r="B932" s="56"/>
      <c r="C932" s="56"/>
      <c r="D932" s="278"/>
      <c r="E932" s="177"/>
      <c r="F932" s="177"/>
      <c r="G932" s="177"/>
      <c r="H932" s="177"/>
      <c r="I932" s="177"/>
      <c r="J932" s="177"/>
      <c r="K932" s="177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spans="1:26" x14ac:dyDescent="0.35">
      <c r="A933" s="56"/>
      <c r="B933" s="56"/>
      <c r="C933" s="56"/>
      <c r="D933" s="278"/>
      <c r="E933" s="177"/>
      <c r="F933" s="177"/>
      <c r="G933" s="177"/>
      <c r="H933" s="177"/>
      <c r="I933" s="177"/>
      <c r="J933" s="177"/>
      <c r="K933" s="177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spans="1:26" x14ac:dyDescent="0.35">
      <c r="A934" s="56"/>
      <c r="B934" s="56"/>
      <c r="C934" s="56"/>
      <c r="D934" s="278"/>
      <c r="E934" s="177"/>
      <c r="F934" s="177"/>
      <c r="G934" s="177"/>
      <c r="H934" s="177"/>
      <c r="I934" s="177"/>
      <c r="J934" s="177"/>
      <c r="K934" s="177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spans="1:26" x14ac:dyDescent="0.35">
      <c r="A935" s="56"/>
      <c r="B935" s="56"/>
      <c r="C935" s="56"/>
      <c r="D935" s="278"/>
      <c r="E935" s="177"/>
      <c r="F935" s="177"/>
      <c r="G935" s="177"/>
      <c r="H935" s="177"/>
      <c r="I935" s="177"/>
      <c r="J935" s="177"/>
      <c r="K935" s="177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spans="1:26" x14ac:dyDescent="0.35">
      <c r="A936" s="56"/>
      <c r="B936" s="56"/>
      <c r="C936" s="56"/>
      <c r="D936" s="278"/>
      <c r="E936" s="177"/>
      <c r="F936" s="177"/>
      <c r="G936" s="177"/>
      <c r="H936" s="177"/>
      <c r="I936" s="177"/>
      <c r="J936" s="177"/>
      <c r="K936" s="177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spans="1:26" x14ac:dyDescent="0.35">
      <c r="A937" s="56"/>
      <c r="B937" s="56"/>
      <c r="C937" s="56"/>
      <c r="D937" s="278"/>
      <c r="E937" s="177"/>
      <c r="F937" s="177"/>
      <c r="G937" s="177"/>
      <c r="H937" s="177"/>
      <c r="I937" s="177"/>
      <c r="J937" s="177"/>
      <c r="K937" s="177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spans="1:26" x14ac:dyDescent="0.35">
      <c r="A938" s="56"/>
      <c r="B938" s="56"/>
      <c r="C938" s="56"/>
      <c r="D938" s="278"/>
      <c r="E938" s="177"/>
      <c r="F938" s="177"/>
      <c r="G938" s="177"/>
      <c r="H938" s="177"/>
      <c r="I938" s="177"/>
      <c r="J938" s="177"/>
      <c r="K938" s="177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spans="1:26" x14ac:dyDescent="0.35">
      <c r="A939" s="56"/>
      <c r="B939" s="56"/>
      <c r="C939" s="56"/>
      <c r="D939" s="278"/>
      <c r="E939" s="177"/>
      <c r="F939" s="177"/>
      <c r="G939" s="177"/>
      <c r="H939" s="177"/>
      <c r="I939" s="177"/>
      <c r="J939" s="177"/>
      <c r="K939" s="177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spans="1:26" x14ac:dyDescent="0.35">
      <c r="A940" s="56"/>
      <c r="B940" s="56"/>
      <c r="C940" s="56"/>
      <c r="D940" s="278"/>
      <c r="E940" s="177"/>
      <c r="F940" s="177"/>
      <c r="G940" s="177"/>
      <c r="H940" s="177"/>
      <c r="I940" s="177"/>
      <c r="J940" s="177"/>
      <c r="K940" s="177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spans="1:26" x14ac:dyDescent="0.35">
      <c r="A941" s="56"/>
      <c r="B941" s="56"/>
      <c r="C941" s="56"/>
      <c r="D941" s="278"/>
      <c r="E941" s="177"/>
      <c r="F941" s="177"/>
      <c r="G941" s="177"/>
      <c r="H941" s="177"/>
      <c r="I941" s="177"/>
      <c r="J941" s="177"/>
      <c r="K941" s="177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spans="1:26" x14ac:dyDescent="0.35">
      <c r="A942" s="56"/>
      <c r="B942" s="56"/>
      <c r="C942" s="56"/>
      <c r="D942" s="278"/>
      <c r="E942" s="177"/>
      <c r="F942" s="177"/>
      <c r="G942" s="177"/>
      <c r="H942" s="177"/>
      <c r="I942" s="177"/>
      <c r="J942" s="177"/>
      <c r="K942" s="177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spans="1:26" x14ac:dyDescent="0.35">
      <c r="A943" s="56"/>
      <c r="B943" s="56"/>
      <c r="C943" s="56"/>
      <c r="D943" s="278"/>
      <c r="E943" s="177"/>
      <c r="F943" s="177"/>
      <c r="G943" s="177"/>
      <c r="H943" s="177"/>
      <c r="I943" s="177"/>
      <c r="J943" s="177"/>
      <c r="K943" s="177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spans="1:26" x14ac:dyDescent="0.35">
      <c r="A944" s="56"/>
      <c r="B944" s="56"/>
      <c r="C944" s="56"/>
      <c r="D944" s="278"/>
      <c r="E944" s="177"/>
      <c r="F944" s="177"/>
      <c r="G944" s="177"/>
      <c r="H944" s="177"/>
      <c r="I944" s="177"/>
      <c r="J944" s="177"/>
      <c r="K944" s="177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spans="1:26" x14ac:dyDescent="0.35">
      <c r="A945" s="56"/>
      <c r="B945" s="56"/>
      <c r="C945" s="56"/>
      <c r="D945" s="278"/>
      <c r="E945" s="177"/>
      <c r="F945" s="177"/>
      <c r="G945" s="177"/>
      <c r="H945" s="177"/>
      <c r="I945" s="177"/>
      <c r="J945" s="177"/>
      <c r="K945" s="177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spans="1:26" x14ac:dyDescent="0.35">
      <c r="A946" s="56"/>
      <c r="B946" s="56"/>
      <c r="C946" s="56"/>
      <c r="D946" s="278"/>
      <c r="E946" s="177"/>
      <c r="F946" s="177"/>
      <c r="G946" s="177"/>
      <c r="H946" s="177"/>
      <c r="I946" s="177"/>
      <c r="J946" s="177"/>
      <c r="K946" s="177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spans="1:26" x14ac:dyDescent="0.35">
      <c r="A947" s="56"/>
      <c r="B947" s="56"/>
      <c r="C947" s="56"/>
      <c r="D947" s="278"/>
      <c r="E947" s="177"/>
      <c r="F947" s="177"/>
      <c r="G947" s="177"/>
      <c r="H947" s="177"/>
      <c r="I947" s="177"/>
      <c r="J947" s="177"/>
      <c r="K947" s="177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spans="1:26" x14ac:dyDescent="0.35">
      <c r="A948" s="56"/>
      <c r="B948" s="56"/>
      <c r="C948" s="56"/>
      <c r="D948" s="278"/>
      <c r="E948" s="177"/>
      <c r="F948" s="177"/>
      <c r="G948" s="177"/>
      <c r="H948" s="177"/>
      <c r="I948" s="177"/>
      <c r="J948" s="177"/>
      <c r="K948" s="177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spans="1:26" x14ac:dyDescent="0.35">
      <c r="A949" s="56"/>
      <c r="B949" s="56"/>
      <c r="C949" s="56"/>
      <c r="D949" s="278"/>
      <c r="E949" s="177"/>
      <c r="F949" s="177"/>
      <c r="G949" s="177"/>
      <c r="H949" s="177"/>
      <c r="I949" s="177"/>
      <c r="J949" s="177"/>
      <c r="K949" s="177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spans="1:26" x14ac:dyDescent="0.35">
      <c r="A950" s="56"/>
      <c r="B950" s="56"/>
      <c r="C950" s="56"/>
      <c r="D950" s="278"/>
      <c r="E950" s="177"/>
      <c r="F950" s="177"/>
      <c r="G950" s="177"/>
      <c r="H950" s="177"/>
      <c r="I950" s="177"/>
      <c r="J950" s="177"/>
      <c r="K950" s="177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spans="1:26" x14ac:dyDescent="0.35">
      <c r="A951" s="56"/>
      <c r="B951" s="56"/>
      <c r="C951" s="56"/>
      <c r="D951" s="278"/>
      <c r="E951" s="177"/>
      <c r="F951" s="177"/>
      <c r="G951" s="177"/>
      <c r="H951" s="177"/>
      <c r="I951" s="177"/>
      <c r="J951" s="177"/>
      <c r="K951" s="177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spans="1:26" x14ac:dyDescent="0.35">
      <c r="A952" s="56"/>
      <c r="B952" s="56"/>
      <c r="C952" s="56"/>
      <c r="D952" s="278"/>
      <c r="E952" s="177"/>
      <c r="F952" s="177"/>
      <c r="G952" s="177"/>
      <c r="H952" s="177"/>
      <c r="I952" s="177"/>
      <c r="J952" s="177"/>
      <c r="K952" s="177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spans="1:26" x14ac:dyDescent="0.35">
      <c r="A953" s="56"/>
      <c r="B953" s="56"/>
      <c r="C953" s="56"/>
      <c r="D953" s="278"/>
      <c r="E953" s="177"/>
      <c r="F953" s="177"/>
      <c r="G953" s="177"/>
      <c r="H953" s="177"/>
      <c r="I953" s="177"/>
      <c r="J953" s="177"/>
      <c r="K953" s="177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spans="1:26" x14ac:dyDescent="0.35">
      <c r="A954" s="56"/>
      <c r="B954" s="56"/>
      <c r="C954" s="56"/>
      <c r="D954" s="278"/>
      <c r="E954" s="177"/>
      <c r="F954" s="177"/>
      <c r="G954" s="177"/>
      <c r="H954" s="177"/>
      <c r="I954" s="177"/>
      <c r="J954" s="177"/>
      <c r="K954" s="177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spans="1:26" x14ac:dyDescent="0.35">
      <c r="A955" s="56"/>
      <c r="B955" s="56"/>
      <c r="C955" s="56"/>
      <c r="D955" s="278"/>
      <c r="E955" s="177"/>
      <c r="F955" s="177"/>
      <c r="G955" s="177"/>
      <c r="H955" s="177"/>
      <c r="I955" s="177"/>
      <c r="J955" s="177"/>
      <c r="K955" s="177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spans="1:26" x14ac:dyDescent="0.35">
      <c r="A956" s="56"/>
      <c r="B956" s="56"/>
      <c r="C956" s="56"/>
      <c r="D956" s="278"/>
      <c r="E956" s="177"/>
      <c r="F956" s="177"/>
      <c r="G956" s="177"/>
      <c r="H956" s="177"/>
      <c r="I956" s="177"/>
      <c r="J956" s="177"/>
      <c r="K956" s="177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spans="1:26" x14ac:dyDescent="0.35">
      <c r="A957" s="56"/>
      <c r="B957" s="56"/>
      <c r="C957" s="56"/>
      <c r="D957" s="278"/>
      <c r="E957" s="177"/>
      <c r="F957" s="177"/>
      <c r="G957" s="177"/>
      <c r="H957" s="177"/>
      <c r="I957" s="177"/>
      <c r="J957" s="177"/>
      <c r="K957" s="177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spans="1:26" x14ac:dyDescent="0.35">
      <c r="A958" s="56"/>
      <c r="B958" s="56"/>
      <c r="C958" s="56"/>
      <c r="D958" s="278"/>
      <c r="E958" s="177"/>
      <c r="F958" s="177"/>
      <c r="G958" s="177"/>
      <c r="H958" s="177"/>
      <c r="I958" s="177"/>
      <c r="J958" s="177"/>
      <c r="K958" s="177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spans="1:26" x14ac:dyDescent="0.35">
      <c r="A959" s="56"/>
      <c r="B959" s="56"/>
      <c r="C959" s="56"/>
      <c r="D959" s="278"/>
      <c r="E959" s="177"/>
      <c r="F959" s="177"/>
      <c r="G959" s="177"/>
      <c r="H959" s="177"/>
      <c r="I959" s="177"/>
      <c r="J959" s="177"/>
      <c r="K959" s="177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spans="1:26" x14ac:dyDescent="0.35">
      <c r="A960" s="56"/>
      <c r="B960" s="56"/>
      <c r="C960" s="56"/>
      <c r="D960" s="278"/>
      <c r="E960" s="177"/>
      <c r="F960" s="177"/>
      <c r="G960" s="177"/>
      <c r="H960" s="177"/>
      <c r="I960" s="177"/>
      <c r="J960" s="177"/>
      <c r="K960" s="177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spans="1:26" x14ac:dyDescent="0.35">
      <c r="A961" s="56"/>
      <c r="B961" s="56"/>
      <c r="C961" s="56"/>
      <c r="D961" s="278"/>
      <c r="E961" s="177"/>
      <c r="F961" s="177"/>
      <c r="G961" s="177"/>
      <c r="H961" s="177"/>
      <c r="I961" s="177"/>
      <c r="J961" s="177"/>
      <c r="K961" s="177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spans="1:26" x14ac:dyDescent="0.35">
      <c r="A962" s="56"/>
      <c r="B962" s="56"/>
      <c r="C962" s="56"/>
      <c r="D962" s="278"/>
      <c r="E962" s="177"/>
      <c r="F962" s="177"/>
      <c r="G962" s="177"/>
      <c r="H962" s="177"/>
      <c r="I962" s="177"/>
      <c r="J962" s="177"/>
      <c r="K962" s="177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spans="1:26" x14ac:dyDescent="0.35">
      <c r="A963" s="56"/>
      <c r="B963" s="56"/>
      <c r="C963" s="56"/>
      <c r="D963" s="278"/>
      <c r="E963" s="177"/>
      <c r="F963" s="177"/>
      <c r="G963" s="177"/>
      <c r="H963" s="177"/>
      <c r="I963" s="177"/>
      <c r="J963" s="177"/>
      <c r="K963" s="177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spans="1:26" x14ac:dyDescent="0.35">
      <c r="A964" s="56"/>
      <c r="B964" s="56"/>
      <c r="C964" s="56"/>
      <c r="D964" s="278"/>
      <c r="E964" s="177"/>
      <c r="F964" s="177"/>
      <c r="G964" s="177"/>
      <c r="H964" s="177"/>
      <c r="I964" s="177"/>
      <c r="J964" s="177"/>
      <c r="K964" s="177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spans="1:26" x14ac:dyDescent="0.35">
      <c r="A965" s="56"/>
      <c r="B965" s="56"/>
      <c r="C965" s="56"/>
      <c r="D965" s="278"/>
      <c r="E965" s="177"/>
      <c r="F965" s="177"/>
      <c r="G965" s="177"/>
      <c r="H965" s="177"/>
      <c r="I965" s="177"/>
      <c r="J965" s="177"/>
      <c r="K965" s="177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spans="1:26" x14ac:dyDescent="0.35">
      <c r="A966" s="56"/>
      <c r="B966" s="56"/>
      <c r="C966" s="56"/>
      <c r="D966" s="278"/>
      <c r="E966" s="177"/>
      <c r="F966" s="177"/>
      <c r="G966" s="177"/>
      <c r="H966" s="177"/>
      <c r="I966" s="177"/>
      <c r="J966" s="177"/>
      <c r="K966" s="177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spans="1:26" x14ac:dyDescent="0.35">
      <c r="A967" s="56"/>
      <c r="B967" s="56"/>
      <c r="C967" s="56"/>
      <c r="D967" s="278"/>
      <c r="E967" s="177"/>
      <c r="F967" s="177"/>
      <c r="G967" s="177"/>
      <c r="H967" s="177"/>
      <c r="I967" s="177"/>
      <c r="J967" s="177"/>
      <c r="K967" s="177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spans="1:26" x14ac:dyDescent="0.35">
      <c r="A968" s="56"/>
      <c r="B968" s="56"/>
      <c r="C968" s="56"/>
      <c r="D968" s="278"/>
      <c r="E968" s="177"/>
      <c r="F968" s="177"/>
      <c r="G968" s="177"/>
      <c r="H968" s="177"/>
      <c r="I968" s="177"/>
      <c r="J968" s="177"/>
      <c r="K968" s="177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spans="1:26" x14ac:dyDescent="0.35">
      <c r="A969" s="56"/>
      <c r="B969" s="56"/>
      <c r="C969" s="56"/>
      <c r="D969" s="278"/>
      <c r="E969" s="177"/>
      <c r="F969" s="177"/>
      <c r="G969" s="177"/>
      <c r="H969" s="177"/>
      <c r="I969" s="177"/>
      <c r="J969" s="177"/>
      <c r="K969" s="177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spans="1:26" x14ac:dyDescent="0.35">
      <c r="A970" s="56"/>
      <c r="B970" s="56"/>
      <c r="C970" s="56"/>
      <c r="D970" s="278"/>
      <c r="E970" s="177"/>
      <c r="F970" s="177"/>
      <c r="G970" s="177"/>
      <c r="H970" s="177"/>
      <c r="I970" s="177"/>
      <c r="J970" s="177"/>
      <c r="K970" s="177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spans="1:26" x14ac:dyDescent="0.35">
      <c r="A971" s="56"/>
      <c r="B971" s="56"/>
      <c r="C971" s="56"/>
      <c r="D971" s="278"/>
      <c r="E971" s="177"/>
      <c r="F971" s="177"/>
      <c r="G971" s="177"/>
      <c r="H971" s="177"/>
      <c r="I971" s="177"/>
      <c r="J971" s="177"/>
      <c r="K971" s="177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spans="1:26" x14ac:dyDescent="0.35">
      <c r="A972" s="56"/>
      <c r="B972" s="56"/>
      <c r="C972" s="56"/>
      <c r="D972" s="278"/>
      <c r="E972" s="177"/>
      <c r="F972" s="177"/>
      <c r="G972" s="177"/>
      <c r="H972" s="177"/>
      <c r="I972" s="177"/>
      <c r="J972" s="177"/>
      <c r="K972" s="177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spans="1:26" x14ac:dyDescent="0.35">
      <c r="A973" s="56"/>
      <c r="B973" s="56"/>
      <c r="C973" s="56"/>
      <c r="D973" s="278"/>
      <c r="E973" s="177"/>
      <c r="F973" s="177"/>
      <c r="G973" s="177"/>
      <c r="H973" s="177"/>
      <c r="I973" s="177"/>
      <c r="J973" s="177"/>
      <c r="K973" s="177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spans="1:26" x14ac:dyDescent="0.35">
      <c r="A974" s="56"/>
      <c r="B974" s="56"/>
      <c r="C974" s="56"/>
      <c r="D974" s="278"/>
      <c r="E974" s="177"/>
      <c r="F974" s="177"/>
      <c r="G974" s="177"/>
      <c r="H974" s="177"/>
      <c r="I974" s="177"/>
      <c r="J974" s="177"/>
      <c r="K974" s="177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spans="1:26" x14ac:dyDescent="0.35">
      <c r="A975" s="56"/>
      <c r="B975" s="56"/>
      <c r="C975" s="56"/>
      <c r="D975" s="278"/>
      <c r="E975" s="177"/>
      <c r="F975" s="177"/>
      <c r="G975" s="177"/>
      <c r="H975" s="177"/>
      <c r="I975" s="177"/>
      <c r="J975" s="177"/>
      <c r="K975" s="177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spans="1:26" x14ac:dyDescent="0.35">
      <c r="A976" s="56"/>
      <c r="B976" s="56"/>
      <c r="C976" s="56"/>
      <c r="D976" s="278"/>
      <c r="E976" s="177"/>
      <c r="F976" s="177"/>
      <c r="G976" s="177"/>
      <c r="H976" s="177"/>
      <c r="I976" s="177"/>
      <c r="J976" s="177"/>
      <c r="K976" s="177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spans="1:26" x14ac:dyDescent="0.35">
      <c r="A977" s="56"/>
      <c r="B977" s="56"/>
      <c r="C977" s="56"/>
      <c r="D977" s="278"/>
      <c r="E977" s="177"/>
      <c r="F977" s="177"/>
      <c r="G977" s="177"/>
      <c r="H977" s="177"/>
      <c r="I977" s="177"/>
      <c r="J977" s="177"/>
      <c r="K977" s="177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spans="1:26" x14ac:dyDescent="0.35">
      <c r="A978" s="56"/>
      <c r="B978" s="56"/>
      <c r="C978" s="56"/>
      <c r="D978" s="278"/>
      <c r="E978" s="177"/>
      <c r="F978" s="177"/>
      <c r="G978" s="177"/>
      <c r="H978" s="177"/>
      <c r="I978" s="177"/>
      <c r="J978" s="177"/>
      <c r="K978" s="177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spans="1:26" x14ac:dyDescent="0.35">
      <c r="A979" s="56"/>
      <c r="B979" s="56"/>
      <c r="C979" s="56"/>
      <c r="D979" s="278"/>
      <c r="E979" s="177"/>
      <c r="F979" s="177"/>
      <c r="G979" s="177"/>
      <c r="H979" s="177"/>
      <c r="I979" s="177"/>
      <c r="J979" s="177"/>
      <c r="K979" s="177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spans="1:26" x14ac:dyDescent="0.35">
      <c r="A980" s="56"/>
      <c r="B980" s="56"/>
      <c r="C980" s="56"/>
      <c r="D980" s="278"/>
      <c r="E980" s="177"/>
      <c r="F980" s="177"/>
      <c r="G980" s="177"/>
      <c r="H980" s="177"/>
      <c r="I980" s="177"/>
      <c r="J980" s="177"/>
      <c r="K980" s="177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spans="1:26" x14ac:dyDescent="0.35">
      <c r="A981" s="56"/>
      <c r="B981" s="56"/>
      <c r="C981" s="56"/>
      <c r="D981" s="278"/>
      <c r="E981" s="177"/>
      <c r="F981" s="177"/>
      <c r="G981" s="177"/>
      <c r="H981" s="177"/>
      <c r="I981" s="177"/>
      <c r="J981" s="177"/>
      <c r="K981" s="177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spans="1:26" x14ac:dyDescent="0.35">
      <c r="A982" s="56"/>
      <c r="B982" s="56"/>
      <c r="C982" s="56"/>
      <c r="D982" s="278"/>
      <c r="E982" s="177"/>
      <c r="F982" s="177"/>
      <c r="G982" s="177"/>
      <c r="H982" s="177"/>
      <c r="I982" s="177"/>
      <c r="J982" s="177"/>
      <c r="K982" s="177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 spans="1:26" x14ac:dyDescent="0.35">
      <c r="A983" s="56"/>
      <c r="B983" s="56"/>
      <c r="C983" s="56"/>
      <c r="D983" s="278"/>
      <c r="E983" s="177"/>
      <c r="F983" s="177"/>
      <c r="G983" s="177"/>
      <c r="H983" s="177"/>
      <c r="I983" s="177"/>
      <c r="J983" s="177"/>
      <c r="K983" s="177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 spans="1:26" x14ac:dyDescent="0.35">
      <c r="A984" s="56"/>
      <c r="B984" s="56"/>
      <c r="C984" s="56"/>
      <c r="D984" s="278"/>
      <c r="E984" s="177"/>
      <c r="F984" s="177"/>
      <c r="G984" s="177"/>
      <c r="H984" s="177"/>
      <c r="I984" s="177"/>
      <c r="J984" s="177"/>
      <c r="K984" s="177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 spans="1:26" x14ac:dyDescent="0.35">
      <c r="A985" s="56"/>
      <c r="B985" s="56"/>
      <c r="C985" s="56"/>
      <c r="D985" s="278"/>
      <c r="E985" s="177"/>
      <c r="F985" s="177"/>
      <c r="G985" s="177"/>
      <c r="H985" s="177"/>
      <c r="I985" s="177"/>
      <c r="J985" s="177"/>
      <c r="K985" s="177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 spans="1:26" x14ac:dyDescent="0.35">
      <c r="A986" s="56"/>
      <c r="B986" s="56"/>
      <c r="C986" s="56"/>
      <c r="D986" s="278"/>
      <c r="E986" s="177"/>
      <c r="F986" s="177"/>
      <c r="G986" s="177"/>
      <c r="H986" s="177"/>
      <c r="I986" s="177"/>
      <c r="J986" s="177"/>
      <c r="K986" s="177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 spans="1:26" x14ac:dyDescent="0.35">
      <c r="A987" s="56"/>
      <c r="B987" s="56"/>
      <c r="C987" s="56"/>
      <c r="D987" s="278"/>
      <c r="E987" s="177"/>
      <c r="F987" s="177"/>
      <c r="G987" s="177"/>
      <c r="H987" s="177"/>
      <c r="I987" s="177"/>
      <c r="J987" s="177"/>
      <c r="K987" s="177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 spans="1:26" x14ac:dyDescent="0.35">
      <c r="A988" s="56"/>
      <c r="B988" s="56"/>
      <c r="C988" s="56"/>
      <c r="D988" s="278"/>
      <c r="E988" s="177"/>
      <c r="F988" s="177"/>
      <c r="G988" s="177"/>
      <c r="H988" s="177"/>
      <c r="I988" s="177"/>
      <c r="J988" s="177"/>
      <c r="K988" s="177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 spans="1:26" x14ac:dyDescent="0.35">
      <c r="A989" s="56"/>
      <c r="B989" s="56"/>
      <c r="C989" s="56"/>
      <c r="D989" s="278"/>
      <c r="E989" s="177"/>
      <c r="F989" s="177"/>
      <c r="G989" s="177"/>
      <c r="H989" s="177"/>
      <c r="I989" s="177"/>
      <c r="J989" s="177"/>
      <c r="K989" s="177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 spans="1:26" x14ac:dyDescent="0.35">
      <c r="A990" s="56"/>
      <c r="B990" s="56"/>
      <c r="C990" s="56"/>
      <c r="D990" s="278"/>
      <c r="E990" s="177"/>
      <c r="F990" s="177"/>
      <c r="G990" s="177"/>
      <c r="H990" s="177"/>
      <c r="I990" s="177"/>
      <c r="J990" s="177"/>
      <c r="K990" s="177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 spans="1:26" x14ac:dyDescent="0.35">
      <c r="A991" s="56"/>
      <c r="B991" s="56"/>
      <c r="C991" s="56"/>
      <c r="D991" s="278"/>
      <c r="E991" s="177"/>
      <c r="F991" s="177"/>
      <c r="G991" s="177"/>
      <c r="H991" s="177"/>
      <c r="I991" s="177"/>
      <c r="J991" s="177"/>
      <c r="K991" s="177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 spans="1:26" x14ac:dyDescent="0.35">
      <c r="A992" s="56"/>
      <c r="B992" s="56"/>
      <c r="C992" s="56"/>
      <c r="D992" s="278"/>
      <c r="E992" s="177"/>
      <c r="F992" s="177"/>
      <c r="G992" s="177"/>
      <c r="H992" s="177"/>
      <c r="I992" s="177"/>
      <c r="J992" s="177"/>
      <c r="K992" s="177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 spans="1:26" x14ac:dyDescent="0.35">
      <c r="A993" s="56"/>
      <c r="B993" s="56"/>
      <c r="C993" s="56"/>
      <c r="D993" s="278"/>
      <c r="E993" s="177"/>
      <c r="F993" s="177"/>
      <c r="G993" s="177"/>
      <c r="H993" s="177"/>
      <c r="I993" s="177"/>
      <c r="J993" s="177"/>
      <c r="K993" s="177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 spans="1:26" x14ac:dyDescent="0.35">
      <c r="A994" s="56"/>
      <c r="B994" s="56"/>
      <c r="C994" s="56"/>
      <c r="D994" s="278"/>
      <c r="E994" s="177"/>
      <c r="F994" s="177"/>
      <c r="G994" s="177"/>
      <c r="H994" s="177"/>
      <c r="I994" s="177"/>
      <c r="J994" s="177"/>
      <c r="K994" s="177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 spans="1:26" x14ac:dyDescent="0.35">
      <c r="A995" s="56"/>
      <c r="B995" s="56"/>
      <c r="C995" s="56"/>
      <c r="D995" s="278"/>
      <c r="E995" s="177"/>
      <c r="F995" s="177"/>
      <c r="G995" s="177"/>
      <c r="H995" s="177"/>
      <c r="I995" s="177"/>
      <c r="J995" s="177"/>
      <c r="K995" s="177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 spans="1:26" x14ac:dyDescent="0.35">
      <c r="A996" s="56"/>
      <c r="B996" s="56"/>
      <c r="C996" s="56"/>
      <c r="D996" s="278"/>
      <c r="E996" s="177"/>
      <c r="F996" s="177"/>
      <c r="G996" s="177"/>
      <c r="H996" s="177"/>
      <c r="I996" s="177"/>
      <c r="J996" s="177"/>
      <c r="K996" s="177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 spans="1:26" x14ac:dyDescent="0.35">
      <c r="A997" s="56"/>
      <c r="B997" s="56"/>
      <c r="C997" s="56"/>
      <c r="D997" s="278"/>
      <c r="E997" s="177"/>
      <c r="F997" s="177"/>
      <c r="G997" s="177"/>
      <c r="H997" s="177"/>
      <c r="I997" s="177"/>
      <c r="J997" s="177"/>
      <c r="K997" s="177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 spans="1:26" x14ac:dyDescent="0.35">
      <c r="A998" s="56"/>
      <c r="B998" s="56"/>
      <c r="C998" s="56"/>
      <c r="D998" s="278"/>
      <c r="E998" s="177"/>
      <c r="F998" s="177"/>
      <c r="G998" s="177"/>
      <c r="H998" s="177"/>
      <c r="I998" s="177"/>
      <c r="J998" s="177"/>
      <c r="K998" s="177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 spans="1:26" x14ac:dyDescent="0.35">
      <c r="A999" s="56"/>
      <c r="B999" s="56"/>
      <c r="C999" s="56"/>
      <c r="D999" s="278"/>
      <c r="E999" s="177"/>
      <c r="F999" s="177"/>
      <c r="G999" s="177"/>
      <c r="H999" s="177"/>
      <c r="I999" s="177"/>
      <c r="J999" s="177"/>
      <c r="K999" s="177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 spans="1:26" x14ac:dyDescent="0.35">
      <c r="A1000" s="56"/>
      <c r="B1000" s="56"/>
      <c r="C1000" s="56"/>
      <c r="D1000" s="278"/>
      <c r="E1000" s="177"/>
      <c r="F1000" s="177"/>
      <c r="G1000" s="177"/>
      <c r="H1000" s="177"/>
      <c r="I1000" s="177"/>
      <c r="J1000" s="177"/>
      <c r="K1000" s="177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  <row r="1001" spans="1:26" x14ac:dyDescent="0.35">
      <c r="A1001" s="56"/>
      <c r="B1001" s="56"/>
      <c r="C1001" s="56"/>
      <c r="D1001" s="278"/>
      <c r="E1001" s="177"/>
      <c r="F1001" s="177"/>
      <c r="G1001" s="177"/>
      <c r="H1001" s="177"/>
      <c r="I1001" s="177"/>
      <c r="J1001" s="177"/>
      <c r="K1001" s="177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</row>
    <row r="1002" spans="1:26" x14ac:dyDescent="0.35">
      <c r="A1002" s="56"/>
      <c r="B1002" s="56"/>
      <c r="C1002" s="56"/>
      <c r="D1002" s="278"/>
      <c r="E1002" s="177"/>
      <c r="F1002" s="177"/>
      <c r="G1002" s="177"/>
      <c r="H1002" s="177"/>
      <c r="I1002" s="177"/>
      <c r="J1002" s="177"/>
      <c r="K1002" s="177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</row>
    <row r="1003" spans="1:26" x14ac:dyDescent="0.35">
      <c r="A1003" s="56"/>
      <c r="B1003" s="56"/>
      <c r="C1003" s="56"/>
      <c r="D1003" s="278"/>
      <c r="E1003" s="177"/>
      <c r="F1003" s="177"/>
      <c r="G1003" s="177"/>
      <c r="H1003" s="177"/>
      <c r="I1003" s="177"/>
      <c r="J1003" s="177"/>
      <c r="K1003" s="177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</row>
    <row r="1004" spans="1:26" x14ac:dyDescent="0.35">
      <c r="A1004" s="56"/>
      <c r="B1004" s="56"/>
      <c r="C1004" s="56"/>
      <c r="D1004" s="278"/>
      <c r="E1004" s="177"/>
      <c r="F1004" s="177"/>
      <c r="G1004" s="177"/>
      <c r="H1004" s="177"/>
      <c r="I1004" s="177"/>
      <c r="J1004" s="177"/>
      <c r="K1004" s="177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</row>
    <row r="1005" spans="1:26" x14ac:dyDescent="0.35">
      <c r="A1005" s="56"/>
      <c r="B1005" s="56"/>
      <c r="C1005" s="56"/>
      <c r="D1005" s="278"/>
      <c r="E1005" s="177"/>
      <c r="F1005" s="177"/>
      <c r="G1005" s="177"/>
      <c r="H1005" s="177"/>
      <c r="I1005" s="177"/>
      <c r="J1005" s="177"/>
      <c r="K1005" s="177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</row>
    <row r="1006" spans="1:26" x14ac:dyDescent="0.35">
      <c r="A1006" s="56"/>
      <c r="B1006" s="56"/>
      <c r="C1006" s="56"/>
      <c r="D1006" s="278"/>
      <c r="E1006" s="177"/>
      <c r="F1006" s="177"/>
      <c r="G1006" s="177"/>
      <c r="H1006" s="177"/>
      <c r="I1006" s="177"/>
      <c r="J1006" s="177"/>
      <c r="K1006" s="177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</row>
    <row r="1007" spans="1:26" x14ac:dyDescent="0.35">
      <c r="A1007" s="56"/>
      <c r="B1007" s="56"/>
      <c r="C1007" s="56"/>
      <c r="D1007" s="278"/>
      <c r="E1007" s="177"/>
      <c r="F1007" s="177"/>
      <c r="G1007" s="177"/>
      <c r="H1007" s="177"/>
      <c r="I1007" s="177"/>
      <c r="J1007" s="177"/>
      <c r="K1007" s="177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</row>
    <row r="1008" spans="1:26" x14ac:dyDescent="0.35">
      <c r="A1008" s="56"/>
      <c r="B1008" s="56"/>
      <c r="C1008" s="56"/>
      <c r="D1008" s="278"/>
      <c r="E1008" s="177"/>
      <c r="F1008" s="177"/>
      <c r="G1008" s="177"/>
      <c r="H1008" s="177"/>
      <c r="I1008" s="177"/>
      <c r="J1008" s="177"/>
      <c r="K1008" s="177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</row>
    <row r="1009" spans="1:26" x14ac:dyDescent="0.35">
      <c r="A1009" s="56"/>
      <c r="B1009" s="56"/>
      <c r="C1009" s="56"/>
      <c r="D1009" s="278"/>
      <c r="E1009" s="177"/>
      <c r="F1009" s="177"/>
      <c r="G1009" s="177"/>
      <c r="H1009" s="177"/>
      <c r="I1009" s="177"/>
      <c r="J1009" s="177"/>
      <c r="K1009" s="177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</row>
    <row r="1010" spans="1:26" x14ac:dyDescent="0.35">
      <c r="A1010" s="56"/>
      <c r="B1010" s="56"/>
      <c r="C1010" s="56"/>
      <c r="D1010" s="278"/>
      <c r="E1010" s="177"/>
      <c r="F1010" s="177"/>
      <c r="G1010" s="177"/>
      <c r="H1010" s="177"/>
      <c r="I1010" s="177"/>
      <c r="J1010" s="177"/>
      <c r="K1010" s="177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</row>
    <row r="1011" spans="1:26" x14ac:dyDescent="0.35">
      <c r="A1011" s="56"/>
      <c r="B1011" s="56"/>
      <c r="C1011" s="56"/>
      <c r="D1011" s="278"/>
      <c r="E1011" s="177"/>
      <c r="F1011" s="177"/>
      <c r="G1011" s="177"/>
      <c r="H1011" s="177"/>
      <c r="I1011" s="177"/>
      <c r="J1011" s="177"/>
      <c r="K1011" s="177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</row>
    <row r="1012" spans="1:26" x14ac:dyDescent="0.35">
      <c r="A1012" s="56"/>
      <c r="B1012" s="56"/>
      <c r="C1012" s="56"/>
      <c r="D1012" s="278"/>
      <c r="E1012" s="177"/>
      <c r="F1012" s="177"/>
      <c r="G1012" s="177"/>
      <c r="H1012" s="177"/>
      <c r="I1012" s="177"/>
      <c r="J1012" s="177"/>
      <c r="K1012" s="177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</row>
    <row r="1013" spans="1:26" x14ac:dyDescent="0.35">
      <c r="A1013" s="56"/>
      <c r="B1013" s="56"/>
      <c r="C1013" s="56"/>
      <c r="D1013" s="278"/>
      <c r="E1013" s="177"/>
      <c r="F1013" s="177"/>
      <c r="G1013" s="177"/>
      <c r="H1013" s="177"/>
      <c r="I1013" s="177"/>
      <c r="J1013" s="177"/>
      <c r="K1013" s="177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</row>
    <row r="1014" spans="1:26" x14ac:dyDescent="0.35">
      <c r="A1014" s="56"/>
      <c r="B1014" s="56"/>
      <c r="C1014" s="56"/>
      <c r="D1014" s="278"/>
      <c r="E1014" s="177"/>
      <c r="F1014" s="177"/>
      <c r="G1014" s="177"/>
      <c r="H1014" s="177"/>
      <c r="I1014" s="177"/>
      <c r="J1014" s="177"/>
      <c r="K1014" s="177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</row>
    <row r="1015" spans="1:26" x14ac:dyDescent="0.35">
      <c r="A1015" s="56"/>
      <c r="B1015" s="56"/>
      <c r="C1015" s="56"/>
      <c r="D1015" s="278"/>
      <c r="E1015" s="177"/>
      <c r="F1015" s="177"/>
      <c r="G1015" s="177"/>
      <c r="H1015" s="177"/>
      <c r="I1015" s="177"/>
      <c r="J1015" s="177"/>
      <c r="K1015" s="177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</row>
    <row r="1016" spans="1:26" x14ac:dyDescent="0.35">
      <c r="A1016" s="56"/>
      <c r="B1016" s="56"/>
      <c r="C1016" s="56"/>
      <c r="D1016" s="278"/>
      <c r="E1016" s="177"/>
      <c r="F1016" s="177"/>
      <c r="G1016" s="177"/>
      <c r="H1016" s="177"/>
      <c r="I1016" s="177"/>
      <c r="J1016" s="177"/>
      <c r="K1016" s="177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</row>
    <row r="1017" spans="1:26" x14ac:dyDescent="0.35">
      <c r="A1017" s="56"/>
      <c r="B1017" s="56"/>
      <c r="C1017" s="56"/>
      <c r="D1017" s="278"/>
      <c r="E1017" s="177"/>
      <c r="F1017" s="177"/>
      <c r="G1017" s="177"/>
      <c r="H1017" s="177"/>
      <c r="I1017" s="177"/>
      <c r="J1017" s="177"/>
      <c r="K1017" s="177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</row>
    <row r="1018" spans="1:26" x14ac:dyDescent="0.35">
      <c r="A1018" s="56"/>
      <c r="B1018" s="56"/>
      <c r="C1018" s="56"/>
      <c r="D1018" s="278"/>
      <c r="E1018" s="177"/>
      <c r="F1018" s="177"/>
      <c r="G1018" s="177"/>
      <c r="H1018" s="177"/>
      <c r="I1018" s="177"/>
      <c r="J1018" s="177"/>
      <c r="K1018" s="177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</row>
    <row r="1019" spans="1:26" x14ac:dyDescent="0.35">
      <c r="A1019" s="56"/>
      <c r="B1019" s="56"/>
      <c r="C1019" s="56"/>
      <c r="D1019" s="278"/>
      <c r="E1019" s="177"/>
      <c r="F1019" s="177"/>
      <c r="G1019" s="177"/>
      <c r="H1019" s="177"/>
      <c r="I1019" s="177"/>
      <c r="J1019" s="177"/>
      <c r="K1019" s="177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</row>
    <row r="1020" spans="1:26" x14ac:dyDescent="0.35">
      <c r="A1020" s="56"/>
      <c r="B1020" s="56"/>
      <c r="C1020" s="56"/>
      <c r="D1020" s="278"/>
      <c r="E1020" s="177"/>
      <c r="F1020" s="177"/>
      <c r="G1020" s="177"/>
      <c r="H1020" s="177"/>
      <c r="I1020" s="177"/>
      <c r="J1020" s="177"/>
      <c r="K1020" s="177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</row>
    <row r="1021" spans="1:26" x14ac:dyDescent="0.35">
      <c r="A1021" s="56"/>
      <c r="B1021" s="56"/>
      <c r="C1021" s="56"/>
      <c r="D1021" s="278"/>
      <c r="E1021" s="177"/>
      <c r="F1021" s="177"/>
      <c r="G1021" s="177"/>
      <c r="H1021" s="177"/>
      <c r="I1021" s="177"/>
      <c r="J1021" s="177"/>
      <c r="K1021" s="177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</row>
    <row r="1022" spans="1:26" x14ac:dyDescent="0.35">
      <c r="A1022" s="56"/>
      <c r="B1022" s="56"/>
      <c r="C1022" s="56"/>
      <c r="D1022" s="278"/>
      <c r="E1022" s="177"/>
      <c r="F1022" s="177"/>
      <c r="G1022" s="177"/>
      <c r="H1022" s="177"/>
      <c r="I1022" s="177"/>
      <c r="J1022" s="177"/>
      <c r="K1022" s="177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</row>
    <row r="1023" spans="1:26" x14ac:dyDescent="0.35">
      <c r="A1023" s="56"/>
      <c r="B1023" s="56"/>
      <c r="C1023" s="56"/>
      <c r="D1023" s="278"/>
      <c r="E1023" s="177"/>
      <c r="F1023" s="177"/>
      <c r="G1023" s="177"/>
      <c r="H1023" s="177"/>
      <c r="I1023" s="177"/>
      <c r="J1023" s="177"/>
      <c r="K1023" s="177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</row>
    <row r="1024" spans="1:26" x14ac:dyDescent="0.35">
      <c r="A1024" s="56"/>
      <c r="B1024" s="56"/>
      <c r="C1024" s="56"/>
      <c r="D1024" s="278"/>
      <c r="E1024" s="177"/>
      <c r="F1024" s="177"/>
      <c r="G1024" s="177"/>
      <c r="H1024" s="177"/>
      <c r="I1024" s="177"/>
      <c r="J1024" s="177"/>
      <c r="K1024" s="177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</row>
    <row r="1025" spans="1:26" x14ac:dyDescent="0.35">
      <c r="A1025" s="56"/>
      <c r="B1025" s="56"/>
      <c r="C1025" s="56"/>
      <c r="D1025" s="278"/>
      <c r="E1025" s="177"/>
      <c r="F1025" s="177"/>
      <c r="G1025" s="177"/>
      <c r="H1025" s="177"/>
      <c r="I1025" s="177"/>
      <c r="J1025" s="177"/>
      <c r="K1025" s="177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</row>
    <row r="1026" spans="1:26" x14ac:dyDescent="0.35">
      <c r="A1026" s="56"/>
      <c r="B1026" s="56"/>
      <c r="C1026" s="56"/>
      <c r="D1026" s="278"/>
      <c r="E1026" s="177"/>
      <c r="F1026" s="177"/>
      <c r="G1026" s="177"/>
      <c r="H1026" s="177"/>
      <c r="I1026" s="177"/>
      <c r="J1026" s="177"/>
      <c r="K1026" s="177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</row>
    <row r="1027" spans="1:26" x14ac:dyDescent="0.35">
      <c r="A1027" s="56"/>
      <c r="B1027" s="56"/>
      <c r="C1027" s="56"/>
      <c r="D1027" s="278"/>
      <c r="E1027" s="177"/>
      <c r="F1027" s="177"/>
      <c r="G1027" s="177"/>
      <c r="H1027" s="177"/>
      <c r="I1027" s="177"/>
      <c r="J1027" s="177"/>
      <c r="K1027" s="177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</row>
    <row r="1028" spans="1:26" x14ac:dyDescent="0.35">
      <c r="A1028" s="56"/>
      <c r="B1028" s="56"/>
      <c r="C1028" s="56"/>
      <c r="D1028" s="278"/>
      <c r="E1028" s="177"/>
      <c r="F1028" s="177"/>
      <c r="G1028" s="177"/>
      <c r="H1028" s="177"/>
      <c r="I1028" s="177"/>
      <c r="J1028" s="177"/>
      <c r="K1028" s="177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</row>
    <row r="1029" spans="1:26" x14ac:dyDescent="0.35">
      <c r="A1029" s="56"/>
      <c r="B1029" s="56"/>
      <c r="C1029" s="56"/>
      <c r="D1029" s="278"/>
      <c r="E1029" s="177"/>
      <c r="F1029" s="177"/>
      <c r="G1029" s="177"/>
      <c r="H1029" s="177"/>
      <c r="I1029" s="177"/>
      <c r="J1029" s="177"/>
      <c r="K1029" s="177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</row>
    <row r="1030" spans="1:26" x14ac:dyDescent="0.35">
      <c r="A1030" s="56"/>
      <c r="B1030" s="56"/>
      <c r="C1030" s="56"/>
      <c r="D1030" s="278"/>
      <c r="E1030" s="177"/>
      <c r="F1030" s="177"/>
      <c r="G1030" s="177"/>
      <c r="H1030" s="177"/>
      <c r="I1030" s="177"/>
      <c r="J1030" s="177"/>
      <c r="K1030" s="177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</row>
    <row r="1031" spans="1:26" x14ac:dyDescent="0.35">
      <c r="A1031" s="56"/>
      <c r="B1031" s="56"/>
      <c r="C1031" s="56"/>
      <c r="D1031" s="278"/>
      <c r="E1031" s="177"/>
      <c r="F1031" s="177"/>
      <c r="G1031" s="177"/>
      <c r="H1031" s="177"/>
      <c r="I1031" s="177"/>
      <c r="J1031" s="177"/>
      <c r="K1031" s="177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</row>
    <row r="1032" spans="1:26" x14ac:dyDescent="0.35">
      <c r="A1032" s="56"/>
      <c r="B1032" s="56"/>
      <c r="C1032" s="56"/>
      <c r="D1032" s="278"/>
      <c r="E1032" s="177"/>
      <c r="F1032" s="177"/>
      <c r="G1032" s="177"/>
      <c r="H1032" s="177"/>
      <c r="I1032" s="177"/>
      <c r="J1032" s="177"/>
      <c r="K1032" s="177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</row>
    <row r="1033" spans="1:26" x14ac:dyDescent="0.35">
      <c r="A1033" s="56"/>
      <c r="B1033" s="56"/>
      <c r="C1033" s="56"/>
      <c r="D1033" s="278"/>
      <c r="E1033" s="177"/>
      <c r="F1033" s="177"/>
      <c r="G1033" s="177"/>
      <c r="H1033" s="177"/>
      <c r="I1033" s="177"/>
      <c r="J1033" s="177"/>
      <c r="K1033" s="177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</row>
    <row r="1034" spans="1:26" x14ac:dyDescent="0.35">
      <c r="A1034" s="56"/>
      <c r="B1034" s="56"/>
      <c r="C1034" s="56"/>
      <c r="D1034" s="278"/>
      <c r="E1034" s="177"/>
      <c r="F1034" s="177"/>
      <c r="G1034" s="177"/>
      <c r="H1034" s="177"/>
      <c r="I1034" s="177"/>
      <c r="J1034" s="177"/>
      <c r="K1034" s="177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</row>
    <row r="1035" spans="1:26" x14ac:dyDescent="0.35">
      <c r="A1035" s="56"/>
      <c r="B1035" s="56"/>
      <c r="C1035" s="56"/>
      <c r="D1035" s="278"/>
      <c r="E1035" s="177"/>
      <c r="F1035" s="177"/>
      <c r="G1035" s="177"/>
      <c r="H1035" s="177"/>
      <c r="I1035" s="177"/>
      <c r="J1035" s="177"/>
      <c r="K1035" s="177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</row>
    <row r="1036" spans="1:26" x14ac:dyDescent="0.35">
      <c r="A1036" s="56"/>
      <c r="B1036" s="56"/>
      <c r="C1036" s="56"/>
      <c r="D1036" s="278"/>
      <c r="E1036" s="177"/>
      <c r="F1036" s="177"/>
      <c r="G1036" s="177"/>
      <c r="H1036" s="177"/>
      <c r="I1036" s="177"/>
      <c r="J1036" s="177"/>
      <c r="K1036" s="177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</row>
    <row r="1037" spans="1:26" x14ac:dyDescent="0.35">
      <c r="A1037" s="56"/>
      <c r="B1037" s="56"/>
      <c r="C1037" s="56"/>
      <c r="D1037" s="278"/>
      <c r="E1037" s="177"/>
      <c r="F1037" s="177"/>
      <c r="G1037" s="177"/>
      <c r="H1037" s="177"/>
      <c r="I1037" s="177"/>
      <c r="J1037" s="177"/>
      <c r="K1037" s="177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</row>
    <row r="1038" spans="1:26" x14ac:dyDescent="0.35">
      <c r="A1038" s="56"/>
      <c r="B1038" s="56"/>
      <c r="C1038" s="56"/>
      <c r="D1038" s="278"/>
      <c r="E1038" s="177"/>
      <c r="F1038" s="177"/>
      <c r="G1038" s="177"/>
      <c r="H1038" s="177"/>
      <c r="I1038" s="177"/>
      <c r="J1038" s="177"/>
      <c r="K1038" s="177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</row>
    <row r="1039" spans="1:26" x14ac:dyDescent="0.35">
      <c r="A1039" s="56"/>
      <c r="B1039" s="56"/>
      <c r="C1039" s="56"/>
      <c r="D1039" s="278"/>
      <c r="E1039" s="177"/>
      <c r="F1039" s="177"/>
      <c r="G1039" s="177"/>
      <c r="H1039" s="177"/>
      <c r="I1039" s="177"/>
      <c r="J1039" s="177"/>
      <c r="K1039" s="177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</row>
    <row r="1040" spans="1:26" x14ac:dyDescent="0.35">
      <c r="A1040" s="56"/>
      <c r="B1040" s="56"/>
      <c r="C1040" s="56"/>
      <c r="D1040" s="278"/>
      <c r="E1040" s="177"/>
      <c r="F1040" s="177"/>
      <c r="G1040" s="177"/>
      <c r="H1040" s="177"/>
      <c r="I1040" s="177"/>
      <c r="J1040" s="177"/>
      <c r="K1040" s="177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  <c r="Z1040" s="56"/>
    </row>
    <row r="1041" spans="1:26" x14ac:dyDescent="0.35">
      <c r="A1041" s="56"/>
      <c r="B1041" s="56"/>
      <c r="C1041" s="56"/>
      <c r="D1041" s="278"/>
      <c r="E1041" s="177"/>
      <c r="F1041" s="177"/>
      <c r="G1041" s="177"/>
      <c r="H1041" s="177"/>
      <c r="I1041" s="177"/>
      <c r="J1041" s="177"/>
      <c r="K1041" s="177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</row>
    <row r="1042" spans="1:26" x14ac:dyDescent="0.35">
      <c r="A1042" s="56"/>
      <c r="B1042" s="56"/>
      <c r="C1042" s="56"/>
      <c r="D1042" s="278"/>
      <c r="E1042" s="177"/>
      <c r="F1042" s="177"/>
      <c r="G1042" s="177"/>
      <c r="H1042" s="177"/>
      <c r="I1042" s="177"/>
      <c r="J1042" s="177"/>
      <c r="K1042" s="177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  <c r="Y1042" s="56"/>
      <c r="Z1042" s="56"/>
    </row>
    <row r="1043" spans="1:26" x14ac:dyDescent="0.35">
      <c r="A1043" s="56"/>
      <c r="B1043" s="56"/>
      <c r="C1043" s="56"/>
      <c r="D1043" s="278"/>
      <c r="E1043" s="177"/>
      <c r="F1043" s="177"/>
      <c r="G1043" s="177"/>
      <c r="H1043" s="177"/>
      <c r="I1043" s="177"/>
      <c r="J1043" s="177"/>
      <c r="K1043" s="177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  <c r="Y1043" s="56"/>
      <c r="Z1043" s="56"/>
    </row>
    <row r="1044" spans="1:26" x14ac:dyDescent="0.35">
      <c r="A1044" s="56"/>
      <c r="B1044" s="56"/>
      <c r="C1044" s="56"/>
      <c r="D1044" s="278"/>
      <c r="E1044" s="177"/>
      <c r="F1044" s="177"/>
      <c r="G1044" s="177"/>
      <c r="H1044" s="177"/>
      <c r="I1044" s="177"/>
      <c r="J1044" s="177"/>
      <c r="K1044" s="177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  <c r="Y1044" s="56"/>
      <c r="Z1044" s="56"/>
    </row>
    <row r="1045" spans="1:26" x14ac:dyDescent="0.35">
      <c r="A1045" s="56"/>
      <c r="B1045" s="56"/>
      <c r="C1045" s="56"/>
      <c r="D1045" s="278"/>
      <c r="E1045" s="177"/>
      <c r="F1045" s="177"/>
      <c r="G1045" s="177"/>
      <c r="H1045" s="177"/>
      <c r="I1045" s="177"/>
      <c r="J1045" s="177"/>
      <c r="K1045" s="177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  <c r="Z1045" s="56"/>
    </row>
    <row r="1046" spans="1:26" x14ac:dyDescent="0.35">
      <c r="A1046" s="56"/>
      <c r="B1046" s="56"/>
      <c r="C1046" s="56"/>
      <c r="D1046" s="278"/>
      <c r="E1046" s="177"/>
      <c r="F1046" s="177"/>
      <c r="G1046" s="177"/>
      <c r="H1046" s="177"/>
      <c r="I1046" s="177"/>
      <c r="J1046" s="177"/>
      <c r="K1046" s="177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  <c r="Y1046" s="56"/>
      <c r="Z1046" s="56"/>
    </row>
    <row r="1047" spans="1:26" x14ac:dyDescent="0.35">
      <c r="A1047" s="56"/>
      <c r="B1047" s="56"/>
      <c r="C1047" s="56"/>
      <c r="D1047" s="278"/>
      <c r="E1047" s="177"/>
      <c r="F1047" s="177"/>
      <c r="G1047" s="177"/>
      <c r="H1047" s="177"/>
      <c r="I1047" s="177"/>
      <c r="J1047" s="177"/>
      <c r="K1047" s="177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  <c r="Y1047" s="56"/>
      <c r="Z1047" s="56"/>
    </row>
    <row r="1048" spans="1:26" x14ac:dyDescent="0.35">
      <c r="A1048" s="56"/>
      <c r="B1048" s="56"/>
      <c r="C1048" s="56"/>
      <c r="D1048" s="278"/>
      <c r="E1048" s="177"/>
      <c r="F1048" s="177"/>
      <c r="G1048" s="177"/>
      <c r="H1048" s="177"/>
      <c r="I1048" s="177"/>
      <c r="J1048" s="177"/>
      <c r="K1048" s="177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  <c r="Z1048" s="56"/>
    </row>
    <row r="1049" spans="1:26" x14ac:dyDescent="0.35">
      <c r="A1049" s="56"/>
      <c r="B1049" s="56"/>
      <c r="C1049" s="56"/>
      <c r="D1049" s="278"/>
      <c r="E1049" s="177"/>
      <c r="F1049" s="177"/>
      <c r="G1049" s="177"/>
      <c r="H1049" s="177"/>
      <c r="I1049" s="177"/>
      <c r="J1049" s="177"/>
      <c r="K1049" s="177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  <c r="Y1049" s="56"/>
      <c r="Z1049" s="56"/>
    </row>
    <row r="1050" spans="1:26" x14ac:dyDescent="0.35">
      <c r="A1050" s="56"/>
      <c r="B1050" s="56"/>
      <c r="C1050" s="56"/>
      <c r="D1050" s="278"/>
      <c r="E1050" s="177"/>
      <c r="F1050" s="177"/>
      <c r="G1050" s="177"/>
      <c r="H1050" s="177"/>
      <c r="I1050" s="177"/>
      <c r="J1050" s="177"/>
      <c r="K1050" s="177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  <c r="Z1050" s="56"/>
    </row>
    <row r="1051" spans="1:26" x14ac:dyDescent="0.35">
      <c r="A1051" s="56"/>
      <c r="B1051" s="56"/>
      <c r="C1051" s="56"/>
      <c r="D1051" s="278"/>
      <c r="E1051" s="177"/>
      <c r="F1051" s="177"/>
      <c r="G1051" s="177"/>
      <c r="H1051" s="177"/>
      <c r="I1051" s="177"/>
      <c r="J1051" s="177"/>
      <c r="K1051" s="177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  <c r="Y1051" s="56"/>
      <c r="Z1051" s="56"/>
    </row>
    <row r="1052" spans="1:26" x14ac:dyDescent="0.35">
      <c r="A1052" s="56"/>
      <c r="B1052" s="56"/>
      <c r="C1052" s="56"/>
      <c r="D1052" s="278"/>
      <c r="E1052" s="177"/>
      <c r="F1052" s="177"/>
      <c r="G1052" s="177"/>
      <c r="H1052" s="177"/>
      <c r="I1052" s="177"/>
      <c r="J1052" s="177"/>
      <c r="K1052" s="177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  <c r="Y1052" s="56"/>
      <c r="Z1052" s="56"/>
    </row>
    <row r="1053" spans="1:26" x14ac:dyDescent="0.35">
      <c r="A1053" s="56"/>
      <c r="B1053" s="56"/>
      <c r="C1053" s="56"/>
      <c r="D1053" s="278"/>
      <c r="E1053" s="177"/>
      <c r="F1053" s="177"/>
      <c r="G1053" s="177"/>
      <c r="H1053" s="177"/>
      <c r="I1053" s="177"/>
      <c r="J1053" s="177"/>
      <c r="K1053" s="177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  <c r="Y1053" s="56"/>
      <c r="Z1053" s="56"/>
    </row>
    <row r="1054" spans="1:26" x14ac:dyDescent="0.35">
      <c r="A1054" s="56"/>
      <c r="B1054" s="56"/>
      <c r="C1054" s="56"/>
      <c r="D1054" s="278"/>
      <c r="E1054" s="177"/>
      <c r="F1054" s="177"/>
      <c r="G1054" s="177"/>
      <c r="H1054" s="177"/>
      <c r="I1054" s="177"/>
      <c r="J1054" s="177"/>
      <c r="K1054" s="177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  <c r="Z1054" s="56"/>
    </row>
    <row r="1055" spans="1:26" x14ac:dyDescent="0.35">
      <c r="A1055" s="56"/>
      <c r="B1055" s="56"/>
      <c r="C1055" s="56"/>
      <c r="D1055" s="278"/>
      <c r="E1055" s="177"/>
      <c r="F1055" s="177"/>
      <c r="G1055" s="177"/>
      <c r="H1055" s="177"/>
      <c r="I1055" s="177"/>
      <c r="J1055" s="177"/>
      <c r="K1055" s="177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  <c r="Y1055" s="56"/>
      <c r="Z1055" s="56"/>
    </row>
    <row r="1056" spans="1:26" x14ac:dyDescent="0.35">
      <c r="A1056" s="56"/>
      <c r="B1056" s="56"/>
      <c r="C1056" s="56"/>
      <c r="D1056" s="278"/>
      <c r="E1056" s="177"/>
      <c r="F1056" s="177"/>
      <c r="G1056" s="177"/>
      <c r="H1056" s="177"/>
      <c r="I1056" s="177"/>
      <c r="J1056" s="177"/>
      <c r="K1056" s="177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  <c r="Y1056" s="56"/>
      <c r="Z1056" s="56"/>
    </row>
    <row r="1057" spans="1:26" x14ac:dyDescent="0.35">
      <c r="A1057" s="56"/>
      <c r="B1057" s="56"/>
      <c r="C1057" s="56"/>
      <c r="D1057" s="278"/>
      <c r="E1057" s="177"/>
      <c r="F1057" s="177"/>
      <c r="G1057" s="177"/>
      <c r="H1057" s="177"/>
      <c r="I1057" s="177"/>
      <c r="J1057" s="177"/>
      <c r="K1057" s="177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  <c r="Z1057" s="56"/>
    </row>
    <row r="1058" spans="1:26" x14ac:dyDescent="0.35">
      <c r="A1058" s="56"/>
      <c r="B1058" s="56"/>
      <c r="C1058" s="56"/>
      <c r="D1058" s="278"/>
      <c r="E1058" s="177"/>
      <c r="F1058" s="177"/>
      <c r="G1058" s="177"/>
      <c r="H1058" s="177"/>
      <c r="I1058" s="177"/>
      <c r="J1058" s="177"/>
      <c r="K1058" s="177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  <c r="Y1058" s="56"/>
      <c r="Z1058" s="56"/>
    </row>
    <row r="1059" spans="1:26" x14ac:dyDescent="0.35">
      <c r="A1059" s="56"/>
      <c r="B1059" s="56"/>
      <c r="C1059" s="56"/>
      <c r="D1059" s="278"/>
      <c r="E1059" s="177"/>
      <c r="F1059" s="177"/>
      <c r="G1059" s="177"/>
      <c r="H1059" s="177"/>
      <c r="I1059" s="177"/>
      <c r="J1059" s="177"/>
      <c r="K1059" s="177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  <c r="X1059" s="56"/>
      <c r="Y1059" s="56"/>
      <c r="Z1059" s="56"/>
    </row>
    <row r="1060" spans="1:26" x14ac:dyDescent="0.35">
      <c r="A1060" s="56"/>
      <c r="B1060" s="56"/>
      <c r="C1060" s="56"/>
      <c r="D1060" s="278"/>
      <c r="E1060" s="177"/>
      <c r="F1060" s="177"/>
      <c r="G1060" s="177"/>
      <c r="H1060" s="177"/>
      <c r="I1060" s="177"/>
      <c r="J1060" s="177"/>
      <c r="K1060" s="177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  <c r="X1060" s="56"/>
      <c r="Y1060" s="56"/>
      <c r="Z1060" s="56"/>
    </row>
    <row r="1061" spans="1:26" x14ac:dyDescent="0.35">
      <c r="A1061" s="56"/>
      <c r="B1061" s="56"/>
      <c r="C1061" s="56"/>
      <c r="D1061" s="278"/>
      <c r="E1061" s="177"/>
      <c r="F1061" s="177"/>
      <c r="G1061" s="177"/>
      <c r="H1061" s="177"/>
      <c r="I1061" s="177"/>
      <c r="J1061" s="177"/>
      <c r="K1061" s="177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  <c r="Y1061" s="56"/>
      <c r="Z1061" s="56"/>
    </row>
    <row r="1062" spans="1:26" x14ac:dyDescent="0.35">
      <c r="A1062" s="56"/>
      <c r="B1062" s="56"/>
      <c r="C1062" s="56"/>
      <c r="D1062" s="278"/>
      <c r="E1062" s="177"/>
      <c r="F1062" s="177"/>
      <c r="G1062" s="177"/>
      <c r="H1062" s="177"/>
      <c r="I1062" s="177"/>
      <c r="J1062" s="177"/>
      <c r="K1062" s="177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  <c r="Z1062" s="56"/>
    </row>
    <row r="1063" spans="1:26" x14ac:dyDescent="0.35">
      <c r="A1063" s="56"/>
      <c r="B1063" s="56"/>
      <c r="C1063" s="56"/>
      <c r="D1063" s="278"/>
      <c r="E1063" s="177"/>
      <c r="F1063" s="177"/>
      <c r="G1063" s="177"/>
      <c r="H1063" s="177"/>
      <c r="I1063" s="177"/>
      <c r="J1063" s="177"/>
      <c r="K1063" s="177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  <c r="Y1063" s="56"/>
      <c r="Z1063" s="56"/>
    </row>
    <row r="1064" spans="1:26" x14ac:dyDescent="0.35">
      <c r="A1064" s="56"/>
      <c r="B1064" s="56"/>
      <c r="C1064" s="56"/>
      <c r="D1064" s="278"/>
      <c r="E1064" s="177"/>
      <c r="F1064" s="177"/>
      <c r="G1064" s="177"/>
      <c r="H1064" s="177"/>
      <c r="I1064" s="177"/>
      <c r="J1064" s="177"/>
      <c r="K1064" s="177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  <c r="X1064" s="56"/>
      <c r="Y1064" s="56"/>
      <c r="Z1064" s="56"/>
    </row>
    <row r="1065" spans="1:26" x14ac:dyDescent="0.35">
      <c r="A1065" s="56"/>
      <c r="B1065" s="56"/>
      <c r="C1065" s="56"/>
      <c r="D1065" s="278"/>
      <c r="E1065" s="177"/>
      <c r="F1065" s="177"/>
      <c r="G1065" s="177"/>
      <c r="H1065" s="177"/>
      <c r="I1065" s="177"/>
      <c r="J1065" s="177"/>
      <c r="K1065" s="177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  <c r="Z1065" s="56"/>
    </row>
    <row r="1066" spans="1:26" x14ac:dyDescent="0.35">
      <c r="A1066" s="56"/>
      <c r="B1066" s="56"/>
      <c r="C1066" s="56"/>
      <c r="D1066" s="278"/>
      <c r="E1066" s="177"/>
      <c r="F1066" s="177"/>
      <c r="G1066" s="177"/>
      <c r="H1066" s="177"/>
      <c r="I1066" s="177"/>
      <c r="J1066" s="177"/>
      <c r="K1066" s="177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  <c r="X1066" s="56"/>
      <c r="Y1066" s="56"/>
      <c r="Z1066" s="56"/>
    </row>
    <row r="1067" spans="1:26" x14ac:dyDescent="0.35">
      <c r="A1067" s="56"/>
      <c r="B1067" s="56"/>
      <c r="C1067" s="56"/>
      <c r="D1067" s="278"/>
      <c r="E1067" s="177"/>
      <c r="F1067" s="177"/>
      <c r="G1067" s="177"/>
      <c r="H1067" s="177"/>
      <c r="I1067" s="177"/>
      <c r="J1067" s="177"/>
      <c r="K1067" s="177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  <c r="X1067" s="56"/>
      <c r="Y1067" s="56"/>
      <c r="Z1067" s="56"/>
    </row>
    <row r="1068" spans="1:26" x14ac:dyDescent="0.35">
      <c r="A1068" s="56"/>
      <c r="B1068" s="56"/>
      <c r="C1068" s="56"/>
      <c r="D1068" s="278"/>
      <c r="E1068" s="177"/>
      <c r="F1068" s="177"/>
      <c r="G1068" s="177"/>
      <c r="H1068" s="177"/>
      <c r="I1068" s="177"/>
      <c r="J1068" s="177"/>
      <c r="K1068" s="177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  <c r="Y1068" s="56"/>
      <c r="Z1068" s="56"/>
    </row>
    <row r="1069" spans="1:26" x14ac:dyDescent="0.35">
      <c r="A1069" s="56"/>
      <c r="B1069" s="56"/>
      <c r="C1069" s="56"/>
      <c r="D1069" s="278"/>
      <c r="E1069" s="177"/>
      <c r="F1069" s="177"/>
      <c r="G1069" s="177"/>
      <c r="H1069" s="177"/>
      <c r="I1069" s="177"/>
      <c r="J1069" s="177"/>
      <c r="K1069" s="177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  <c r="Z1069" s="56"/>
    </row>
    <row r="1070" spans="1:26" x14ac:dyDescent="0.35">
      <c r="A1070" s="56"/>
      <c r="B1070" s="56"/>
      <c r="C1070" s="56"/>
      <c r="D1070" s="278"/>
      <c r="E1070" s="177"/>
      <c r="F1070" s="177"/>
      <c r="G1070" s="177"/>
      <c r="H1070" s="177"/>
      <c r="I1070" s="177"/>
      <c r="J1070" s="177"/>
      <c r="K1070" s="177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  <c r="X1070" s="56"/>
      <c r="Y1070" s="56"/>
      <c r="Z1070" s="56"/>
    </row>
    <row r="1071" spans="1:26" x14ac:dyDescent="0.35">
      <c r="A1071" s="56"/>
      <c r="B1071" s="56"/>
      <c r="C1071" s="56"/>
      <c r="D1071" s="278"/>
      <c r="E1071" s="177"/>
      <c r="F1071" s="177"/>
      <c r="G1071" s="177"/>
      <c r="H1071" s="177"/>
      <c r="I1071" s="177"/>
      <c r="J1071" s="177"/>
      <c r="K1071" s="177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  <c r="Y1071" s="56"/>
      <c r="Z1071" s="56"/>
    </row>
    <row r="1072" spans="1:26" x14ac:dyDescent="0.35">
      <c r="A1072" s="56"/>
      <c r="B1072" s="56"/>
      <c r="C1072" s="56"/>
      <c r="D1072" s="278"/>
      <c r="E1072" s="177"/>
      <c r="F1072" s="177"/>
      <c r="G1072" s="177"/>
      <c r="H1072" s="177"/>
      <c r="I1072" s="177"/>
      <c r="J1072" s="177"/>
      <c r="K1072" s="177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</row>
    <row r="1073" spans="1:26" x14ac:dyDescent="0.35">
      <c r="A1073" s="56"/>
      <c r="B1073" s="56"/>
      <c r="C1073" s="56"/>
      <c r="D1073" s="278"/>
      <c r="E1073" s="177"/>
      <c r="F1073" s="177"/>
      <c r="G1073" s="177"/>
      <c r="H1073" s="177"/>
      <c r="I1073" s="177"/>
      <c r="J1073" s="177"/>
      <c r="K1073" s="177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  <c r="Z1073" s="56"/>
    </row>
    <row r="1074" spans="1:26" x14ac:dyDescent="0.35">
      <c r="A1074" s="56"/>
      <c r="B1074" s="56"/>
      <c r="C1074" s="56"/>
      <c r="D1074" s="278"/>
      <c r="E1074" s="177"/>
      <c r="F1074" s="177"/>
      <c r="G1074" s="177"/>
      <c r="H1074" s="177"/>
      <c r="I1074" s="177"/>
      <c r="J1074" s="177"/>
      <c r="K1074" s="177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</row>
    <row r="1075" spans="1:26" x14ac:dyDescent="0.35">
      <c r="A1075" s="56"/>
      <c r="B1075" s="56"/>
      <c r="C1075" s="56"/>
      <c r="D1075" s="278"/>
      <c r="E1075" s="177"/>
      <c r="F1075" s="177"/>
      <c r="G1075" s="177"/>
      <c r="H1075" s="177"/>
      <c r="I1075" s="177"/>
      <c r="J1075" s="177"/>
      <c r="K1075" s="177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  <c r="Z1075" s="56"/>
    </row>
    <row r="1076" spans="1:26" x14ac:dyDescent="0.35">
      <c r="A1076" s="56"/>
      <c r="B1076" s="56"/>
      <c r="C1076" s="56"/>
      <c r="D1076" s="278"/>
      <c r="E1076" s="177"/>
      <c r="F1076" s="177"/>
      <c r="G1076" s="177"/>
      <c r="H1076" s="177"/>
      <c r="I1076" s="177"/>
      <c r="J1076" s="177"/>
      <c r="K1076" s="177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  <c r="Y1076" s="56"/>
      <c r="Z1076" s="56"/>
    </row>
    <row r="1077" spans="1:26" x14ac:dyDescent="0.35">
      <c r="A1077" s="56"/>
      <c r="B1077" s="56"/>
      <c r="C1077" s="56"/>
      <c r="D1077" s="278"/>
      <c r="E1077" s="177"/>
      <c r="F1077" s="177"/>
      <c r="G1077" s="177"/>
      <c r="H1077" s="177"/>
      <c r="I1077" s="177"/>
      <c r="J1077" s="177"/>
      <c r="K1077" s="177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  <c r="X1077" s="56"/>
      <c r="Y1077" s="56"/>
      <c r="Z1077" s="56"/>
    </row>
    <row r="1078" spans="1:26" x14ac:dyDescent="0.35">
      <c r="A1078" s="56"/>
      <c r="B1078" s="56"/>
      <c r="C1078" s="56"/>
      <c r="D1078" s="278"/>
      <c r="E1078" s="177"/>
      <c r="F1078" s="177"/>
      <c r="G1078" s="177"/>
      <c r="H1078" s="177"/>
      <c r="I1078" s="177"/>
      <c r="J1078" s="177"/>
      <c r="K1078" s="177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  <c r="Z1078" s="56"/>
    </row>
    <row r="1079" spans="1:26" x14ac:dyDescent="0.35">
      <c r="A1079" s="56"/>
      <c r="B1079" s="56"/>
      <c r="C1079" s="56"/>
      <c r="D1079" s="278"/>
      <c r="E1079" s="177"/>
      <c r="F1079" s="177"/>
      <c r="G1079" s="177"/>
      <c r="H1079" s="177"/>
      <c r="I1079" s="177"/>
      <c r="J1079" s="177"/>
      <c r="K1079" s="177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  <c r="X1079" s="56"/>
      <c r="Y1079" s="56"/>
      <c r="Z1079" s="56"/>
    </row>
    <row r="1080" spans="1:26" x14ac:dyDescent="0.35">
      <c r="A1080" s="56"/>
      <c r="B1080" s="56"/>
      <c r="C1080" s="56"/>
      <c r="D1080" s="278"/>
      <c r="E1080" s="177"/>
      <c r="F1080" s="177"/>
      <c r="G1080" s="177"/>
      <c r="H1080" s="177"/>
      <c r="I1080" s="177"/>
      <c r="J1080" s="177"/>
      <c r="K1080" s="177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  <c r="W1080" s="56"/>
      <c r="X1080" s="56"/>
      <c r="Y1080" s="56"/>
      <c r="Z1080" s="56"/>
    </row>
    <row r="1081" spans="1:26" x14ac:dyDescent="0.35">
      <c r="A1081" s="56"/>
      <c r="B1081" s="56"/>
      <c r="C1081" s="56"/>
      <c r="D1081" s="278"/>
      <c r="E1081" s="177"/>
      <c r="F1081" s="177"/>
      <c r="G1081" s="177"/>
      <c r="H1081" s="177"/>
      <c r="I1081" s="177"/>
      <c r="J1081" s="177"/>
      <c r="K1081" s="177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V1081" s="56"/>
      <c r="W1081" s="56"/>
      <c r="X1081" s="56"/>
      <c r="Y1081" s="56"/>
      <c r="Z1081" s="56"/>
    </row>
    <row r="1082" spans="1:26" x14ac:dyDescent="0.35">
      <c r="A1082" s="56"/>
      <c r="B1082" s="56"/>
      <c r="C1082" s="56"/>
      <c r="D1082" s="278"/>
      <c r="E1082" s="177"/>
      <c r="F1082" s="177"/>
      <c r="G1082" s="177"/>
      <c r="H1082" s="177"/>
      <c r="I1082" s="177"/>
      <c r="J1082" s="177"/>
      <c r="K1082" s="177"/>
      <c r="L1082" s="56"/>
      <c r="M1082" s="56"/>
      <c r="N1082" s="56"/>
      <c r="O1082" s="56"/>
      <c r="P1082" s="56"/>
      <c r="Q1082" s="56"/>
      <c r="R1082" s="56"/>
      <c r="S1082" s="56"/>
      <c r="T1082" s="56"/>
      <c r="U1082" s="56"/>
      <c r="V1082" s="56"/>
      <c r="W1082" s="56"/>
      <c r="X1082" s="56"/>
      <c r="Y1082" s="56"/>
      <c r="Z1082" s="56"/>
    </row>
    <row r="1083" spans="1:26" x14ac:dyDescent="0.35">
      <c r="A1083" s="56"/>
      <c r="B1083" s="56"/>
      <c r="C1083" s="56"/>
      <c r="D1083" s="278"/>
      <c r="E1083" s="177"/>
      <c r="F1083" s="177"/>
      <c r="G1083" s="177"/>
      <c r="H1083" s="177"/>
      <c r="I1083" s="177"/>
      <c r="J1083" s="177"/>
      <c r="K1083" s="177"/>
      <c r="L1083" s="56"/>
      <c r="M1083" s="56"/>
      <c r="N1083" s="56"/>
      <c r="O1083" s="56"/>
      <c r="P1083" s="56"/>
      <c r="Q1083" s="56"/>
      <c r="R1083" s="56"/>
      <c r="S1083" s="56"/>
      <c r="T1083" s="56"/>
      <c r="U1083" s="56"/>
      <c r="V1083" s="56"/>
      <c r="W1083" s="56"/>
      <c r="X1083" s="56"/>
      <c r="Y1083" s="56"/>
      <c r="Z1083" s="56"/>
    </row>
    <row r="1084" spans="1:26" x14ac:dyDescent="0.35">
      <c r="A1084" s="56"/>
      <c r="B1084" s="56"/>
      <c r="C1084" s="56"/>
      <c r="D1084" s="278"/>
      <c r="E1084" s="177"/>
      <c r="F1084" s="177"/>
      <c r="G1084" s="177"/>
      <c r="H1084" s="177"/>
      <c r="I1084" s="177"/>
      <c r="J1084" s="177"/>
      <c r="K1084" s="177"/>
      <c r="L1084" s="56"/>
      <c r="M1084" s="56"/>
      <c r="N1084" s="56"/>
      <c r="O1084" s="56"/>
      <c r="P1084" s="56"/>
      <c r="Q1084" s="56"/>
      <c r="R1084" s="56"/>
      <c r="S1084" s="56"/>
      <c r="T1084" s="56"/>
      <c r="U1084" s="56"/>
      <c r="V1084" s="56"/>
      <c r="W1084" s="56"/>
      <c r="X1084" s="56"/>
      <c r="Y1084" s="56"/>
      <c r="Z1084" s="56"/>
    </row>
    <row r="1085" spans="1:26" x14ac:dyDescent="0.35">
      <c r="A1085" s="56"/>
      <c r="B1085" s="56"/>
      <c r="C1085" s="56"/>
      <c r="D1085" s="278"/>
      <c r="E1085" s="177"/>
      <c r="F1085" s="177"/>
      <c r="G1085" s="177"/>
      <c r="H1085" s="177"/>
      <c r="I1085" s="177"/>
      <c r="J1085" s="177"/>
      <c r="K1085" s="177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  <c r="W1085" s="56"/>
      <c r="X1085" s="56"/>
      <c r="Y1085" s="56"/>
      <c r="Z1085" s="56"/>
    </row>
    <row r="1086" spans="1:26" x14ac:dyDescent="0.35">
      <c r="A1086" s="56"/>
      <c r="B1086" s="56"/>
      <c r="C1086" s="56"/>
      <c r="D1086" s="278"/>
      <c r="E1086" s="177"/>
      <c r="F1086" s="177"/>
      <c r="G1086" s="177"/>
      <c r="H1086" s="177"/>
      <c r="I1086" s="177"/>
      <c r="J1086" s="177"/>
      <c r="K1086" s="177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  <c r="X1086" s="56"/>
      <c r="Y1086" s="56"/>
      <c r="Z1086" s="56"/>
    </row>
    <row r="1087" spans="1:26" x14ac:dyDescent="0.35">
      <c r="A1087" s="56"/>
      <c r="B1087" s="56"/>
      <c r="C1087" s="56"/>
      <c r="D1087" s="278"/>
      <c r="E1087" s="177"/>
      <c r="F1087" s="177"/>
      <c r="G1087" s="177"/>
      <c r="H1087" s="177"/>
      <c r="I1087" s="177"/>
      <c r="J1087" s="177"/>
      <c r="K1087" s="177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  <c r="X1087" s="56"/>
      <c r="Y1087" s="56"/>
      <c r="Z1087" s="56"/>
    </row>
    <row r="1088" spans="1:26" x14ac:dyDescent="0.35">
      <c r="A1088" s="56"/>
      <c r="B1088" s="56"/>
      <c r="C1088" s="56"/>
      <c r="D1088" s="278"/>
      <c r="E1088" s="177"/>
      <c r="F1088" s="177"/>
      <c r="G1088" s="177"/>
      <c r="H1088" s="177"/>
      <c r="I1088" s="177"/>
      <c r="J1088" s="177"/>
      <c r="K1088" s="177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6"/>
      <c r="W1088" s="56"/>
      <c r="X1088" s="56"/>
      <c r="Y1088" s="56"/>
      <c r="Z1088" s="56"/>
    </row>
    <row r="1089" spans="1:26" x14ac:dyDescent="0.35">
      <c r="A1089" s="56"/>
      <c r="B1089" s="56"/>
      <c r="C1089" s="56"/>
      <c r="D1089" s="278"/>
      <c r="E1089" s="177"/>
      <c r="F1089" s="177"/>
      <c r="G1089" s="177"/>
      <c r="H1089" s="177"/>
      <c r="I1089" s="177"/>
      <c r="J1089" s="177"/>
      <c r="K1089" s="177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  <c r="W1089" s="56"/>
      <c r="X1089" s="56"/>
      <c r="Y1089" s="56"/>
      <c r="Z1089" s="56"/>
    </row>
    <row r="1090" spans="1:26" x14ac:dyDescent="0.35">
      <c r="A1090" s="56"/>
      <c r="B1090" s="56"/>
      <c r="C1090" s="56"/>
      <c r="D1090" s="278"/>
      <c r="E1090" s="177"/>
      <c r="F1090" s="177"/>
      <c r="G1090" s="177"/>
      <c r="H1090" s="177"/>
      <c r="I1090" s="177"/>
      <c r="J1090" s="177"/>
      <c r="K1090" s="177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  <c r="W1090" s="56"/>
      <c r="X1090" s="56"/>
      <c r="Y1090" s="56"/>
      <c r="Z1090" s="56"/>
    </row>
    <row r="1091" spans="1:26" x14ac:dyDescent="0.35">
      <c r="A1091" s="56"/>
      <c r="B1091" s="56"/>
      <c r="C1091" s="56"/>
      <c r="D1091" s="278"/>
      <c r="E1091" s="177"/>
      <c r="F1091" s="177"/>
      <c r="G1091" s="177"/>
      <c r="H1091" s="177"/>
      <c r="I1091" s="177"/>
      <c r="J1091" s="177"/>
      <c r="K1091" s="177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V1091" s="56"/>
      <c r="W1091" s="56"/>
      <c r="X1091" s="56"/>
      <c r="Y1091" s="56"/>
      <c r="Z1091" s="56"/>
    </row>
    <row r="1092" spans="1:26" x14ac:dyDescent="0.35">
      <c r="A1092" s="56"/>
      <c r="B1092" s="56"/>
      <c r="C1092" s="56"/>
      <c r="D1092" s="278"/>
      <c r="E1092" s="177"/>
      <c r="F1092" s="177"/>
      <c r="G1092" s="177"/>
      <c r="H1092" s="177"/>
      <c r="I1092" s="177"/>
      <c r="J1092" s="177"/>
      <c r="K1092" s="177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  <c r="W1092" s="56"/>
      <c r="X1092" s="56"/>
      <c r="Y1092" s="56"/>
      <c r="Z1092" s="56"/>
    </row>
    <row r="1093" spans="1:26" x14ac:dyDescent="0.35">
      <c r="A1093" s="56"/>
      <c r="B1093" s="56"/>
      <c r="C1093" s="56"/>
      <c r="D1093" s="278"/>
      <c r="E1093" s="177"/>
      <c r="F1093" s="177"/>
      <c r="G1093" s="177"/>
      <c r="H1093" s="177"/>
      <c r="I1093" s="177"/>
      <c r="J1093" s="177"/>
      <c r="K1093" s="177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6"/>
      <c r="W1093" s="56"/>
      <c r="X1093" s="56"/>
      <c r="Y1093" s="56"/>
      <c r="Z1093" s="56"/>
    </row>
    <row r="1094" spans="1:26" x14ac:dyDescent="0.35">
      <c r="A1094" s="56"/>
      <c r="B1094" s="56"/>
      <c r="C1094" s="56"/>
      <c r="D1094" s="278"/>
      <c r="E1094" s="177"/>
      <c r="F1094" s="177"/>
      <c r="G1094" s="177"/>
      <c r="H1094" s="177"/>
      <c r="I1094" s="177"/>
      <c r="J1094" s="177"/>
      <c r="K1094" s="177"/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V1094" s="56"/>
      <c r="W1094" s="56"/>
      <c r="X1094" s="56"/>
      <c r="Y1094" s="56"/>
      <c r="Z1094" s="56"/>
    </row>
    <row r="1095" spans="1:26" x14ac:dyDescent="0.35">
      <c r="A1095" s="56"/>
      <c r="B1095" s="56"/>
      <c r="C1095" s="56"/>
      <c r="D1095" s="278"/>
      <c r="E1095" s="177"/>
      <c r="F1095" s="177"/>
      <c r="G1095" s="177"/>
      <c r="H1095" s="177"/>
      <c r="I1095" s="177"/>
      <c r="J1095" s="177"/>
      <c r="K1095" s="177"/>
      <c r="L1095" s="56"/>
      <c r="M1095" s="56"/>
      <c r="N1095" s="56"/>
      <c r="O1095" s="56"/>
      <c r="P1095" s="56"/>
      <c r="Q1095" s="56"/>
      <c r="R1095" s="56"/>
      <c r="S1095" s="56"/>
      <c r="T1095" s="56"/>
      <c r="U1095" s="56"/>
      <c r="V1095" s="56"/>
      <c r="W1095" s="56"/>
      <c r="X1095" s="56"/>
      <c r="Y1095" s="56"/>
      <c r="Z1095" s="56"/>
    </row>
    <row r="1096" spans="1:26" x14ac:dyDescent="0.35">
      <c r="A1096" s="56"/>
      <c r="B1096" s="56"/>
      <c r="C1096" s="56"/>
      <c r="D1096" s="278"/>
      <c r="E1096" s="177"/>
      <c r="F1096" s="177"/>
      <c r="G1096" s="177"/>
      <c r="H1096" s="177"/>
      <c r="I1096" s="177"/>
      <c r="J1096" s="177"/>
      <c r="K1096" s="177"/>
      <c r="L1096" s="56"/>
      <c r="M1096" s="56"/>
      <c r="N1096" s="56"/>
      <c r="O1096" s="56"/>
      <c r="P1096" s="56"/>
      <c r="Q1096" s="56"/>
      <c r="R1096" s="56"/>
      <c r="S1096" s="56"/>
      <c r="T1096" s="56"/>
      <c r="U1096" s="56"/>
      <c r="V1096" s="56"/>
      <c r="W1096" s="56"/>
      <c r="X1096" s="56"/>
      <c r="Y1096" s="56"/>
      <c r="Z1096" s="56"/>
    </row>
    <row r="1097" spans="1:26" x14ac:dyDescent="0.35">
      <c r="A1097" s="56"/>
      <c r="B1097" s="56"/>
      <c r="C1097" s="56"/>
      <c r="D1097" s="278"/>
      <c r="E1097" s="177"/>
      <c r="F1097" s="177"/>
      <c r="G1097" s="177"/>
      <c r="H1097" s="177"/>
      <c r="I1097" s="177"/>
      <c r="J1097" s="177"/>
      <c r="K1097" s="177"/>
      <c r="L1097" s="56"/>
      <c r="M1097" s="56"/>
      <c r="N1097" s="56"/>
      <c r="O1097" s="56"/>
      <c r="P1097" s="56"/>
      <c r="Q1097" s="56"/>
      <c r="R1097" s="56"/>
      <c r="S1097" s="56"/>
      <c r="T1097" s="56"/>
      <c r="U1097" s="56"/>
      <c r="V1097" s="56"/>
      <c r="W1097" s="56"/>
      <c r="X1097" s="56"/>
      <c r="Y1097" s="56"/>
      <c r="Z1097" s="56"/>
    </row>
    <row r="1098" spans="1:26" x14ac:dyDescent="0.35">
      <c r="A1098" s="56"/>
      <c r="B1098" s="56"/>
      <c r="C1098" s="56"/>
      <c r="D1098" s="278"/>
      <c r="E1098" s="177"/>
      <c r="F1098" s="177"/>
      <c r="G1098" s="177"/>
      <c r="H1098" s="177"/>
      <c r="I1098" s="177"/>
      <c r="J1098" s="177"/>
      <c r="K1098" s="177"/>
      <c r="L1098" s="56"/>
      <c r="M1098" s="56"/>
      <c r="N1098" s="56"/>
      <c r="O1098" s="56"/>
      <c r="P1098" s="56"/>
      <c r="Q1098" s="56"/>
      <c r="R1098" s="56"/>
      <c r="S1098" s="56"/>
      <c r="T1098" s="56"/>
      <c r="U1098" s="56"/>
      <c r="V1098" s="56"/>
      <c r="W1098" s="56"/>
      <c r="X1098" s="56"/>
      <c r="Y1098" s="56"/>
      <c r="Z1098" s="56"/>
    </row>
    <row r="1099" spans="1:26" x14ac:dyDescent="0.35">
      <c r="A1099" s="56"/>
      <c r="B1099" s="56"/>
      <c r="C1099" s="56"/>
      <c r="D1099" s="278"/>
      <c r="E1099" s="177"/>
      <c r="F1099" s="177"/>
      <c r="G1099" s="177"/>
      <c r="H1099" s="177"/>
      <c r="I1099" s="177"/>
      <c r="J1099" s="177"/>
      <c r="K1099" s="177"/>
      <c r="L1099" s="56"/>
      <c r="M1099" s="56"/>
      <c r="N1099" s="56"/>
      <c r="O1099" s="56"/>
      <c r="P1099" s="56"/>
      <c r="Q1099" s="56"/>
      <c r="R1099" s="56"/>
      <c r="S1099" s="56"/>
      <c r="T1099" s="56"/>
      <c r="U1099" s="56"/>
      <c r="V1099" s="56"/>
      <c r="W1099" s="56"/>
      <c r="X1099" s="56"/>
      <c r="Y1099" s="56"/>
      <c r="Z1099" s="56"/>
    </row>
    <row r="1100" spans="1:26" x14ac:dyDescent="0.35">
      <c r="A1100" s="56"/>
      <c r="B1100" s="56"/>
      <c r="C1100" s="56"/>
      <c r="D1100" s="278"/>
      <c r="E1100" s="177"/>
      <c r="F1100" s="177"/>
      <c r="G1100" s="177"/>
      <c r="H1100" s="177"/>
      <c r="I1100" s="177"/>
      <c r="J1100" s="177"/>
      <c r="K1100" s="177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  <c r="V1100" s="56"/>
      <c r="W1100" s="56"/>
      <c r="X1100" s="56"/>
      <c r="Y1100" s="56"/>
      <c r="Z1100" s="56"/>
    </row>
    <row r="1101" spans="1:26" x14ac:dyDescent="0.35">
      <c r="A1101" s="56"/>
      <c r="B1101" s="56"/>
      <c r="C1101" s="56"/>
      <c r="D1101" s="278"/>
      <c r="E1101" s="177"/>
      <c r="F1101" s="177"/>
      <c r="G1101" s="177"/>
      <c r="H1101" s="177"/>
      <c r="I1101" s="177"/>
      <c r="J1101" s="177"/>
      <c r="K1101" s="177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V1101" s="56"/>
      <c r="W1101" s="56"/>
      <c r="X1101" s="56"/>
      <c r="Y1101" s="56"/>
      <c r="Z1101" s="56"/>
    </row>
    <row r="1102" spans="1:26" x14ac:dyDescent="0.35">
      <c r="A1102" s="56"/>
      <c r="B1102" s="56"/>
      <c r="C1102" s="56"/>
      <c r="D1102" s="278"/>
      <c r="E1102" s="177"/>
      <c r="F1102" s="177"/>
      <c r="G1102" s="177"/>
      <c r="H1102" s="177"/>
      <c r="I1102" s="177"/>
      <c r="J1102" s="177"/>
      <c r="K1102" s="177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  <c r="V1102" s="56"/>
      <c r="W1102" s="56"/>
      <c r="X1102" s="56"/>
      <c r="Y1102" s="56"/>
      <c r="Z1102" s="56"/>
    </row>
    <row r="1103" spans="1:26" x14ac:dyDescent="0.35">
      <c r="A1103" s="56"/>
      <c r="B1103" s="56"/>
      <c r="C1103" s="56"/>
      <c r="D1103" s="278"/>
      <c r="E1103" s="177"/>
      <c r="F1103" s="177"/>
      <c r="G1103" s="177"/>
      <c r="H1103" s="177"/>
      <c r="I1103" s="177"/>
      <c r="J1103" s="177"/>
      <c r="K1103" s="177"/>
      <c r="L1103" s="56"/>
      <c r="M1103" s="56"/>
      <c r="N1103" s="56"/>
      <c r="O1103" s="56"/>
      <c r="P1103" s="56"/>
      <c r="Q1103" s="56"/>
      <c r="R1103" s="56"/>
      <c r="S1103" s="56"/>
      <c r="T1103" s="56"/>
      <c r="U1103" s="56"/>
      <c r="V1103" s="56"/>
      <c r="W1103" s="56"/>
      <c r="X1103" s="56"/>
      <c r="Y1103" s="56"/>
      <c r="Z1103" s="56"/>
    </row>
    <row r="1104" spans="1:26" x14ac:dyDescent="0.35">
      <c r="A1104" s="56"/>
      <c r="B1104" s="56"/>
      <c r="C1104" s="56"/>
      <c r="D1104" s="278"/>
      <c r="E1104" s="177"/>
      <c r="F1104" s="177"/>
      <c r="G1104" s="177"/>
      <c r="H1104" s="177"/>
      <c r="I1104" s="177"/>
      <c r="J1104" s="177"/>
      <c r="K1104" s="177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V1104" s="56"/>
      <c r="W1104" s="56"/>
      <c r="X1104" s="56"/>
      <c r="Y1104" s="56"/>
      <c r="Z1104" s="56"/>
    </row>
    <row r="1105" spans="1:26" x14ac:dyDescent="0.35">
      <c r="A1105" s="56"/>
      <c r="B1105" s="56"/>
      <c r="C1105" s="56"/>
      <c r="D1105" s="278"/>
      <c r="E1105" s="177"/>
      <c r="F1105" s="177"/>
      <c r="G1105" s="177"/>
      <c r="H1105" s="177"/>
      <c r="I1105" s="177"/>
      <c r="J1105" s="177"/>
      <c r="K1105" s="177"/>
      <c r="L1105" s="56"/>
      <c r="M1105" s="56"/>
      <c r="N1105" s="56"/>
      <c r="O1105" s="56"/>
      <c r="P1105" s="56"/>
      <c r="Q1105" s="56"/>
      <c r="R1105" s="56"/>
      <c r="S1105" s="56"/>
      <c r="T1105" s="56"/>
      <c r="U1105" s="56"/>
      <c r="V1105" s="56"/>
      <c r="W1105" s="56"/>
      <c r="X1105" s="56"/>
      <c r="Y1105" s="56"/>
      <c r="Z1105" s="56"/>
    </row>
    <row r="1106" spans="1:26" x14ac:dyDescent="0.35">
      <c r="A1106" s="56"/>
      <c r="B1106" s="56"/>
      <c r="C1106" s="56"/>
      <c r="D1106" s="278"/>
      <c r="E1106" s="177"/>
      <c r="F1106" s="177"/>
      <c r="G1106" s="177"/>
      <c r="H1106" s="177"/>
      <c r="I1106" s="177"/>
      <c r="J1106" s="177"/>
      <c r="K1106" s="177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6"/>
      <c r="W1106" s="56"/>
      <c r="X1106" s="56"/>
      <c r="Y1106" s="56"/>
      <c r="Z1106" s="56"/>
    </row>
    <row r="1107" spans="1:26" x14ac:dyDescent="0.35">
      <c r="A1107" s="56"/>
      <c r="B1107" s="56"/>
      <c r="C1107" s="56"/>
      <c r="D1107" s="278"/>
      <c r="E1107" s="177"/>
      <c r="F1107" s="177"/>
      <c r="G1107" s="177"/>
      <c r="H1107" s="177"/>
      <c r="I1107" s="177"/>
      <c r="J1107" s="177"/>
      <c r="K1107" s="177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/>
      <c r="V1107" s="56"/>
      <c r="W1107" s="56"/>
      <c r="X1107" s="56"/>
      <c r="Y1107" s="56"/>
      <c r="Z1107" s="56"/>
    </row>
    <row r="1108" spans="1:26" x14ac:dyDescent="0.35">
      <c r="A1108" s="56"/>
      <c r="B1108" s="56"/>
      <c r="C1108" s="56"/>
      <c r="D1108" s="278"/>
      <c r="E1108" s="177"/>
      <c r="F1108" s="177"/>
      <c r="G1108" s="177"/>
      <c r="H1108" s="177"/>
      <c r="I1108" s="177"/>
      <c r="J1108" s="177"/>
      <c r="K1108" s="177"/>
      <c r="L1108" s="56"/>
      <c r="M1108" s="56"/>
      <c r="N1108" s="56"/>
      <c r="O1108" s="56"/>
      <c r="P1108" s="56"/>
      <c r="Q1108" s="56"/>
      <c r="R1108" s="56"/>
      <c r="S1108" s="56"/>
      <c r="T1108" s="56"/>
      <c r="U1108" s="56"/>
      <c r="V1108" s="56"/>
      <c r="W1108" s="56"/>
      <c r="X1108" s="56"/>
      <c r="Y1108" s="56"/>
      <c r="Z1108" s="56"/>
    </row>
    <row r="1109" spans="1:26" x14ac:dyDescent="0.35">
      <c r="A1109" s="56"/>
      <c r="B1109" s="56"/>
      <c r="C1109" s="56"/>
      <c r="D1109" s="278"/>
      <c r="E1109" s="177"/>
      <c r="F1109" s="177"/>
      <c r="G1109" s="177"/>
      <c r="H1109" s="177"/>
      <c r="I1109" s="177"/>
      <c r="J1109" s="177"/>
      <c r="K1109" s="177"/>
      <c r="L1109" s="56"/>
      <c r="M1109" s="56"/>
      <c r="N1109" s="56"/>
      <c r="O1109" s="56"/>
      <c r="P1109" s="56"/>
      <c r="Q1109" s="56"/>
      <c r="R1109" s="56"/>
      <c r="S1109" s="56"/>
      <c r="T1109" s="56"/>
      <c r="U1109" s="56"/>
      <c r="V1109" s="56"/>
      <c r="W1109" s="56"/>
      <c r="X1109" s="56"/>
      <c r="Y1109" s="56"/>
      <c r="Z1109" s="56"/>
    </row>
    <row r="1110" spans="1:26" x14ac:dyDescent="0.35">
      <c r="A1110" s="56"/>
      <c r="B1110" s="56"/>
      <c r="C1110" s="56"/>
      <c r="D1110" s="278"/>
      <c r="E1110" s="177"/>
      <c r="F1110" s="177"/>
      <c r="G1110" s="177"/>
      <c r="H1110" s="177"/>
      <c r="I1110" s="177"/>
      <c r="J1110" s="177"/>
      <c r="K1110" s="177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V1110" s="56"/>
      <c r="W1110" s="56"/>
      <c r="X1110" s="56"/>
      <c r="Y1110" s="56"/>
      <c r="Z1110" s="56"/>
    </row>
    <row r="1111" spans="1:26" x14ac:dyDescent="0.35">
      <c r="A1111" s="56"/>
      <c r="B1111" s="56"/>
      <c r="C1111" s="56"/>
      <c r="D1111" s="278"/>
      <c r="E1111" s="177"/>
      <c r="F1111" s="177"/>
      <c r="G1111" s="177"/>
      <c r="H1111" s="177"/>
      <c r="I1111" s="177"/>
      <c r="J1111" s="177"/>
      <c r="K1111" s="177"/>
      <c r="L1111" s="56"/>
      <c r="M1111" s="56"/>
      <c r="N1111" s="56"/>
      <c r="O1111" s="56"/>
      <c r="P1111" s="56"/>
      <c r="Q1111" s="56"/>
      <c r="R1111" s="56"/>
      <c r="S1111" s="56"/>
      <c r="T1111" s="56"/>
      <c r="U1111" s="56"/>
      <c r="V1111" s="56"/>
      <c r="W1111" s="56"/>
      <c r="X1111" s="56"/>
      <c r="Y1111" s="56"/>
      <c r="Z1111" s="56"/>
    </row>
    <row r="1112" spans="1:26" x14ac:dyDescent="0.35">
      <c r="A1112" s="56"/>
      <c r="B1112" s="56"/>
      <c r="C1112" s="56"/>
      <c r="D1112" s="278"/>
      <c r="E1112" s="177"/>
      <c r="F1112" s="177"/>
      <c r="G1112" s="177"/>
      <c r="H1112" s="177"/>
      <c r="I1112" s="177"/>
      <c r="J1112" s="177"/>
      <c r="K1112" s="177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V1112" s="56"/>
      <c r="W1112" s="56"/>
      <c r="X1112" s="56"/>
      <c r="Y1112" s="56"/>
      <c r="Z1112" s="56"/>
    </row>
    <row r="1113" spans="1:26" x14ac:dyDescent="0.35">
      <c r="A1113" s="56"/>
      <c r="B1113" s="56"/>
      <c r="C1113" s="56"/>
      <c r="D1113" s="278"/>
      <c r="E1113" s="177"/>
      <c r="F1113" s="177"/>
      <c r="G1113" s="177"/>
      <c r="H1113" s="177"/>
      <c r="I1113" s="177"/>
      <c r="J1113" s="177"/>
      <c r="K1113" s="177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V1113" s="56"/>
      <c r="W1113" s="56"/>
      <c r="X1113" s="56"/>
      <c r="Y1113" s="56"/>
      <c r="Z1113" s="56"/>
    </row>
    <row r="1114" spans="1:26" x14ac:dyDescent="0.35">
      <c r="A1114" s="56"/>
      <c r="B1114" s="56"/>
      <c r="C1114" s="56"/>
      <c r="D1114" s="278"/>
      <c r="E1114" s="177"/>
      <c r="F1114" s="177"/>
      <c r="G1114" s="177"/>
      <c r="H1114" s="177"/>
      <c r="I1114" s="177"/>
      <c r="J1114" s="177"/>
      <c r="K1114" s="177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6"/>
      <c r="W1114" s="56"/>
      <c r="X1114" s="56"/>
      <c r="Y1114" s="56"/>
      <c r="Z1114" s="56"/>
    </row>
    <row r="1115" spans="1:26" x14ac:dyDescent="0.35">
      <c r="A1115" s="56"/>
      <c r="B1115" s="56"/>
      <c r="C1115" s="56"/>
      <c r="D1115" s="278"/>
      <c r="E1115" s="177"/>
      <c r="F1115" s="177"/>
      <c r="G1115" s="177"/>
      <c r="H1115" s="177"/>
      <c r="I1115" s="177"/>
      <c r="J1115" s="177"/>
      <c r="K1115" s="177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6"/>
      <c r="W1115" s="56"/>
      <c r="X1115" s="56"/>
      <c r="Y1115" s="56"/>
      <c r="Z1115" s="56"/>
    </row>
    <row r="1116" spans="1:26" x14ac:dyDescent="0.35">
      <c r="A1116" s="56"/>
      <c r="B1116" s="56"/>
      <c r="C1116" s="56"/>
      <c r="D1116" s="278"/>
      <c r="E1116" s="177"/>
      <c r="F1116" s="177"/>
      <c r="G1116" s="177"/>
      <c r="H1116" s="177"/>
      <c r="I1116" s="177"/>
      <c r="J1116" s="177"/>
      <c r="K1116" s="177"/>
      <c r="L1116" s="56"/>
      <c r="M1116" s="56"/>
      <c r="N1116" s="56"/>
      <c r="O1116" s="56"/>
      <c r="P1116" s="56"/>
      <c r="Q1116" s="56"/>
      <c r="R1116" s="56"/>
      <c r="S1116" s="56"/>
      <c r="T1116" s="56"/>
      <c r="U1116" s="56"/>
      <c r="V1116" s="56"/>
      <c r="W1116" s="56"/>
      <c r="X1116" s="56"/>
      <c r="Y1116" s="56"/>
      <c r="Z1116" s="56"/>
    </row>
    <row r="1117" spans="1:26" x14ac:dyDescent="0.35">
      <c r="A1117" s="56"/>
      <c r="B1117" s="56"/>
      <c r="C1117" s="56"/>
      <c r="D1117" s="278"/>
      <c r="E1117" s="177"/>
      <c r="F1117" s="177"/>
      <c r="G1117" s="177"/>
      <c r="H1117" s="177"/>
      <c r="I1117" s="177"/>
      <c r="J1117" s="177"/>
      <c r="K1117" s="177"/>
      <c r="L1117" s="56"/>
      <c r="M1117" s="56"/>
      <c r="N1117" s="56"/>
      <c r="O1117" s="56"/>
      <c r="P1117" s="56"/>
      <c r="Q1117" s="56"/>
      <c r="R1117" s="56"/>
      <c r="S1117" s="56"/>
      <c r="T1117" s="56"/>
      <c r="U1117" s="56"/>
      <c r="V1117" s="56"/>
      <c r="W1117" s="56"/>
      <c r="X1117" s="56"/>
      <c r="Y1117" s="56"/>
      <c r="Z1117" s="56"/>
    </row>
    <row r="1118" spans="1:26" x14ac:dyDescent="0.35">
      <c r="A1118" s="56"/>
      <c r="B1118" s="56"/>
      <c r="C1118" s="56"/>
      <c r="D1118" s="278"/>
      <c r="E1118" s="177"/>
      <c r="F1118" s="177"/>
      <c r="G1118" s="177"/>
      <c r="H1118" s="177"/>
      <c r="I1118" s="177"/>
      <c r="J1118" s="177"/>
      <c r="K1118" s="177"/>
      <c r="L1118" s="56"/>
      <c r="M1118" s="56"/>
      <c r="N1118" s="56"/>
      <c r="O1118" s="56"/>
      <c r="P1118" s="56"/>
      <c r="Q1118" s="56"/>
      <c r="R1118" s="56"/>
      <c r="S1118" s="56"/>
      <c r="T1118" s="56"/>
      <c r="U1118" s="56"/>
      <c r="V1118" s="56"/>
      <c r="W1118" s="56"/>
      <c r="X1118" s="56"/>
      <c r="Y1118" s="56"/>
      <c r="Z1118" s="56"/>
    </row>
    <row r="1119" spans="1:26" x14ac:dyDescent="0.35">
      <c r="A1119" s="56"/>
      <c r="B1119" s="56"/>
      <c r="C1119" s="56"/>
      <c r="D1119" s="278"/>
      <c r="E1119" s="177"/>
      <c r="F1119" s="177"/>
      <c r="G1119" s="177"/>
      <c r="H1119" s="177"/>
      <c r="I1119" s="177"/>
      <c r="J1119" s="177"/>
      <c r="K1119" s="177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6"/>
      <c r="W1119" s="56"/>
      <c r="X1119" s="56"/>
      <c r="Y1119" s="56"/>
      <c r="Z1119" s="56"/>
    </row>
    <row r="1120" spans="1:26" x14ac:dyDescent="0.35">
      <c r="A1120" s="56"/>
      <c r="B1120" s="56"/>
      <c r="C1120" s="56"/>
      <c r="D1120" s="278"/>
      <c r="E1120" s="177"/>
      <c r="F1120" s="177"/>
      <c r="G1120" s="177"/>
      <c r="H1120" s="177"/>
      <c r="I1120" s="177"/>
      <c r="J1120" s="177"/>
      <c r="K1120" s="177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  <c r="Y1120" s="56"/>
      <c r="Z1120" s="56"/>
    </row>
    <row r="1121" spans="1:26" x14ac:dyDescent="0.35">
      <c r="A1121" s="56"/>
      <c r="B1121" s="56"/>
      <c r="C1121" s="56"/>
      <c r="D1121" s="278"/>
      <c r="E1121" s="177"/>
      <c r="F1121" s="177"/>
      <c r="G1121" s="177"/>
      <c r="H1121" s="177"/>
      <c r="I1121" s="177"/>
      <c r="J1121" s="177"/>
      <c r="K1121" s="177"/>
      <c r="L1121" s="56"/>
      <c r="M1121" s="56"/>
      <c r="N1121" s="56"/>
      <c r="O1121" s="56"/>
      <c r="P1121" s="56"/>
      <c r="Q1121" s="56"/>
      <c r="R1121" s="56"/>
      <c r="S1121" s="56"/>
      <c r="T1121" s="56"/>
      <c r="U1121" s="56"/>
      <c r="V1121" s="56"/>
      <c r="W1121" s="56"/>
      <c r="X1121" s="56"/>
      <c r="Y1121" s="56"/>
      <c r="Z1121" s="56"/>
    </row>
    <row r="1122" spans="1:26" x14ac:dyDescent="0.35">
      <c r="A1122" s="56"/>
      <c r="B1122" s="56"/>
      <c r="C1122" s="56"/>
      <c r="D1122" s="278"/>
      <c r="E1122" s="177"/>
      <c r="F1122" s="177"/>
      <c r="G1122" s="177"/>
      <c r="H1122" s="177"/>
      <c r="I1122" s="177"/>
      <c r="J1122" s="177"/>
      <c r="K1122" s="177"/>
      <c r="L1122" s="56"/>
      <c r="M1122" s="56"/>
      <c r="N1122" s="56"/>
      <c r="O1122" s="56"/>
      <c r="P1122" s="56"/>
      <c r="Q1122" s="56"/>
      <c r="R1122" s="56"/>
      <c r="S1122" s="56"/>
      <c r="T1122" s="56"/>
      <c r="U1122" s="56"/>
      <c r="V1122" s="56"/>
      <c r="W1122" s="56"/>
      <c r="X1122" s="56"/>
      <c r="Y1122" s="56"/>
      <c r="Z1122" s="56"/>
    </row>
    <row r="1123" spans="1:26" x14ac:dyDescent="0.35">
      <c r="A1123" s="56"/>
      <c r="B1123" s="56"/>
      <c r="C1123" s="56"/>
      <c r="D1123" s="278"/>
      <c r="E1123" s="177"/>
      <c r="F1123" s="177"/>
      <c r="G1123" s="177"/>
      <c r="H1123" s="177"/>
      <c r="I1123" s="177"/>
      <c r="J1123" s="177"/>
      <c r="K1123" s="177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/>
      <c r="V1123" s="56"/>
      <c r="W1123" s="56"/>
      <c r="X1123" s="56"/>
      <c r="Y1123" s="56"/>
      <c r="Z1123" s="56"/>
    </row>
    <row r="1124" spans="1:26" x14ac:dyDescent="0.35">
      <c r="A1124" s="56"/>
      <c r="B1124" s="56"/>
      <c r="C1124" s="56"/>
      <c r="D1124" s="278"/>
      <c r="E1124" s="177"/>
      <c r="F1124" s="177"/>
      <c r="G1124" s="177"/>
      <c r="H1124" s="177"/>
      <c r="I1124" s="177"/>
      <c r="J1124" s="177"/>
      <c r="K1124" s="177"/>
      <c r="L1124" s="56"/>
      <c r="M1124" s="56"/>
      <c r="N1124" s="56"/>
      <c r="O1124" s="56"/>
      <c r="P1124" s="56"/>
      <c r="Q1124" s="56"/>
      <c r="R1124" s="56"/>
      <c r="S1124" s="56"/>
      <c r="T1124" s="56"/>
      <c r="U1124" s="56"/>
      <c r="V1124" s="56"/>
      <c r="W1124" s="56"/>
      <c r="X1124" s="56"/>
      <c r="Y1124" s="56"/>
      <c r="Z1124" s="56"/>
    </row>
    <row r="1125" spans="1:26" x14ac:dyDescent="0.35">
      <c r="A1125" s="56"/>
      <c r="B1125" s="56"/>
      <c r="C1125" s="56"/>
      <c r="D1125" s="278"/>
      <c r="E1125" s="177"/>
      <c r="F1125" s="177"/>
      <c r="G1125" s="177"/>
      <c r="H1125" s="177"/>
      <c r="I1125" s="177"/>
      <c r="J1125" s="177"/>
      <c r="K1125" s="177"/>
      <c r="L1125" s="56"/>
      <c r="M1125" s="56"/>
      <c r="N1125" s="56"/>
      <c r="O1125" s="56"/>
      <c r="P1125" s="56"/>
      <c r="Q1125" s="56"/>
      <c r="R1125" s="56"/>
      <c r="S1125" s="56"/>
      <c r="T1125" s="56"/>
      <c r="U1125" s="56"/>
      <c r="V1125" s="56"/>
      <c r="W1125" s="56"/>
      <c r="X1125" s="56"/>
      <c r="Y1125" s="56"/>
      <c r="Z1125" s="56"/>
    </row>
    <row r="1126" spans="1:26" x14ac:dyDescent="0.35">
      <c r="A1126" s="56"/>
      <c r="B1126" s="56"/>
      <c r="C1126" s="56"/>
      <c r="D1126" s="278"/>
      <c r="E1126" s="177"/>
      <c r="F1126" s="177"/>
      <c r="G1126" s="177"/>
      <c r="H1126" s="177"/>
      <c r="I1126" s="177"/>
      <c r="J1126" s="177"/>
      <c r="K1126" s="177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V1126" s="56"/>
      <c r="W1126" s="56"/>
      <c r="X1126" s="56"/>
      <c r="Y1126" s="56"/>
      <c r="Z1126" s="56"/>
    </row>
    <row r="1127" spans="1:26" x14ac:dyDescent="0.35">
      <c r="A1127" s="56"/>
      <c r="B1127" s="56"/>
      <c r="C1127" s="56"/>
      <c r="D1127" s="278"/>
      <c r="E1127" s="177"/>
      <c r="F1127" s="177"/>
      <c r="G1127" s="177"/>
      <c r="H1127" s="177"/>
      <c r="I1127" s="177"/>
      <c r="J1127" s="177"/>
      <c r="K1127" s="177"/>
      <c r="L1127" s="56"/>
      <c r="M1127" s="56"/>
      <c r="N1127" s="56"/>
      <c r="O1127" s="56"/>
      <c r="P1127" s="56"/>
      <c r="Q1127" s="56"/>
      <c r="R1127" s="56"/>
      <c r="S1127" s="56"/>
      <c r="T1127" s="56"/>
      <c r="U1127" s="56"/>
      <c r="V1127" s="56"/>
      <c r="W1127" s="56"/>
      <c r="X1127" s="56"/>
      <c r="Y1127" s="56"/>
      <c r="Z1127" s="56"/>
    </row>
    <row r="1128" spans="1:26" x14ac:dyDescent="0.35">
      <c r="A1128" s="56"/>
      <c r="B1128" s="56"/>
      <c r="C1128" s="56"/>
      <c r="D1128" s="278"/>
      <c r="E1128" s="177"/>
      <c r="F1128" s="177"/>
      <c r="G1128" s="177"/>
      <c r="H1128" s="177"/>
      <c r="I1128" s="177"/>
      <c r="J1128" s="177"/>
      <c r="K1128" s="177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V1128" s="56"/>
      <c r="W1128" s="56"/>
      <c r="X1128" s="56"/>
      <c r="Y1128" s="56"/>
      <c r="Z1128" s="56"/>
    </row>
    <row r="1129" spans="1:26" x14ac:dyDescent="0.35">
      <c r="A1129" s="56"/>
      <c r="B1129" s="56"/>
      <c r="C1129" s="56"/>
      <c r="D1129" s="278"/>
      <c r="E1129" s="177"/>
      <c r="F1129" s="177"/>
      <c r="G1129" s="177"/>
      <c r="H1129" s="177"/>
      <c r="I1129" s="177"/>
      <c r="J1129" s="177"/>
      <c r="K1129" s="177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V1129" s="56"/>
      <c r="W1129" s="56"/>
      <c r="X1129" s="56"/>
      <c r="Y1129" s="56"/>
      <c r="Z1129" s="56"/>
    </row>
    <row r="1130" spans="1:26" x14ac:dyDescent="0.35">
      <c r="A1130" s="56"/>
      <c r="B1130" s="56"/>
      <c r="C1130" s="56"/>
      <c r="D1130" s="278"/>
      <c r="E1130" s="177"/>
      <c r="F1130" s="177"/>
      <c r="G1130" s="177"/>
      <c r="H1130" s="177"/>
      <c r="I1130" s="177"/>
      <c r="J1130" s="177"/>
      <c r="K1130" s="177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V1130" s="56"/>
      <c r="W1130" s="56"/>
      <c r="X1130" s="56"/>
      <c r="Y1130" s="56"/>
      <c r="Z1130" s="56"/>
    </row>
    <row r="1131" spans="1:26" x14ac:dyDescent="0.35">
      <c r="A1131" s="56"/>
      <c r="B1131" s="56"/>
      <c r="C1131" s="56"/>
      <c r="D1131" s="278"/>
      <c r="E1131" s="177"/>
      <c r="F1131" s="177"/>
      <c r="G1131" s="177"/>
      <c r="H1131" s="177"/>
      <c r="I1131" s="177"/>
      <c r="J1131" s="177"/>
      <c r="K1131" s="177"/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V1131" s="56"/>
      <c r="W1131" s="56"/>
      <c r="X1131" s="56"/>
      <c r="Y1131" s="56"/>
      <c r="Z1131" s="56"/>
    </row>
    <row r="1132" spans="1:26" x14ac:dyDescent="0.35">
      <c r="A1132" s="56"/>
      <c r="B1132" s="56"/>
      <c r="C1132" s="56"/>
      <c r="D1132" s="278"/>
      <c r="E1132" s="177"/>
      <c r="F1132" s="177"/>
      <c r="G1132" s="177"/>
      <c r="H1132" s="177"/>
      <c r="I1132" s="177"/>
      <c r="J1132" s="177"/>
      <c r="K1132" s="177"/>
      <c r="L1132" s="56"/>
      <c r="M1132" s="56"/>
      <c r="N1132" s="56"/>
      <c r="O1132" s="56"/>
      <c r="P1132" s="56"/>
      <c r="Q1132" s="56"/>
      <c r="R1132" s="56"/>
      <c r="S1132" s="56"/>
      <c r="T1132" s="56"/>
      <c r="U1132" s="56"/>
      <c r="V1132" s="56"/>
      <c r="W1132" s="56"/>
      <c r="X1132" s="56"/>
      <c r="Y1132" s="56"/>
      <c r="Z1132" s="56"/>
    </row>
    <row r="1133" spans="1:26" x14ac:dyDescent="0.35">
      <c r="A1133" s="56"/>
      <c r="B1133" s="56"/>
      <c r="C1133" s="56"/>
      <c r="D1133" s="278"/>
      <c r="E1133" s="177"/>
      <c r="F1133" s="177"/>
      <c r="G1133" s="177"/>
      <c r="H1133" s="177"/>
      <c r="I1133" s="177"/>
      <c r="J1133" s="177"/>
      <c r="K1133" s="177"/>
      <c r="L1133" s="56"/>
      <c r="M1133" s="56"/>
      <c r="N1133" s="56"/>
      <c r="O1133" s="56"/>
      <c r="P1133" s="56"/>
      <c r="Q1133" s="56"/>
      <c r="R1133" s="56"/>
      <c r="S1133" s="56"/>
      <c r="T1133" s="56"/>
      <c r="U1133" s="56"/>
      <c r="V1133" s="56"/>
      <c r="W1133" s="56"/>
      <c r="X1133" s="56"/>
      <c r="Y1133" s="56"/>
      <c r="Z1133" s="56"/>
    </row>
    <row r="1134" spans="1:26" x14ac:dyDescent="0.35">
      <c r="A1134" s="56"/>
      <c r="B1134" s="56"/>
      <c r="C1134" s="56"/>
      <c r="D1134" s="278"/>
      <c r="E1134" s="177"/>
      <c r="F1134" s="177"/>
      <c r="G1134" s="177"/>
      <c r="H1134" s="177"/>
      <c r="I1134" s="177"/>
      <c r="J1134" s="177"/>
      <c r="K1134" s="177"/>
      <c r="L1134" s="56"/>
      <c r="M1134" s="56"/>
      <c r="N1134" s="56"/>
      <c r="O1134" s="56"/>
      <c r="P1134" s="56"/>
      <c r="Q1134" s="56"/>
      <c r="R1134" s="56"/>
      <c r="S1134" s="56"/>
      <c r="T1134" s="56"/>
      <c r="U1134" s="56"/>
      <c r="V1134" s="56"/>
      <c r="W1134" s="56"/>
      <c r="X1134" s="56"/>
      <c r="Y1134" s="56"/>
      <c r="Z1134" s="56"/>
    </row>
    <row r="1135" spans="1:26" x14ac:dyDescent="0.35">
      <c r="A1135" s="56"/>
      <c r="B1135" s="56"/>
      <c r="C1135" s="56"/>
      <c r="D1135" s="278"/>
      <c r="E1135" s="177"/>
      <c r="F1135" s="177"/>
      <c r="G1135" s="177"/>
      <c r="H1135" s="177"/>
      <c r="I1135" s="177"/>
      <c r="J1135" s="177"/>
      <c r="K1135" s="177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V1135" s="56"/>
      <c r="W1135" s="56"/>
      <c r="X1135" s="56"/>
      <c r="Y1135" s="56"/>
      <c r="Z1135" s="56"/>
    </row>
    <row r="1136" spans="1:26" x14ac:dyDescent="0.35">
      <c r="A1136" s="56"/>
      <c r="B1136" s="56"/>
      <c r="C1136" s="56"/>
      <c r="D1136" s="278"/>
      <c r="E1136" s="177"/>
      <c r="F1136" s="177"/>
      <c r="G1136" s="177"/>
      <c r="H1136" s="177"/>
      <c r="I1136" s="177"/>
      <c r="J1136" s="177"/>
      <c r="K1136" s="177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V1136" s="56"/>
      <c r="W1136" s="56"/>
      <c r="X1136" s="56"/>
      <c r="Y1136" s="56"/>
      <c r="Z1136" s="56"/>
    </row>
    <row r="1137" spans="1:26" x14ac:dyDescent="0.35">
      <c r="A1137" s="56"/>
      <c r="B1137" s="56"/>
      <c r="C1137" s="56"/>
      <c r="D1137" s="278"/>
      <c r="E1137" s="177"/>
      <c r="F1137" s="177"/>
      <c r="G1137" s="177"/>
      <c r="H1137" s="177"/>
      <c r="I1137" s="177"/>
      <c r="J1137" s="177"/>
      <c r="K1137" s="177"/>
      <c r="L1137" s="56"/>
      <c r="M1137" s="56"/>
      <c r="N1137" s="56"/>
      <c r="O1137" s="56"/>
      <c r="P1137" s="56"/>
      <c r="Q1137" s="56"/>
      <c r="R1137" s="56"/>
      <c r="S1137" s="56"/>
      <c r="T1137" s="56"/>
      <c r="U1137" s="56"/>
      <c r="V1137" s="56"/>
      <c r="W1137" s="56"/>
      <c r="X1137" s="56"/>
      <c r="Y1137" s="56"/>
      <c r="Z1137" s="56"/>
    </row>
    <row r="1138" spans="1:26" x14ac:dyDescent="0.35">
      <c r="A1138" s="56"/>
      <c r="B1138" s="56"/>
      <c r="C1138" s="56"/>
      <c r="D1138" s="278"/>
      <c r="E1138" s="177"/>
      <c r="F1138" s="177"/>
      <c r="G1138" s="177"/>
      <c r="H1138" s="177"/>
      <c r="I1138" s="177"/>
      <c r="J1138" s="177"/>
      <c r="K1138" s="177"/>
      <c r="L1138" s="56"/>
      <c r="M1138" s="56"/>
      <c r="N1138" s="56"/>
      <c r="O1138" s="56"/>
      <c r="P1138" s="56"/>
      <c r="Q1138" s="56"/>
      <c r="R1138" s="56"/>
      <c r="S1138" s="56"/>
      <c r="T1138" s="56"/>
      <c r="U1138" s="56"/>
      <c r="V1138" s="56"/>
      <c r="W1138" s="56"/>
      <c r="X1138" s="56"/>
      <c r="Y1138" s="56"/>
      <c r="Z1138" s="56"/>
    </row>
    <row r="1139" spans="1:26" x14ac:dyDescent="0.35">
      <c r="A1139" s="56"/>
      <c r="B1139" s="56"/>
      <c r="C1139" s="56"/>
      <c r="D1139" s="278"/>
      <c r="E1139" s="177"/>
      <c r="F1139" s="177"/>
      <c r="G1139" s="177"/>
      <c r="H1139" s="177"/>
      <c r="I1139" s="177"/>
      <c r="J1139" s="177"/>
      <c r="K1139" s="177"/>
      <c r="L1139" s="56"/>
      <c r="M1139" s="56"/>
      <c r="N1139" s="56"/>
      <c r="O1139" s="56"/>
      <c r="P1139" s="56"/>
      <c r="Q1139" s="56"/>
      <c r="R1139" s="56"/>
      <c r="S1139" s="56"/>
      <c r="T1139" s="56"/>
      <c r="U1139" s="56"/>
      <c r="V1139" s="56"/>
      <c r="W1139" s="56"/>
      <c r="X1139" s="56"/>
      <c r="Y1139" s="56"/>
      <c r="Z1139" s="56"/>
    </row>
    <row r="1140" spans="1:26" x14ac:dyDescent="0.35">
      <c r="A1140" s="56"/>
      <c r="B1140" s="56"/>
      <c r="C1140" s="56"/>
      <c r="D1140" s="278"/>
      <c r="E1140" s="177"/>
      <c r="F1140" s="177"/>
      <c r="G1140" s="177"/>
      <c r="H1140" s="177"/>
      <c r="I1140" s="177"/>
      <c r="J1140" s="177"/>
      <c r="K1140" s="177"/>
      <c r="L1140" s="56"/>
      <c r="M1140" s="56"/>
      <c r="N1140" s="56"/>
      <c r="O1140" s="56"/>
      <c r="P1140" s="56"/>
      <c r="Q1140" s="56"/>
      <c r="R1140" s="56"/>
      <c r="S1140" s="56"/>
      <c r="T1140" s="56"/>
      <c r="U1140" s="56"/>
      <c r="V1140" s="56"/>
      <c r="W1140" s="56"/>
      <c r="X1140" s="56"/>
      <c r="Y1140" s="56"/>
      <c r="Z1140" s="56"/>
    </row>
    <row r="1141" spans="1:26" x14ac:dyDescent="0.35">
      <c r="A1141" s="56"/>
      <c r="B1141" s="56"/>
      <c r="C1141" s="56"/>
      <c r="D1141" s="278"/>
      <c r="E1141" s="177"/>
      <c r="F1141" s="177"/>
      <c r="G1141" s="177"/>
      <c r="H1141" s="177"/>
      <c r="I1141" s="177"/>
      <c r="J1141" s="177"/>
      <c r="K1141" s="177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6"/>
      <c r="W1141" s="56"/>
      <c r="X1141" s="56"/>
      <c r="Y1141" s="56"/>
      <c r="Z1141" s="56"/>
    </row>
    <row r="1142" spans="1:26" x14ac:dyDescent="0.35">
      <c r="A1142" s="56"/>
      <c r="B1142" s="56"/>
      <c r="C1142" s="56"/>
      <c r="D1142" s="278"/>
      <c r="E1142" s="177"/>
      <c r="F1142" s="177"/>
      <c r="G1142" s="177"/>
      <c r="H1142" s="177"/>
      <c r="I1142" s="177"/>
      <c r="J1142" s="177"/>
      <c r="K1142" s="177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  <c r="X1142" s="56"/>
      <c r="Y1142" s="56"/>
      <c r="Z1142" s="56"/>
    </row>
    <row r="1143" spans="1:26" x14ac:dyDescent="0.35">
      <c r="A1143" s="56"/>
      <c r="B1143" s="56"/>
      <c r="C1143" s="56"/>
      <c r="D1143" s="278"/>
      <c r="E1143" s="177"/>
      <c r="F1143" s="177"/>
      <c r="G1143" s="177"/>
      <c r="H1143" s="177"/>
      <c r="I1143" s="177"/>
      <c r="J1143" s="177"/>
      <c r="K1143" s="177"/>
      <c r="L1143" s="56"/>
      <c r="M1143" s="56"/>
      <c r="N1143" s="56"/>
      <c r="O1143" s="56"/>
      <c r="P1143" s="56"/>
      <c r="Q1143" s="56"/>
      <c r="R1143" s="56"/>
      <c r="S1143" s="56"/>
      <c r="T1143" s="56"/>
      <c r="U1143" s="56"/>
      <c r="V1143" s="56"/>
      <c r="W1143" s="56"/>
      <c r="X1143" s="56"/>
      <c r="Y1143" s="56"/>
      <c r="Z1143" s="56"/>
    </row>
    <row r="1144" spans="1:26" x14ac:dyDescent="0.35">
      <c r="A1144" s="56"/>
      <c r="B1144" s="56"/>
      <c r="C1144" s="56"/>
      <c r="D1144" s="278"/>
      <c r="E1144" s="177"/>
      <c r="F1144" s="177"/>
      <c r="G1144" s="177"/>
      <c r="H1144" s="177"/>
      <c r="I1144" s="177"/>
      <c r="J1144" s="177"/>
      <c r="K1144" s="177"/>
      <c r="L1144" s="56"/>
      <c r="M1144" s="56"/>
      <c r="N1144" s="56"/>
      <c r="O1144" s="56"/>
      <c r="P1144" s="56"/>
      <c r="Q1144" s="56"/>
      <c r="R1144" s="56"/>
      <c r="S1144" s="56"/>
      <c r="T1144" s="56"/>
      <c r="U1144" s="56"/>
      <c r="V1144" s="56"/>
      <c r="W1144" s="56"/>
      <c r="X1144" s="56"/>
      <c r="Y1144" s="56"/>
      <c r="Z1144" s="56"/>
    </row>
    <row r="1145" spans="1:26" x14ac:dyDescent="0.35">
      <c r="A1145" s="56"/>
      <c r="B1145" s="56"/>
      <c r="C1145" s="56"/>
      <c r="D1145" s="278"/>
      <c r="E1145" s="177"/>
      <c r="F1145" s="177"/>
      <c r="G1145" s="177"/>
      <c r="H1145" s="177"/>
      <c r="I1145" s="177"/>
      <c r="J1145" s="177"/>
      <c r="K1145" s="177"/>
      <c r="L1145" s="56"/>
      <c r="M1145" s="56"/>
      <c r="N1145" s="56"/>
      <c r="O1145" s="56"/>
      <c r="P1145" s="56"/>
      <c r="Q1145" s="56"/>
      <c r="R1145" s="56"/>
      <c r="S1145" s="56"/>
      <c r="T1145" s="56"/>
      <c r="U1145" s="56"/>
      <c r="V1145" s="56"/>
      <c r="W1145" s="56"/>
      <c r="X1145" s="56"/>
      <c r="Y1145" s="56"/>
      <c r="Z1145" s="56"/>
    </row>
    <row r="1146" spans="1:26" x14ac:dyDescent="0.35">
      <c r="A1146" s="56"/>
      <c r="B1146" s="56"/>
      <c r="C1146" s="56"/>
      <c r="D1146" s="278"/>
      <c r="E1146" s="177"/>
      <c r="F1146" s="177"/>
      <c r="G1146" s="177"/>
      <c r="H1146" s="177"/>
      <c r="I1146" s="177"/>
      <c r="J1146" s="177"/>
      <c r="K1146" s="177"/>
      <c r="L1146" s="56"/>
      <c r="M1146" s="56"/>
      <c r="N1146" s="56"/>
      <c r="O1146" s="56"/>
      <c r="P1146" s="56"/>
      <c r="Q1146" s="56"/>
      <c r="R1146" s="56"/>
      <c r="S1146" s="56"/>
      <c r="T1146" s="56"/>
      <c r="U1146" s="56"/>
      <c r="V1146" s="56"/>
      <c r="W1146" s="56"/>
      <c r="X1146" s="56"/>
      <c r="Y1146" s="56"/>
      <c r="Z1146" s="56"/>
    </row>
    <row r="1147" spans="1:26" x14ac:dyDescent="0.35">
      <c r="A1147" s="56"/>
      <c r="B1147" s="56"/>
      <c r="C1147" s="56"/>
      <c r="D1147" s="278"/>
      <c r="E1147" s="177"/>
      <c r="F1147" s="177"/>
      <c r="G1147" s="177"/>
      <c r="H1147" s="177"/>
      <c r="I1147" s="177"/>
      <c r="J1147" s="177"/>
      <c r="K1147" s="177"/>
      <c r="L1147" s="56"/>
      <c r="M1147" s="56"/>
      <c r="N1147" s="56"/>
      <c r="O1147" s="56"/>
      <c r="P1147" s="56"/>
      <c r="Q1147" s="56"/>
      <c r="R1147" s="56"/>
      <c r="S1147" s="56"/>
      <c r="T1147" s="56"/>
      <c r="U1147" s="56"/>
      <c r="V1147" s="56"/>
      <c r="W1147" s="56"/>
      <c r="X1147" s="56"/>
      <c r="Y1147" s="56"/>
      <c r="Z1147" s="56"/>
    </row>
    <row r="1148" spans="1:26" x14ac:dyDescent="0.35">
      <c r="A1148" s="56"/>
      <c r="B1148" s="56"/>
      <c r="C1148" s="56"/>
      <c r="D1148" s="278"/>
      <c r="E1148" s="177"/>
      <c r="F1148" s="177"/>
      <c r="G1148" s="177"/>
      <c r="H1148" s="177"/>
      <c r="I1148" s="177"/>
      <c r="J1148" s="177"/>
      <c r="K1148" s="177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V1148" s="56"/>
      <c r="W1148" s="56"/>
      <c r="X1148" s="56"/>
      <c r="Y1148" s="56"/>
      <c r="Z1148" s="56"/>
    </row>
    <row r="1149" spans="1:26" x14ac:dyDescent="0.35">
      <c r="A1149" s="56"/>
      <c r="B1149" s="56"/>
      <c r="C1149" s="56"/>
      <c r="D1149" s="278"/>
      <c r="E1149" s="177"/>
      <c r="F1149" s="177"/>
      <c r="G1149" s="177"/>
      <c r="H1149" s="177"/>
      <c r="I1149" s="177"/>
      <c r="J1149" s="177"/>
      <c r="K1149" s="177"/>
      <c r="L1149" s="56"/>
      <c r="M1149" s="56"/>
      <c r="N1149" s="56"/>
      <c r="O1149" s="56"/>
      <c r="P1149" s="56"/>
      <c r="Q1149" s="56"/>
      <c r="R1149" s="56"/>
      <c r="S1149" s="56"/>
      <c r="T1149" s="56"/>
      <c r="U1149" s="56"/>
      <c r="V1149" s="56"/>
      <c r="W1149" s="56"/>
      <c r="X1149" s="56"/>
      <c r="Y1149" s="56"/>
      <c r="Z1149" s="56"/>
    </row>
    <row r="1150" spans="1:26" x14ac:dyDescent="0.35">
      <c r="A1150" s="56"/>
      <c r="B1150" s="56"/>
      <c r="C1150" s="56"/>
      <c r="D1150" s="278"/>
      <c r="E1150" s="177"/>
      <c r="F1150" s="177"/>
      <c r="G1150" s="177"/>
      <c r="H1150" s="177"/>
      <c r="I1150" s="177"/>
      <c r="J1150" s="177"/>
      <c r="K1150" s="177"/>
      <c r="L1150" s="56"/>
      <c r="M1150" s="56"/>
      <c r="N1150" s="56"/>
      <c r="O1150" s="56"/>
      <c r="P1150" s="56"/>
      <c r="Q1150" s="56"/>
      <c r="R1150" s="56"/>
      <c r="S1150" s="56"/>
      <c r="T1150" s="56"/>
      <c r="U1150" s="56"/>
      <c r="V1150" s="56"/>
      <c r="W1150" s="56"/>
      <c r="X1150" s="56"/>
      <c r="Y1150" s="56"/>
      <c r="Z1150" s="56"/>
    </row>
    <row r="1151" spans="1:26" x14ac:dyDescent="0.35">
      <c r="A1151" s="56"/>
      <c r="B1151" s="56"/>
      <c r="C1151" s="56"/>
      <c r="D1151" s="278"/>
      <c r="E1151" s="177"/>
      <c r="F1151" s="177"/>
      <c r="G1151" s="177"/>
      <c r="H1151" s="177"/>
      <c r="I1151" s="177"/>
      <c r="J1151" s="177"/>
      <c r="K1151" s="177"/>
      <c r="L1151" s="56"/>
      <c r="M1151" s="56"/>
      <c r="N1151" s="56"/>
      <c r="O1151" s="56"/>
      <c r="P1151" s="56"/>
      <c r="Q1151" s="56"/>
      <c r="R1151" s="56"/>
      <c r="S1151" s="56"/>
      <c r="T1151" s="56"/>
      <c r="U1151" s="56"/>
      <c r="V1151" s="56"/>
      <c r="W1151" s="56"/>
      <c r="X1151" s="56"/>
      <c r="Y1151" s="56"/>
      <c r="Z1151" s="56"/>
    </row>
    <row r="1152" spans="1:26" x14ac:dyDescent="0.35">
      <c r="A1152" s="56"/>
      <c r="B1152" s="56"/>
      <c r="C1152" s="56"/>
      <c r="D1152" s="278"/>
      <c r="E1152" s="177"/>
      <c r="F1152" s="177"/>
      <c r="G1152" s="177"/>
      <c r="H1152" s="177"/>
      <c r="I1152" s="177"/>
      <c r="J1152" s="177"/>
      <c r="K1152" s="177"/>
      <c r="L1152" s="56"/>
      <c r="M1152" s="56"/>
      <c r="N1152" s="56"/>
      <c r="O1152" s="56"/>
      <c r="P1152" s="56"/>
      <c r="Q1152" s="56"/>
      <c r="R1152" s="56"/>
      <c r="S1152" s="56"/>
      <c r="T1152" s="56"/>
      <c r="U1152" s="56"/>
      <c r="V1152" s="56"/>
      <c r="W1152" s="56"/>
      <c r="X1152" s="56"/>
      <c r="Y1152" s="56"/>
      <c r="Z1152" s="56"/>
    </row>
    <row r="1153" spans="1:26" x14ac:dyDescent="0.35">
      <c r="A1153" s="56"/>
      <c r="B1153" s="56"/>
      <c r="C1153" s="56"/>
      <c r="D1153" s="278"/>
      <c r="E1153" s="177"/>
      <c r="F1153" s="177"/>
      <c r="G1153" s="177"/>
      <c r="H1153" s="177"/>
      <c r="I1153" s="177"/>
      <c r="J1153" s="177"/>
      <c r="K1153" s="177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  <c r="X1153" s="56"/>
      <c r="Y1153" s="56"/>
      <c r="Z1153" s="56"/>
    </row>
    <row r="1154" spans="1:26" x14ac:dyDescent="0.35">
      <c r="A1154" s="56"/>
      <c r="B1154" s="56"/>
      <c r="C1154" s="56"/>
      <c r="D1154" s="278"/>
      <c r="E1154" s="177"/>
      <c r="F1154" s="177"/>
      <c r="G1154" s="177"/>
      <c r="H1154" s="177"/>
      <c r="I1154" s="177"/>
      <c r="J1154" s="177"/>
      <c r="K1154" s="177"/>
      <c r="L1154" s="56"/>
      <c r="M1154" s="56"/>
      <c r="N1154" s="56"/>
      <c r="O1154" s="56"/>
      <c r="P1154" s="56"/>
      <c r="Q1154" s="56"/>
      <c r="R1154" s="56"/>
      <c r="S1154" s="56"/>
      <c r="T1154" s="56"/>
      <c r="U1154" s="56"/>
      <c r="V1154" s="56"/>
      <c r="W1154" s="56"/>
      <c r="X1154" s="56"/>
      <c r="Y1154" s="56"/>
      <c r="Z1154" s="56"/>
    </row>
    <row r="1155" spans="1:26" x14ac:dyDescent="0.35">
      <c r="A1155" s="56"/>
      <c r="B1155" s="56"/>
      <c r="C1155" s="56"/>
      <c r="D1155" s="278"/>
      <c r="E1155" s="177"/>
      <c r="F1155" s="177"/>
      <c r="G1155" s="177"/>
      <c r="H1155" s="177"/>
      <c r="I1155" s="177"/>
      <c r="J1155" s="177"/>
      <c r="K1155" s="177"/>
      <c r="L1155" s="56"/>
      <c r="M1155" s="56"/>
      <c r="N1155" s="56"/>
      <c r="O1155" s="56"/>
      <c r="P1155" s="56"/>
      <c r="Q1155" s="56"/>
      <c r="R1155" s="56"/>
      <c r="S1155" s="56"/>
      <c r="T1155" s="56"/>
      <c r="U1155" s="56"/>
      <c r="V1155" s="56"/>
      <c r="W1155" s="56"/>
      <c r="X1155" s="56"/>
      <c r="Y1155" s="56"/>
      <c r="Z1155" s="56"/>
    </row>
    <row r="1156" spans="1:26" x14ac:dyDescent="0.35">
      <c r="A1156" s="56"/>
      <c r="B1156" s="56"/>
      <c r="C1156" s="56"/>
      <c r="D1156" s="278"/>
      <c r="E1156" s="177"/>
      <c r="F1156" s="177"/>
      <c r="G1156" s="177"/>
      <c r="H1156" s="177"/>
      <c r="I1156" s="177"/>
      <c r="J1156" s="177"/>
      <c r="K1156" s="177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V1156" s="56"/>
      <c r="W1156" s="56"/>
      <c r="X1156" s="56"/>
      <c r="Y1156" s="56"/>
      <c r="Z1156" s="56"/>
    </row>
    <row r="1157" spans="1:26" x14ac:dyDescent="0.35">
      <c r="A1157" s="56"/>
      <c r="B1157" s="56"/>
      <c r="C1157" s="56"/>
      <c r="D1157" s="278"/>
      <c r="E1157" s="177"/>
      <c r="F1157" s="177"/>
      <c r="G1157" s="177"/>
      <c r="H1157" s="177"/>
      <c r="I1157" s="177"/>
      <c r="J1157" s="177"/>
      <c r="K1157" s="177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6"/>
      <c r="W1157" s="56"/>
      <c r="X1157" s="56"/>
      <c r="Y1157" s="56"/>
      <c r="Z1157" s="56"/>
    </row>
    <row r="1158" spans="1:26" x14ac:dyDescent="0.35">
      <c r="A1158" s="56"/>
      <c r="B1158" s="56"/>
      <c r="C1158" s="56"/>
      <c r="D1158" s="278"/>
      <c r="E1158" s="177"/>
      <c r="F1158" s="177"/>
      <c r="G1158" s="177"/>
      <c r="H1158" s="177"/>
      <c r="I1158" s="177"/>
      <c r="J1158" s="177"/>
      <c r="K1158" s="177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V1158" s="56"/>
      <c r="W1158" s="56"/>
      <c r="X1158" s="56"/>
      <c r="Y1158" s="56"/>
      <c r="Z1158" s="56"/>
    </row>
    <row r="1159" spans="1:26" x14ac:dyDescent="0.35">
      <c r="A1159" s="56"/>
      <c r="B1159" s="56"/>
      <c r="C1159" s="56"/>
      <c r="D1159" s="278"/>
      <c r="E1159" s="177"/>
      <c r="F1159" s="177"/>
      <c r="G1159" s="177"/>
      <c r="H1159" s="177"/>
      <c r="I1159" s="177"/>
      <c r="J1159" s="177"/>
      <c r="K1159" s="177"/>
      <c r="L1159" s="56"/>
      <c r="M1159" s="56"/>
      <c r="N1159" s="56"/>
      <c r="O1159" s="56"/>
      <c r="P1159" s="56"/>
      <c r="Q1159" s="56"/>
      <c r="R1159" s="56"/>
      <c r="S1159" s="56"/>
      <c r="T1159" s="56"/>
      <c r="U1159" s="56"/>
      <c r="V1159" s="56"/>
      <c r="W1159" s="56"/>
      <c r="X1159" s="56"/>
      <c r="Y1159" s="56"/>
      <c r="Z1159" s="56"/>
    </row>
    <row r="1160" spans="1:26" x14ac:dyDescent="0.35">
      <c r="A1160" s="56"/>
      <c r="B1160" s="56"/>
      <c r="C1160" s="56"/>
      <c r="D1160" s="278"/>
      <c r="E1160" s="177"/>
      <c r="F1160" s="177"/>
      <c r="G1160" s="177"/>
      <c r="H1160" s="177"/>
      <c r="I1160" s="177"/>
      <c r="J1160" s="177"/>
      <c r="K1160" s="177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  <c r="W1160" s="56"/>
      <c r="X1160" s="56"/>
      <c r="Y1160" s="56"/>
      <c r="Z1160" s="56"/>
    </row>
    <row r="1161" spans="1:26" x14ac:dyDescent="0.35">
      <c r="A1161" s="56"/>
      <c r="B1161" s="56"/>
      <c r="C1161" s="56"/>
      <c r="D1161" s="278"/>
      <c r="E1161" s="177"/>
      <c r="F1161" s="177"/>
      <c r="G1161" s="177"/>
      <c r="H1161" s="177"/>
      <c r="I1161" s="177"/>
      <c r="J1161" s="177"/>
      <c r="K1161" s="177"/>
      <c r="L1161" s="56"/>
      <c r="M1161" s="56"/>
      <c r="N1161" s="56"/>
      <c r="O1161" s="56"/>
      <c r="P1161" s="56"/>
      <c r="Q1161" s="56"/>
      <c r="R1161" s="56"/>
      <c r="S1161" s="56"/>
      <c r="T1161" s="56"/>
      <c r="U1161" s="56"/>
      <c r="V1161" s="56"/>
      <c r="W1161" s="56"/>
      <c r="X1161" s="56"/>
      <c r="Y1161" s="56"/>
      <c r="Z1161" s="56"/>
    </row>
    <row r="1162" spans="1:26" x14ac:dyDescent="0.35">
      <c r="A1162" s="56"/>
      <c r="B1162" s="56"/>
      <c r="C1162" s="56"/>
      <c r="D1162" s="278"/>
      <c r="E1162" s="177"/>
      <c r="F1162" s="177"/>
      <c r="G1162" s="177"/>
      <c r="H1162" s="177"/>
      <c r="I1162" s="177"/>
      <c r="J1162" s="177"/>
      <c r="K1162" s="177"/>
      <c r="L1162" s="56"/>
      <c r="M1162" s="56"/>
      <c r="N1162" s="56"/>
      <c r="O1162" s="56"/>
      <c r="P1162" s="56"/>
      <c r="Q1162" s="56"/>
      <c r="R1162" s="56"/>
      <c r="S1162" s="56"/>
      <c r="T1162" s="56"/>
      <c r="U1162" s="56"/>
      <c r="V1162" s="56"/>
      <c r="W1162" s="56"/>
      <c r="X1162" s="56"/>
      <c r="Y1162" s="56"/>
      <c r="Z1162" s="56"/>
    </row>
    <row r="1163" spans="1:26" x14ac:dyDescent="0.35">
      <c r="A1163" s="56"/>
      <c r="B1163" s="56"/>
      <c r="C1163" s="56"/>
      <c r="D1163" s="278"/>
      <c r="E1163" s="177"/>
      <c r="F1163" s="177"/>
      <c r="G1163" s="177"/>
      <c r="H1163" s="177"/>
      <c r="I1163" s="177"/>
      <c r="J1163" s="177"/>
      <c r="K1163" s="177"/>
      <c r="L1163" s="56"/>
      <c r="M1163" s="56"/>
      <c r="N1163" s="56"/>
      <c r="O1163" s="56"/>
      <c r="P1163" s="56"/>
      <c r="Q1163" s="56"/>
      <c r="R1163" s="56"/>
      <c r="S1163" s="56"/>
      <c r="T1163" s="56"/>
      <c r="U1163" s="56"/>
      <c r="V1163" s="56"/>
      <c r="W1163" s="56"/>
      <c r="X1163" s="56"/>
      <c r="Y1163" s="56"/>
      <c r="Z1163" s="56"/>
    </row>
    <row r="1164" spans="1:26" x14ac:dyDescent="0.35">
      <c r="A1164" s="56"/>
      <c r="B1164" s="56"/>
      <c r="C1164" s="56"/>
      <c r="D1164" s="278"/>
      <c r="E1164" s="177"/>
      <c r="F1164" s="177"/>
      <c r="G1164" s="177"/>
      <c r="H1164" s="177"/>
      <c r="I1164" s="177"/>
      <c r="J1164" s="177"/>
      <c r="K1164" s="177"/>
      <c r="L1164" s="56"/>
      <c r="M1164" s="56"/>
      <c r="N1164" s="56"/>
      <c r="O1164" s="56"/>
      <c r="P1164" s="56"/>
      <c r="Q1164" s="56"/>
      <c r="R1164" s="56"/>
      <c r="S1164" s="56"/>
      <c r="T1164" s="56"/>
      <c r="U1164" s="56"/>
      <c r="V1164" s="56"/>
      <c r="W1164" s="56"/>
      <c r="X1164" s="56"/>
      <c r="Y1164" s="56"/>
      <c r="Z1164" s="56"/>
    </row>
    <row r="1165" spans="1:26" x14ac:dyDescent="0.35">
      <c r="A1165" s="56"/>
      <c r="B1165" s="56"/>
      <c r="C1165" s="56"/>
      <c r="D1165" s="278"/>
      <c r="E1165" s="177"/>
      <c r="F1165" s="177"/>
      <c r="G1165" s="177"/>
      <c r="H1165" s="177"/>
      <c r="I1165" s="177"/>
      <c r="J1165" s="177"/>
      <c r="K1165" s="177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V1165" s="56"/>
      <c r="W1165" s="56"/>
      <c r="X1165" s="56"/>
      <c r="Y1165" s="56"/>
      <c r="Z1165" s="56"/>
    </row>
    <row r="1166" spans="1:26" x14ac:dyDescent="0.35">
      <c r="A1166" s="56"/>
      <c r="B1166" s="56"/>
      <c r="C1166" s="56"/>
      <c r="D1166" s="278"/>
      <c r="E1166" s="177"/>
      <c r="F1166" s="177"/>
      <c r="G1166" s="177"/>
      <c r="H1166" s="177"/>
      <c r="I1166" s="177"/>
      <c r="J1166" s="177"/>
      <c r="K1166" s="177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V1166" s="56"/>
      <c r="W1166" s="56"/>
      <c r="X1166" s="56"/>
      <c r="Y1166" s="56"/>
      <c r="Z1166" s="56"/>
    </row>
    <row r="1167" spans="1:26" x14ac:dyDescent="0.35">
      <c r="A1167" s="56"/>
      <c r="B1167" s="56"/>
      <c r="C1167" s="56"/>
      <c r="D1167" s="278"/>
      <c r="E1167" s="177"/>
      <c r="F1167" s="177"/>
      <c r="G1167" s="177"/>
      <c r="H1167" s="177"/>
      <c r="I1167" s="177"/>
      <c r="J1167" s="177"/>
      <c r="K1167" s="177"/>
      <c r="L1167" s="56"/>
      <c r="M1167" s="56"/>
      <c r="N1167" s="56"/>
      <c r="O1167" s="56"/>
      <c r="P1167" s="56"/>
      <c r="Q1167" s="56"/>
      <c r="R1167" s="56"/>
      <c r="S1167" s="56"/>
      <c r="T1167" s="56"/>
      <c r="U1167" s="56"/>
      <c r="V1167" s="56"/>
      <c r="W1167" s="56"/>
      <c r="X1167" s="56"/>
      <c r="Y1167" s="56"/>
      <c r="Z1167" s="56"/>
    </row>
    <row r="1168" spans="1:26" x14ac:dyDescent="0.35">
      <c r="A1168" s="56"/>
      <c r="B1168" s="56"/>
      <c r="C1168" s="56"/>
      <c r="D1168" s="278"/>
      <c r="E1168" s="177"/>
      <c r="F1168" s="177"/>
      <c r="G1168" s="177"/>
      <c r="H1168" s="177"/>
      <c r="I1168" s="177"/>
      <c r="J1168" s="177"/>
      <c r="K1168" s="177"/>
      <c r="L1168" s="56"/>
      <c r="M1168" s="56"/>
      <c r="N1168" s="56"/>
      <c r="O1168" s="56"/>
      <c r="P1168" s="56"/>
      <c r="Q1168" s="56"/>
      <c r="R1168" s="56"/>
      <c r="S1168" s="56"/>
      <c r="T1168" s="56"/>
      <c r="U1168" s="56"/>
      <c r="V1168" s="56"/>
      <c r="W1168" s="56"/>
      <c r="X1168" s="56"/>
      <c r="Y1168" s="56"/>
      <c r="Z1168" s="56"/>
    </row>
    <row r="1169" spans="1:26" x14ac:dyDescent="0.35">
      <c r="A1169" s="56"/>
      <c r="B1169" s="56"/>
      <c r="C1169" s="56"/>
      <c r="D1169" s="278"/>
      <c r="E1169" s="177"/>
      <c r="F1169" s="177"/>
      <c r="G1169" s="177"/>
      <c r="H1169" s="177"/>
      <c r="I1169" s="177"/>
      <c r="J1169" s="177"/>
      <c r="K1169" s="177"/>
      <c r="L1169" s="56"/>
      <c r="M1169" s="56"/>
      <c r="N1169" s="56"/>
      <c r="O1169" s="56"/>
      <c r="P1169" s="56"/>
      <c r="Q1169" s="56"/>
      <c r="R1169" s="56"/>
      <c r="S1169" s="56"/>
      <c r="T1169" s="56"/>
      <c r="U1169" s="56"/>
      <c r="V1169" s="56"/>
      <c r="W1169" s="56"/>
      <c r="X1169" s="56"/>
      <c r="Y1169" s="56"/>
      <c r="Z1169" s="56"/>
    </row>
    <row r="1170" spans="1:26" x14ac:dyDescent="0.35">
      <c r="A1170" s="56"/>
      <c r="B1170" s="56"/>
      <c r="C1170" s="56"/>
      <c r="D1170" s="278"/>
      <c r="E1170" s="177"/>
      <c r="F1170" s="177"/>
      <c r="G1170" s="177"/>
      <c r="H1170" s="177"/>
      <c r="I1170" s="177"/>
      <c r="J1170" s="177"/>
      <c r="K1170" s="177"/>
      <c r="L1170" s="56"/>
      <c r="M1170" s="56"/>
      <c r="N1170" s="56"/>
      <c r="O1170" s="56"/>
      <c r="P1170" s="56"/>
      <c r="Q1170" s="56"/>
      <c r="R1170" s="56"/>
      <c r="S1170" s="56"/>
      <c r="T1170" s="56"/>
      <c r="U1170" s="56"/>
      <c r="V1170" s="56"/>
      <c r="W1170" s="56"/>
      <c r="X1170" s="56"/>
      <c r="Y1170" s="56"/>
      <c r="Z1170" s="56"/>
    </row>
    <row r="1171" spans="1:26" x14ac:dyDescent="0.35">
      <c r="A1171" s="56"/>
      <c r="B1171" s="56"/>
      <c r="C1171" s="56"/>
      <c r="D1171" s="278"/>
      <c r="E1171" s="177"/>
      <c r="F1171" s="177"/>
      <c r="G1171" s="177"/>
      <c r="H1171" s="177"/>
      <c r="I1171" s="177"/>
      <c r="J1171" s="177"/>
      <c r="K1171" s="177"/>
      <c r="L1171" s="56"/>
      <c r="M1171" s="56"/>
      <c r="N1171" s="56"/>
      <c r="O1171" s="56"/>
      <c r="P1171" s="56"/>
      <c r="Q1171" s="56"/>
      <c r="R1171" s="56"/>
      <c r="S1171" s="56"/>
      <c r="T1171" s="56"/>
      <c r="U1171" s="56"/>
      <c r="V1171" s="56"/>
      <c r="W1171" s="56"/>
      <c r="X1171" s="56"/>
      <c r="Y1171" s="56"/>
      <c r="Z1171" s="56"/>
    </row>
    <row r="1172" spans="1:26" x14ac:dyDescent="0.35">
      <c r="A1172" s="56"/>
      <c r="B1172" s="56"/>
      <c r="C1172" s="56"/>
      <c r="D1172" s="278"/>
      <c r="E1172" s="177"/>
      <c r="F1172" s="177"/>
      <c r="G1172" s="177"/>
      <c r="H1172" s="177"/>
      <c r="I1172" s="177"/>
      <c r="J1172" s="177"/>
      <c r="K1172" s="177"/>
      <c r="L1172" s="56"/>
      <c r="M1172" s="56"/>
      <c r="N1172" s="56"/>
      <c r="O1172" s="56"/>
      <c r="P1172" s="56"/>
      <c r="Q1172" s="56"/>
      <c r="R1172" s="56"/>
      <c r="S1172" s="56"/>
      <c r="T1172" s="56"/>
      <c r="U1172" s="56"/>
      <c r="V1172" s="56"/>
      <c r="W1172" s="56"/>
      <c r="X1172" s="56"/>
      <c r="Y1172" s="56"/>
      <c r="Z1172" s="56"/>
    </row>
    <row r="1173" spans="1:26" x14ac:dyDescent="0.35">
      <c r="A1173" s="56"/>
      <c r="B1173" s="56"/>
      <c r="C1173" s="56"/>
      <c r="D1173" s="278"/>
      <c r="E1173" s="177"/>
      <c r="F1173" s="177"/>
      <c r="G1173" s="177"/>
      <c r="H1173" s="177"/>
      <c r="I1173" s="177"/>
      <c r="J1173" s="177"/>
      <c r="K1173" s="177"/>
      <c r="L1173" s="56"/>
      <c r="M1173" s="56"/>
      <c r="N1173" s="56"/>
      <c r="O1173" s="56"/>
      <c r="P1173" s="56"/>
      <c r="Q1173" s="56"/>
      <c r="R1173" s="56"/>
      <c r="S1173" s="56"/>
      <c r="T1173" s="56"/>
      <c r="U1173" s="56"/>
      <c r="V1173" s="56"/>
      <c r="W1173" s="56"/>
      <c r="X1173" s="56"/>
      <c r="Y1173" s="56"/>
      <c r="Z1173" s="56"/>
    </row>
    <row r="1174" spans="1:26" x14ac:dyDescent="0.35">
      <c r="A1174" s="56"/>
      <c r="B1174" s="56"/>
      <c r="C1174" s="56"/>
      <c r="D1174" s="278"/>
      <c r="E1174" s="177"/>
      <c r="F1174" s="177"/>
      <c r="G1174" s="177"/>
      <c r="H1174" s="177"/>
      <c r="I1174" s="177"/>
      <c r="J1174" s="177"/>
      <c r="K1174" s="177"/>
      <c r="L1174" s="56"/>
      <c r="M1174" s="56"/>
      <c r="N1174" s="56"/>
      <c r="O1174" s="56"/>
      <c r="P1174" s="56"/>
      <c r="Q1174" s="56"/>
      <c r="R1174" s="56"/>
      <c r="S1174" s="56"/>
      <c r="T1174" s="56"/>
      <c r="U1174" s="56"/>
      <c r="V1174" s="56"/>
      <c r="W1174" s="56"/>
      <c r="X1174" s="56"/>
      <c r="Y1174" s="56"/>
      <c r="Z1174" s="56"/>
    </row>
    <row r="1175" spans="1:26" x14ac:dyDescent="0.35">
      <c r="A1175" s="56"/>
      <c r="B1175" s="56"/>
      <c r="C1175" s="56"/>
      <c r="D1175" s="278"/>
      <c r="E1175" s="177"/>
      <c r="F1175" s="177"/>
      <c r="G1175" s="177"/>
      <c r="H1175" s="177"/>
      <c r="I1175" s="177"/>
      <c r="J1175" s="177"/>
      <c r="K1175" s="177"/>
      <c r="L1175" s="56"/>
      <c r="M1175" s="56"/>
      <c r="N1175" s="56"/>
      <c r="O1175" s="56"/>
      <c r="P1175" s="56"/>
      <c r="Q1175" s="56"/>
      <c r="R1175" s="56"/>
      <c r="S1175" s="56"/>
      <c r="T1175" s="56"/>
      <c r="U1175" s="56"/>
      <c r="V1175" s="56"/>
      <c r="W1175" s="56"/>
      <c r="X1175" s="56"/>
      <c r="Y1175" s="56"/>
      <c r="Z1175" s="56"/>
    </row>
    <row r="1176" spans="1:26" x14ac:dyDescent="0.35">
      <c r="A1176" s="56"/>
      <c r="B1176" s="56"/>
      <c r="C1176" s="56"/>
      <c r="D1176" s="278"/>
      <c r="E1176" s="177"/>
      <c r="F1176" s="177"/>
      <c r="G1176" s="177"/>
      <c r="H1176" s="177"/>
      <c r="I1176" s="177"/>
      <c r="J1176" s="177"/>
      <c r="K1176" s="177"/>
      <c r="L1176" s="56"/>
      <c r="M1176" s="56"/>
      <c r="N1176" s="56"/>
      <c r="O1176" s="56"/>
      <c r="P1176" s="56"/>
      <c r="Q1176" s="56"/>
      <c r="R1176" s="56"/>
      <c r="S1176" s="56"/>
      <c r="T1176" s="56"/>
      <c r="U1176" s="56"/>
      <c r="V1176" s="56"/>
      <c r="W1176" s="56"/>
      <c r="X1176" s="56"/>
      <c r="Y1176" s="56"/>
      <c r="Z1176" s="56"/>
    </row>
    <row r="1177" spans="1:26" x14ac:dyDescent="0.35">
      <c r="A1177" s="56"/>
      <c r="B1177" s="56"/>
      <c r="C1177" s="56"/>
      <c r="D1177" s="278"/>
      <c r="E1177" s="177"/>
      <c r="F1177" s="177"/>
      <c r="G1177" s="177"/>
      <c r="H1177" s="177"/>
      <c r="I1177" s="177"/>
      <c r="J1177" s="177"/>
      <c r="K1177" s="177"/>
      <c r="L1177" s="56"/>
      <c r="M1177" s="56"/>
      <c r="N1177" s="56"/>
      <c r="O1177" s="56"/>
      <c r="P1177" s="56"/>
      <c r="Q1177" s="56"/>
      <c r="R1177" s="56"/>
      <c r="S1177" s="56"/>
      <c r="T1177" s="56"/>
      <c r="U1177" s="56"/>
      <c r="V1177" s="56"/>
      <c r="W1177" s="56"/>
      <c r="X1177" s="56"/>
      <c r="Y1177" s="56"/>
      <c r="Z1177" s="56"/>
    </row>
    <row r="1178" spans="1:26" x14ac:dyDescent="0.35">
      <c r="A1178" s="56"/>
      <c r="B1178" s="56"/>
      <c r="C1178" s="56"/>
      <c r="D1178" s="278"/>
      <c r="E1178" s="177"/>
      <c r="F1178" s="177"/>
      <c r="G1178" s="177"/>
      <c r="H1178" s="177"/>
      <c r="I1178" s="177"/>
      <c r="J1178" s="177"/>
      <c r="K1178" s="177"/>
      <c r="L1178" s="56"/>
      <c r="M1178" s="56"/>
      <c r="N1178" s="56"/>
      <c r="O1178" s="56"/>
      <c r="P1178" s="56"/>
      <c r="Q1178" s="56"/>
      <c r="R1178" s="56"/>
      <c r="S1178" s="56"/>
      <c r="T1178" s="56"/>
      <c r="U1178" s="56"/>
      <c r="V1178" s="56"/>
      <c r="W1178" s="56"/>
      <c r="X1178" s="56"/>
      <c r="Y1178" s="56"/>
      <c r="Z1178" s="56"/>
    </row>
    <row r="1179" spans="1:26" x14ac:dyDescent="0.35">
      <c r="A1179" s="56"/>
      <c r="B1179" s="56"/>
      <c r="C1179" s="56"/>
      <c r="D1179" s="278"/>
      <c r="E1179" s="177"/>
      <c r="F1179" s="177"/>
      <c r="G1179" s="177"/>
      <c r="H1179" s="177"/>
      <c r="I1179" s="177"/>
      <c r="J1179" s="177"/>
      <c r="K1179" s="177"/>
      <c r="L1179" s="56"/>
      <c r="M1179" s="56"/>
      <c r="N1179" s="56"/>
      <c r="O1179" s="56"/>
      <c r="P1179" s="56"/>
      <c r="Q1179" s="56"/>
      <c r="R1179" s="56"/>
      <c r="S1179" s="56"/>
      <c r="T1179" s="56"/>
      <c r="U1179" s="56"/>
      <c r="V1179" s="56"/>
      <c r="W1179" s="56"/>
      <c r="X1179" s="56"/>
      <c r="Y1179" s="56"/>
      <c r="Z1179" s="56"/>
    </row>
    <row r="1180" spans="1:26" x14ac:dyDescent="0.35">
      <c r="A1180" s="56"/>
      <c r="B1180" s="56"/>
      <c r="C1180" s="56"/>
      <c r="D1180" s="278"/>
      <c r="E1180" s="177"/>
      <c r="F1180" s="177"/>
      <c r="G1180" s="177"/>
      <c r="H1180" s="177"/>
      <c r="I1180" s="177"/>
      <c r="J1180" s="177"/>
      <c r="K1180" s="177"/>
      <c r="L1180" s="56"/>
      <c r="M1180" s="56"/>
      <c r="N1180" s="56"/>
      <c r="O1180" s="56"/>
      <c r="P1180" s="56"/>
      <c r="Q1180" s="56"/>
      <c r="R1180" s="56"/>
      <c r="S1180" s="56"/>
      <c r="T1180" s="56"/>
      <c r="U1180" s="56"/>
      <c r="V1180" s="56"/>
      <c r="W1180" s="56"/>
      <c r="X1180" s="56"/>
      <c r="Y1180" s="56"/>
      <c r="Z1180" s="56"/>
    </row>
    <row r="1181" spans="1:26" x14ac:dyDescent="0.35">
      <c r="A1181" s="56"/>
      <c r="B1181" s="56"/>
      <c r="C1181" s="56"/>
      <c r="D1181" s="278"/>
      <c r="E1181" s="177"/>
      <c r="F1181" s="177"/>
      <c r="G1181" s="177"/>
      <c r="H1181" s="177"/>
      <c r="I1181" s="177"/>
      <c r="J1181" s="177"/>
      <c r="K1181" s="177"/>
      <c r="L1181" s="56"/>
      <c r="M1181" s="56"/>
      <c r="N1181" s="56"/>
      <c r="O1181" s="56"/>
      <c r="P1181" s="56"/>
      <c r="Q1181" s="56"/>
      <c r="R1181" s="56"/>
      <c r="S1181" s="56"/>
      <c r="T1181" s="56"/>
      <c r="U1181" s="56"/>
      <c r="V1181" s="56"/>
      <c r="W1181" s="56"/>
      <c r="X1181" s="56"/>
      <c r="Y1181" s="56"/>
      <c r="Z1181" s="56"/>
    </row>
    <row r="1182" spans="1:26" x14ac:dyDescent="0.35">
      <c r="A1182" s="56"/>
      <c r="B1182" s="56"/>
      <c r="C1182" s="56"/>
      <c r="D1182" s="278"/>
      <c r="E1182" s="177"/>
      <c r="F1182" s="177"/>
      <c r="G1182" s="177"/>
      <c r="H1182" s="177"/>
      <c r="I1182" s="177"/>
      <c r="J1182" s="177"/>
      <c r="K1182" s="177"/>
      <c r="L1182" s="56"/>
      <c r="M1182" s="56"/>
      <c r="N1182" s="56"/>
      <c r="O1182" s="56"/>
      <c r="P1182" s="56"/>
      <c r="Q1182" s="56"/>
      <c r="R1182" s="56"/>
      <c r="S1182" s="56"/>
      <c r="T1182" s="56"/>
      <c r="U1182" s="56"/>
      <c r="V1182" s="56"/>
      <c r="W1182" s="56"/>
      <c r="X1182" s="56"/>
      <c r="Y1182" s="56"/>
      <c r="Z1182" s="56"/>
    </row>
    <row r="1183" spans="1:26" x14ac:dyDescent="0.35">
      <c r="A1183" s="56"/>
      <c r="B1183" s="56"/>
      <c r="C1183" s="56"/>
      <c r="D1183" s="278"/>
      <c r="E1183" s="177"/>
      <c r="F1183" s="177"/>
      <c r="G1183" s="177"/>
      <c r="H1183" s="177"/>
      <c r="I1183" s="177"/>
      <c r="J1183" s="177"/>
      <c r="K1183" s="177"/>
      <c r="L1183" s="56"/>
      <c r="M1183" s="56"/>
      <c r="N1183" s="56"/>
      <c r="O1183" s="56"/>
      <c r="P1183" s="56"/>
      <c r="Q1183" s="56"/>
      <c r="R1183" s="56"/>
      <c r="S1183" s="56"/>
      <c r="T1183" s="56"/>
      <c r="U1183" s="56"/>
      <c r="V1183" s="56"/>
      <c r="W1183" s="56"/>
      <c r="X1183" s="56"/>
      <c r="Y1183" s="56"/>
      <c r="Z1183" s="56"/>
    </row>
    <row r="1184" spans="1:26" x14ac:dyDescent="0.35">
      <c r="A1184" s="56"/>
      <c r="B1184" s="56"/>
      <c r="C1184" s="56"/>
      <c r="D1184" s="278"/>
      <c r="E1184" s="177"/>
      <c r="F1184" s="177"/>
      <c r="G1184" s="177"/>
      <c r="H1184" s="177"/>
      <c r="I1184" s="177"/>
      <c r="J1184" s="177"/>
      <c r="K1184" s="177"/>
      <c r="L1184" s="56"/>
      <c r="M1184" s="56"/>
      <c r="N1184" s="56"/>
      <c r="O1184" s="56"/>
      <c r="P1184" s="56"/>
      <c r="Q1184" s="56"/>
      <c r="R1184" s="56"/>
      <c r="S1184" s="56"/>
      <c r="T1184" s="56"/>
      <c r="U1184" s="56"/>
      <c r="V1184" s="56"/>
      <c r="W1184" s="56"/>
      <c r="X1184" s="56"/>
      <c r="Y1184" s="56"/>
      <c r="Z1184" s="56"/>
    </row>
    <row r="1185" spans="1:26" x14ac:dyDescent="0.35">
      <c r="A1185" s="56"/>
      <c r="B1185" s="56"/>
      <c r="C1185" s="56"/>
      <c r="D1185" s="278"/>
      <c r="E1185" s="177"/>
      <c r="F1185" s="177"/>
      <c r="G1185" s="177"/>
      <c r="H1185" s="177"/>
      <c r="I1185" s="177"/>
      <c r="J1185" s="177"/>
      <c r="K1185" s="177"/>
      <c r="L1185" s="56"/>
      <c r="M1185" s="56"/>
      <c r="N1185" s="56"/>
      <c r="O1185" s="56"/>
      <c r="P1185" s="56"/>
      <c r="Q1185" s="56"/>
      <c r="R1185" s="56"/>
      <c r="S1185" s="56"/>
      <c r="T1185" s="56"/>
      <c r="U1185" s="56"/>
      <c r="V1185" s="56"/>
      <c r="W1185" s="56"/>
      <c r="X1185" s="56"/>
      <c r="Y1185" s="56"/>
      <c r="Z1185" s="56"/>
    </row>
    <row r="1186" spans="1:26" x14ac:dyDescent="0.35">
      <c r="A1186" s="56"/>
      <c r="B1186" s="56"/>
      <c r="C1186" s="56"/>
      <c r="D1186" s="278"/>
      <c r="E1186" s="177"/>
      <c r="F1186" s="177"/>
      <c r="G1186" s="177"/>
      <c r="H1186" s="177"/>
      <c r="I1186" s="177"/>
      <c r="J1186" s="177"/>
      <c r="K1186" s="177"/>
      <c r="L1186" s="56"/>
      <c r="M1186" s="56"/>
      <c r="N1186" s="56"/>
      <c r="O1186" s="56"/>
      <c r="P1186" s="56"/>
      <c r="Q1186" s="56"/>
      <c r="R1186" s="56"/>
      <c r="S1186" s="56"/>
      <c r="T1186" s="56"/>
      <c r="U1186" s="56"/>
      <c r="V1186" s="56"/>
      <c r="W1186" s="56"/>
      <c r="X1186" s="56"/>
      <c r="Y1186" s="56"/>
      <c r="Z1186" s="56"/>
    </row>
    <row r="1187" spans="1:26" x14ac:dyDescent="0.35">
      <c r="A1187" s="56"/>
      <c r="B1187" s="56"/>
      <c r="C1187" s="56"/>
      <c r="D1187" s="278"/>
      <c r="E1187" s="177"/>
      <c r="F1187" s="177"/>
      <c r="G1187" s="177"/>
      <c r="H1187" s="177"/>
      <c r="I1187" s="177"/>
      <c r="J1187" s="177"/>
      <c r="K1187" s="177"/>
      <c r="L1187" s="56"/>
      <c r="M1187" s="56"/>
      <c r="N1187" s="56"/>
      <c r="O1187" s="56"/>
      <c r="P1187" s="56"/>
      <c r="Q1187" s="56"/>
      <c r="R1187" s="56"/>
      <c r="S1187" s="56"/>
      <c r="T1187" s="56"/>
      <c r="U1187" s="56"/>
      <c r="V1187" s="56"/>
      <c r="W1187" s="56"/>
      <c r="X1187" s="56"/>
      <c r="Y1187" s="56"/>
      <c r="Z1187" s="56"/>
    </row>
    <row r="1188" spans="1:26" x14ac:dyDescent="0.35">
      <c r="A1188" s="56"/>
      <c r="B1188" s="56"/>
      <c r="C1188" s="56"/>
      <c r="D1188" s="278"/>
      <c r="E1188" s="177"/>
      <c r="F1188" s="177"/>
      <c r="G1188" s="177"/>
      <c r="H1188" s="177"/>
      <c r="I1188" s="177"/>
      <c r="J1188" s="177"/>
      <c r="K1188" s="177"/>
      <c r="L1188" s="56"/>
      <c r="M1188" s="56"/>
      <c r="N1188" s="56"/>
      <c r="O1188" s="56"/>
      <c r="P1188" s="56"/>
      <c r="Q1188" s="56"/>
      <c r="R1188" s="56"/>
      <c r="S1188" s="56"/>
      <c r="T1188" s="56"/>
      <c r="U1188" s="56"/>
      <c r="V1188" s="56"/>
      <c r="W1188" s="56"/>
      <c r="X1188" s="56"/>
      <c r="Y1188" s="56"/>
      <c r="Z1188" s="56"/>
    </row>
    <row r="1189" spans="1:26" x14ac:dyDescent="0.35">
      <c r="A1189" s="56"/>
      <c r="B1189" s="56"/>
      <c r="C1189" s="56"/>
      <c r="D1189" s="278"/>
      <c r="E1189" s="177"/>
      <c r="F1189" s="177"/>
      <c r="G1189" s="177"/>
      <c r="H1189" s="177"/>
      <c r="I1189" s="177"/>
      <c r="J1189" s="177"/>
      <c r="K1189" s="177"/>
      <c r="L1189" s="56"/>
      <c r="M1189" s="56"/>
      <c r="N1189" s="56"/>
      <c r="O1189" s="56"/>
      <c r="P1189" s="56"/>
      <c r="Q1189" s="56"/>
      <c r="R1189" s="56"/>
      <c r="S1189" s="56"/>
      <c r="T1189" s="56"/>
      <c r="U1189" s="56"/>
      <c r="V1189" s="56"/>
      <c r="W1189" s="56"/>
      <c r="X1189" s="56"/>
      <c r="Y1189" s="56"/>
      <c r="Z1189" s="56"/>
    </row>
    <row r="1190" spans="1:26" x14ac:dyDescent="0.35">
      <c r="A1190" s="56"/>
      <c r="B1190" s="56"/>
      <c r="C1190" s="56"/>
      <c r="D1190" s="278"/>
      <c r="E1190" s="177"/>
      <c r="F1190" s="177"/>
      <c r="G1190" s="177"/>
      <c r="H1190" s="177"/>
      <c r="I1190" s="177"/>
      <c r="J1190" s="177"/>
      <c r="K1190" s="177"/>
      <c r="L1190" s="56"/>
      <c r="M1190" s="56"/>
      <c r="N1190" s="56"/>
      <c r="O1190" s="56"/>
      <c r="P1190" s="56"/>
      <c r="Q1190" s="56"/>
      <c r="R1190" s="56"/>
      <c r="S1190" s="56"/>
      <c r="T1190" s="56"/>
      <c r="U1190" s="56"/>
      <c r="V1190" s="56"/>
      <c r="W1190" s="56"/>
      <c r="X1190" s="56"/>
      <c r="Y1190" s="56"/>
      <c r="Z1190" s="56"/>
    </row>
    <row r="1191" spans="1:26" x14ac:dyDescent="0.35">
      <c r="A1191" s="56"/>
      <c r="B1191" s="56"/>
      <c r="C1191" s="56"/>
      <c r="D1191" s="278"/>
      <c r="E1191" s="177"/>
      <c r="F1191" s="177"/>
      <c r="G1191" s="177"/>
      <c r="H1191" s="177"/>
      <c r="I1191" s="177"/>
      <c r="J1191" s="177"/>
      <c r="K1191" s="177"/>
      <c r="L1191" s="56"/>
      <c r="M1191" s="56"/>
      <c r="N1191" s="56"/>
      <c r="O1191" s="56"/>
      <c r="P1191" s="56"/>
      <c r="Q1191" s="56"/>
      <c r="R1191" s="56"/>
      <c r="S1191" s="56"/>
      <c r="T1191" s="56"/>
      <c r="U1191" s="56"/>
      <c r="V1191" s="56"/>
      <c r="W1191" s="56"/>
      <c r="X1191" s="56"/>
      <c r="Y1191" s="56"/>
      <c r="Z1191" s="56"/>
    </row>
    <row r="1192" spans="1:26" x14ac:dyDescent="0.35">
      <c r="A1192" s="56"/>
      <c r="B1192" s="56"/>
      <c r="C1192" s="56"/>
      <c r="D1192" s="278"/>
      <c r="E1192" s="177"/>
      <c r="F1192" s="177"/>
      <c r="G1192" s="177"/>
      <c r="H1192" s="177"/>
      <c r="I1192" s="177"/>
      <c r="J1192" s="177"/>
      <c r="K1192" s="177"/>
      <c r="L1192" s="56"/>
      <c r="M1192" s="56"/>
      <c r="N1192" s="56"/>
      <c r="O1192" s="56"/>
      <c r="P1192" s="56"/>
      <c r="Q1192" s="56"/>
      <c r="R1192" s="56"/>
      <c r="S1192" s="56"/>
      <c r="T1192" s="56"/>
      <c r="U1192" s="56"/>
      <c r="V1192" s="56"/>
      <c r="W1192" s="56"/>
      <c r="X1192" s="56"/>
      <c r="Y1192" s="56"/>
      <c r="Z1192" s="56"/>
    </row>
    <row r="1193" spans="1:26" x14ac:dyDescent="0.35">
      <c r="A1193" s="56"/>
      <c r="B1193" s="56"/>
      <c r="C1193" s="56"/>
      <c r="D1193" s="278"/>
      <c r="E1193" s="177"/>
      <c r="F1193" s="177"/>
      <c r="G1193" s="177"/>
      <c r="H1193" s="177"/>
      <c r="I1193" s="177"/>
      <c r="J1193" s="177"/>
      <c r="K1193" s="177"/>
      <c r="L1193" s="56"/>
      <c r="M1193" s="56"/>
      <c r="N1193" s="56"/>
      <c r="O1193" s="56"/>
      <c r="P1193" s="56"/>
      <c r="Q1193" s="56"/>
      <c r="R1193" s="56"/>
      <c r="S1193" s="56"/>
      <c r="T1193" s="56"/>
      <c r="U1193" s="56"/>
      <c r="V1193" s="56"/>
      <c r="W1193" s="56"/>
      <c r="X1193" s="56"/>
      <c r="Y1193" s="56"/>
      <c r="Z1193" s="56"/>
    </row>
    <row r="1194" spans="1:26" x14ac:dyDescent="0.35">
      <c r="A1194" s="56"/>
      <c r="B1194" s="56"/>
      <c r="C1194" s="56"/>
      <c r="D1194" s="278"/>
      <c r="E1194" s="177"/>
      <c r="F1194" s="177"/>
      <c r="G1194" s="177"/>
      <c r="H1194" s="177"/>
      <c r="I1194" s="177"/>
      <c r="J1194" s="177"/>
      <c r="K1194" s="177"/>
      <c r="L1194" s="56"/>
      <c r="M1194" s="56"/>
      <c r="N1194" s="56"/>
      <c r="O1194" s="56"/>
      <c r="P1194" s="56"/>
      <c r="Q1194" s="56"/>
      <c r="R1194" s="56"/>
      <c r="S1194" s="56"/>
      <c r="T1194" s="56"/>
      <c r="U1194" s="56"/>
      <c r="V1194" s="56"/>
      <c r="W1194" s="56"/>
      <c r="X1194" s="56"/>
      <c r="Y1194" s="56"/>
      <c r="Z1194" s="56"/>
    </row>
    <row r="1195" spans="1:26" x14ac:dyDescent="0.35">
      <c r="A1195" s="56"/>
      <c r="B1195" s="56"/>
      <c r="C1195" s="56"/>
      <c r="D1195" s="278"/>
      <c r="E1195" s="177"/>
      <c r="F1195" s="177"/>
      <c r="G1195" s="177"/>
      <c r="H1195" s="177"/>
      <c r="I1195" s="177"/>
      <c r="J1195" s="177"/>
      <c r="K1195" s="177"/>
      <c r="L1195" s="56"/>
      <c r="M1195" s="56"/>
      <c r="N1195" s="56"/>
      <c r="O1195" s="56"/>
      <c r="P1195" s="56"/>
      <c r="Q1195" s="56"/>
      <c r="R1195" s="56"/>
      <c r="S1195" s="56"/>
      <c r="T1195" s="56"/>
      <c r="U1195" s="56"/>
      <c r="V1195" s="56"/>
      <c r="W1195" s="56"/>
      <c r="X1195" s="56"/>
      <c r="Y1195" s="56"/>
      <c r="Z1195" s="56"/>
    </row>
    <row r="1196" spans="1:26" x14ac:dyDescent="0.35">
      <c r="A1196" s="56"/>
      <c r="B1196" s="56"/>
      <c r="C1196" s="56"/>
      <c r="D1196" s="278"/>
      <c r="E1196" s="177"/>
      <c r="F1196" s="177"/>
      <c r="G1196" s="177"/>
      <c r="H1196" s="177"/>
      <c r="I1196" s="177"/>
      <c r="J1196" s="177"/>
      <c r="K1196" s="177"/>
      <c r="L1196" s="56"/>
      <c r="M1196" s="56"/>
      <c r="N1196" s="56"/>
      <c r="O1196" s="56"/>
      <c r="P1196" s="56"/>
      <c r="Q1196" s="56"/>
      <c r="R1196" s="56"/>
      <c r="S1196" s="56"/>
      <c r="T1196" s="56"/>
      <c r="U1196" s="56"/>
      <c r="V1196" s="56"/>
      <c r="W1196" s="56"/>
      <c r="X1196" s="56"/>
      <c r="Y1196" s="56"/>
      <c r="Z1196" s="56"/>
    </row>
    <row r="1197" spans="1:26" x14ac:dyDescent="0.35">
      <c r="A1197" s="56"/>
      <c r="B1197" s="56"/>
      <c r="C1197" s="56"/>
      <c r="D1197" s="278"/>
      <c r="E1197" s="177"/>
      <c r="F1197" s="177"/>
      <c r="G1197" s="177"/>
      <c r="H1197" s="177"/>
      <c r="I1197" s="177"/>
      <c r="J1197" s="177"/>
      <c r="K1197" s="177"/>
      <c r="L1197" s="56"/>
      <c r="M1197" s="56"/>
      <c r="N1197" s="56"/>
      <c r="O1197" s="56"/>
      <c r="P1197" s="56"/>
      <c r="Q1197" s="56"/>
      <c r="R1197" s="56"/>
      <c r="S1197" s="56"/>
      <c r="T1197" s="56"/>
      <c r="U1197" s="56"/>
      <c r="V1197" s="56"/>
      <c r="W1197" s="56"/>
      <c r="X1197" s="56"/>
      <c r="Y1197" s="56"/>
      <c r="Z1197" s="56"/>
    </row>
    <row r="1198" spans="1:26" x14ac:dyDescent="0.35">
      <c r="A1198" s="56"/>
      <c r="B1198" s="56"/>
      <c r="C1198" s="56"/>
      <c r="D1198" s="278"/>
      <c r="E1198" s="177"/>
      <c r="F1198" s="177"/>
      <c r="G1198" s="177"/>
      <c r="H1198" s="177"/>
      <c r="I1198" s="177"/>
      <c r="J1198" s="177"/>
      <c r="K1198" s="177"/>
      <c r="L1198" s="56"/>
      <c r="M1198" s="56"/>
      <c r="N1198" s="56"/>
      <c r="O1198" s="56"/>
      <c r="P1198" s="56"/>
      <c r="Q1198" s="56"/>
      <c r="R1198" s="56"/>
      <c r="S1198" s="56"/>
      <c r="T1198" s="56"/>
      <c r="U1198" s="56"/>
      <c r="V1198" s="56"/>
      <c r="W1198" s="56"/>
      <c r="X1198" s="56"/>
      <c r="Y1198" s="56"/>
      <c r="Z1198" s="56"/>
    </row>
    <row r="1199" spans="1:26" x14ac:dyDescent="0.35">
      <c r="A1199" s="56"/>
      <c r="B1199" s="56"/>
      <c r="C1199" s="56"/>
      <c r="D1199" s="278"/>
      <c r="E1199" s="177"/>
      <c r="F1199" s="177"/>
      <c r="G1199" s="177"/>
      <c r="H1199" s="177"/>
      <c r="I1199" s="177"/>
      <c r="J1199" s="177"/>
      <c r="K1199" s="177"/>
      <c r="L1199" s="56"/>
      <c r="M1199" s="56"/>
      <c r="N1199" s="56"/>
      <c r="O1199" s="56"/>
      <c r="P1199" s="56"/>
      <c r="Q1199" s="56"/>
      <c r="R1199" s="56"/>
      <c r="S1199" s="56"/>
      <c r="T1199" s="56"/>
      <c r="U1199" s="56"/>
      <c r="V1199" s="56"/>
      <c r="W1199" s="56"/>
      <c r="X1199" s="56"/>
      <c r="Y1199" s="56"/>
      <c r="Z1199" s="56"/>
    </row>
    <row r="1200" spans="1:26" x14ac:dyDescent="0.35">
      <c r="A1200" s="56"/>
      <c r="B1200" s="56"/>
      <c r="C1200" s="56"/>
      <c r="D1200" s="278"/>
      <c r="E1200" s="177"/>
      <c r="F1200" s="177"/>
      <c r="G1200" s="177"/>
      <c r="H1200" s="177"/>
      <c r="I1200" s="177"/>
      <c r="J1200" s="177"/>
      <c r="K1200" s="177"/>
      <c r="L1200" s="56"/>
      <c r="M1200" s="56"/>
      <c r="N1200" s="56"/>
      <c r="O1200" s="56"/>
      <c r="P1200" s="56"/>
      <c r="Q1200" s="56"/>
      <c r="R1200" s="56"/>
      <c r="S1200" s="56"/>
      <c r="T1200" s="56"/>
      <c r="U1200" s="56"/>
      <c r="V1200" s="56"/>
      <c r="W1200" s="56"/>
      <c r="X1200" s="56"/>
      <c r="Y1200" s="56"/>
      <c r="Z1200" s="56"/>
    </row>
    <row r="1201" spans="1:26" x14ac:dyDescent="0.35">
      <c r="A1201" s="56"/>
      <c r="B1201" s="56"/>
      <c r="C1201" s="56"/>
      <c r="D1201" s="278"/>
      <c r="E1201" s="177"/>
      <c r="F1201" s="177"/>
      <c r="G1201" s="177"/>
      <c r="H1201" s="177"/>
      <c r="I1201" s="177"/>
      <c r="J1201" s="177"/>
      <c r="K1201" s="177"/>
      <c r="L1201" s="56"/>
      <c r="M1201" s="56"/>
      <c r="N1201" s="56"/>
      <c r="O1201" s="56"/>
      <c r="P1201" s="56"/>
      <c r="Q1201" s="56"/>
      <c r="R1201" s="56"/>
      <c r="S1201" s="56"/>
      <c r="T1201" s="56"/>
      <c r="U1201" s="56"/>
      <c r="V1201" s="56"/>
      <c r="W1201" s="56"/>
      <c r="X1201" s="56"/>
      <c r="Y1201" s="56"/>
      <c r="Z1201" s="56"/>
    </row>
    <row r="1202" spans="1:26" x14ac:dyDescent="0.35">
      <c r="A1202" s="56"/>
      <c r="B1202" s="56"/>
      <c r="C1202" s="56"/>
      <c r="D1202" s="278"/>
      <c r="E1202" s="177"/>
      <c r="F1202" s="177"/>
      <c r="G1202" s="177"/>
      <c r="H1202" s="177"/>
      <c r="I1202" s="177"/>
      <c r="J1202" s="177"/>
      <c r="K1202" s="177"/>
      <c r="L1202" s="56"/>
      <c r="M1202" s="56"/>
      <c r="N1202" s="56"/>
      <c r="O1202" s="56"/>
      <c r="P1202" s="56"/>
      <c r="Q1202" s="56"/>
      <c r="R1202" s="56"/>
      <c r="S1202" s="56"/>
      <c r="T1202" s="56"/>
      <c r="U1202" s="56"/>
      <c r="V1202" s="56"/>
      <c r="W1202" s="56"/>
      <c r="X1202" s="56"/>
      <c r="Y1202" s="56"/>
      <c r="Z1202" s="56"/>
    </row>
    <row r="1203" spans="1:26" x14ac:dyDescent="0.35">
      <c r="A1203" s="56"/>
      <c r="B1203" s="56"/>
      <c r="C1203" s="56"/>
      <c r="D1203" s="278"/>
      <c r="E1203" s="177"/>
      <c r="F1203" s="177"/>
      <c r="G1203" s="177"/>
      <c r="H1203" s="177"/>
      <c r="I1203" s="177"/>
      <c r="J1203" s="177"/>
      <c r="K1203" s="177"/>
      <c r="L1203" s="56"/>
      <c r="M1203" s="56"/>
      <c r="N1203" s="56"/>
      <c r="O1203" s="56"/>
      <c r="P1203" s="56"/>
      <c r="Q1203" s="56"/>
      <c r="R1203" s="56"/>
      <c r="S1203" s="56"/>
      <c r="T1203" s="56"/>
      <c r="U1203" s="56"/>
      <c r="V1203" s="56"/>
      <c r="W1203" s="56"/>
      <c r="X1203" s="56"/>
      <c r="Y1203" s="56"/>
      <c r="Z1203" s="56"/>
    </row>
    <row r="1204" spans="1:26" x14ac:dyDescent="0.35">
      <c r="A1204" s="56"/>
      <c r="B1204" s="56"/>
      <c r="C1204" s="56"/>
      <c r="D1204" s="278"/>
      <c r="E1204" s="177"/>
      <c r="F1204" s="177"/>
      <c r="G1204" s="177"/>
      <c r="H1204" s="177"/>
      <c r="I1204" s="177"/>
      <c r="J1204" s="177"/>
      <c r="K1204" s="177"/>
      <c r="L1204" s="56"/>
      <c r="M1204" s="56"/>
      <c r="N1204" s="56"/>
      <c r="O1204" s="56"/>
      <c r="P1204" s="56"/>
      <c r="Q1204" s="56"/>
      <c r="R1204" s="56"/>
      <c r="S1204" s="56"/>
      <c r="T1204" s="56"/>
      <c r="U1204" s="56"/>
      <c r="V1204" s="56"/>
      <c r="W1204" s="56"/>
      <c r="X1204" s="56"/>
      <c r="Y1204" s="56"/>
      <c r="Z1204" s="56"/>
    </row>
    <row r="1205" spans="1:26" x14ac:dyDescent="0.35">
      <c r="A1205" s="56"/>
      <c r="B1205" s="56"/>
      <c r="C1205" s="56"/>
      <c r="D1205" s="278"/>
      <c r="E1205" s="177"/>
      <c r="F1205" s="177"/>
      <c r="G1205" s="177"/>
      <c r="H1205" s="177"/>
      <c r="I1205" s="177"/>
      <c r="J1205" s="177"/>
      <c r="K1205" s="177"/>
      <c r="L1205" s="56"/>
      <c r="M1205" s="56"/>
      <c r="N1205" s="56"/>
      <c r="O1205" s="56"/>
      <c r="P1205" s="56"/>
      <c r="Q1205" s="56"/>
      <c r="R1205" s="56"/>
      <c r="S1205" s="56"/>
      <c r="T1205" s="56"/>
      <c r="U1205" s="56"/>
      <c r="V1205" s="56"/>
      <c r="W1205" s="56"/>
      <c r="X1205" s="56"/>
      <c r="Y1205" s="56"/>
      <c r="Z1205" s="56"/>
    </row>
    <row r="1206" spans="1:26" x14ac:dyDescent="0.35">
      <c r="A1206" s="56"/>
      <c r="B1206" s="56"/>
      <c r="C1206" s="56"/>
      <c r="D1206" s="278"/>
      <c r="E1206" s="177"/>
      <c r="F1206" s="177"/>
      <c r="G1206" s="177"/>
      <c r="H1206" s="177"/>
      <c r="I1206" s="177"/>
      <c r="J1206" s="177"/>
      <c r="K1206" s="177"/>
      <c r="L1206" s="56"/>
      <c r="M1206" s="56"/>
      <c r="N1206" s="56"/>
      <c r="O1206" s="56"/>
      <c r="P1206" s="56"/>
      <c r="Q1206" s="56"/>
      <c r="R1206" s="56"/>
      <c r="S1206" s="56"/>
      <c r="T1206" s="56"/>
      <c r="U1206" s="56"/>
      <c r="V1206" s="56"/>
      <c r="W1206" s="56"/>
      <c r="X1206" s="56"/>
      <c r="Y1206" s="56"/>
      <c r="Z1206" s="56"/>
    </row>
    <row r="1207" spans="1:26" x14ac:dyDescent="0.35">
      <c r="A1207" s="56"/>
      <c r="B1207" s="56"/>
      <c r="C1207" s="56"/>
      <c r="D1207" s="278"/>
      <c r="E1207" s="177"/>
      <c r="F1207" s="177"/>
      <c r="G1207" s="177"/>
      <c r="H1207" s="177"/>
      <c r="I1207" s="177"/>
      <c r="J1207" s="177"/>
      <c r="K1207" s="177"/>
      <c r="L1207" s="56"/>
      <c r="M1207" s="56"/>
      <c r="N1207" s="56"/>
      <c r="O1207" s="56"/>
      <c r="P1207" s="56"/>
      <c r="Q1207" s="56"/>
      <c r="R1207" s="56"/>
      <c r="S1207" s="56"/>
      <c r="T1207" s="56"/>
      <c r="U1207" s="56"/>
      <c r="V1207" s="56"/>
      <c r="W1207" s="56"/>
      <c r="X1207" s="56"/>
      <c r="Y1207" s="56"/>
      <c r="Z1207" s="56"/>
    </row>
    <row r="1208" spans="1:26" x14ac:dyDescent="0.35">
      <c r="A1208" s="56"/>
      <c r="B1208" s="56"/>
      <c r="C1208" s="56"/>
      <c r="D1208" s="278"/>
      <c r="E1208" s="177"/>
      <c r="F1208" s="177"/>
      <c r="G1208" s="177"/>
      <c r="H1208" s="177"/>
      <c r="I1208" s="177"/>
      <c r="J1208" s="177"/>
      <c r="K1208" s="177"/>
      <c r="L1208" s="56"/>
      <c r="M1208" s="56"/>
      <c r="N1208" s="56"/>
      <c r="O1208" s="56"/>
      <c r="P1208" s="56"/>
      <c r="Q1208" s="56"/>
      <c r="R1208" s="56"/>
      <c r="S1208" s="56"/>
      <c r="T1208" s="56"/>
      <c r="U1208" s="56"/>
      <c r="V1208" s="56"/>
      <c r="W1208" s="56"/>
      <c r="X1208" s="56"/>
      <c r="Y1208" s="56"/>
      <c r="Z1208" s="56"/>
    </row>
    <row r="1209" spans="1:26" x14ac:dyDescent="0.35">
      <c r="A1209" s="56"/>
      <c r="B1209" s="56"/>
      <c r="C1209" s="56"/>
      <c r="D1209" s="278"/>
      <c r="E1209" s="177"/>
      <c r="F1209" s="177"/>
      <c r="G1209" s="177"/>
      <c r="H1209" s="177"/>
      <c r="I1209" s="177"/>
      <c r="J1209" s="177"/>
      <c r="K1209" s="177"/>
      <c r="L1209" s="56"/>
      <c r="M1209" s="56"/>
      <c r="N1209" s="56"/>
      <c r="O1209" s="56"/>
      <c r="P1209" s="56"/>
      <c r="Q1209" s="56"/>
      <c r="R1209" s="56"/>
      <c r="S1209" s="56"/>
      <c r="T1209" s="56"/>
      <c r="U1209" s="56"/>
      <c r="V1209" s="56"/>
      <c r="W1209" s="56"/>
      <c r="X1209" s="56"/>
      <c r="Y1209" s="56"/>
      <c r="Z1209" s="56"/>
    </row>
    <row r="1210" spans="1:26" x14ac:dyDescent="0.35">
      <c r="A1210" s="56"/>
      <c r="B1210" s="56"/>
      <c r="C1210" s="56"/>
      <c r="D1210" s="278"/>
      <c r="E1210" s="177"/>
      <c r="F1210" s="177"/>
      <c r="G1210" s="177"/>
      <c r="H1210" s="177"/>
      <c r="I1210" s="177"/>
      <c r="J1210" s="177"/>
      <c r="K1210" s="177"/>
      <c r="L1210" s="56"/>
      <c r="M1210" s="56"/>
      <c r="N1210" s="56"/>
      <c r="O1210" s="56"/>
      <c r="P1210" s="56"/>
      <c r="Q1210" s="56"/>
      <c r="R1210" s="56"/>
      <c r="S1210" s="56"/>
      <c r="T1210" s="56"/>
      <c r="U1210" s="56"/>
      <c r="V1210" s="56"/>
      <c r="W1210" s="56"/>
      <c r="X1210" s="56"/>
      <c r="Y1210" s="56"/>
      <c r="Z1210" s="56"/>
    </row>
    <row r="1211" spans="1:26" x14ac:dyDescent="0.35">
      <c r="A1211" s="56"/>
      <c r="B1211" s="56"/>
      <c r="C1211" s="56"/>
      <c r="D1211" s="278"/>
      <c r="E1211" s="177"/>
      <c r="F1211" s="177"/>
      <c r="G1211" s="177"/>
      <c r="H1211" s="177"/>
      <c r="I1211" s="177"/>
      <c r="J1211" s="177"/>
      <c r="K1211" s="177"/>
      <c r="L1211" s="56"/>
      <c r="M1211" s="56"/>
      <c r="N1211" s="56"/>
      <c r="O1211" s="56"/>
      <c r="P1211" s="56"/>
      <c r="Q1211" s="56"/>
      <c r="R1211" s="56"/>
      <c r="S1211" s="56"/>
      <c r="T1211" s="56"/>
      <c r="U1211" s="56"/>
      <c r="V1211" s="56"/>
      <c r="W1211" s="56"/>
      <c r="X1211" s="56"/>
      <c r="Y1211" s="56"/>
      <c r="Z1211" s="56"/>
    </row>
    <row r="1212" spans="1:26" x14ac:dyDescent="0.35">
      <c r="A1212" s="56"/>
      <c r="B1212" s="56"/>
      <c r="C1212" s="56"/>
      <c r="D1212" s="278"/>
      <c r="E1212" s="177"/>
      <c r="F1212" s="177"/>
      <c r="G1212" s="177"/>
      <c r="H1212" s="177"/>
      <c r="I1212" s="177"/>
      <c r="J1212" s="177"/>
      <c r="K1212" s="177"/>
      <c r="L1212" s="56"/>
      <c r="M1212" s="56"/>
      <c r="N1212" s="56"/>
      <c r="O1212" s="56"/>
      <c r="P1212" s="56"/>
      <c r="Q1212" s="56"/>
      <c r="R1212" s="56"/>
      <c r="S1212" s="56"/>
      <c r="T1212" s="56"/>
      <c r="U1212" s="56"/>
      <c r="V1212" s="56"/>
      <c r="W1212" s="56"/>
      <c r="X1212" s="56"/>
      <c r="Y1212" s="56"/>
      <c r="Z1212" s="56"/>
    </row>
    <row r="1213" spans="1:26" x14ac:dyDescent="0.35">
      <c r="A1213" s="56"/>
      <c r="B1213" s="56"/>
      <c r="C1213" s="56"/>
      <c r="D1213" s="278"/>
      <c r="E1213" s="177"/>
      <c r="F1213" s="177"/>
      <c r="G1213" s="177"/>
      <c r="H1213" s="177"/>
      <c r="I1213" s="177"/>
      <c r="J1213" s="177"/>
      <c r="K1213" s="177"/>
      <c r="L1213" s="56"/>
      <c r="M1213" s="56"/>
      <c r="N1213" s="56"/>
      <c r="O1213" s="56"/>
      <c r="P1213" s="56"/>
      <c r="Q1213" s="56"/>
      <c r="R1213" s="56"/>
      <c r="S1213" s="56"/>
      <c r="T1213" s="56"/>
      <c r="U1213" s="56"/>
      <c r="V1213" s="56"/>
      <c r="W1213" s="56"/>
      <c r="X1213" s="56"/>
      <c r="Y1213" s="56"/>
      <c r="Z1213" s="56"/>
    </row>
    <row r="1214" spans="1:26" x14ac:dyDescent="0.35">
      <c r="A1214" s="56"/>
      <c r="B1214" s="56"/>
      <c r="C1214" s="56"/>
      <c r="D1214" s="278"/>
      <c r="E1214" s="177"/>
      <c r="F1214" s="177"/>
      <c r="G1214" s="177"/>
      <c r="H1214" s="177"/>
      <c r="I1214" s="177"/>
      <c r="J1214" s="177"/>
      <c r="K1214" s="177"/>
      <c r="L1214" s="56"/>
      <c r="M1214" s="56"/>
      <c r="N1214" s="56"/>
      <c r="O1214" s="56"/>
      <c r="P1214" s="56"/>
      <c r="Q1214" s="56"/>
      <c r="R1214" s="56"/>
      <c r="S1214" s="56"/>
      <c r="T1214" s="56"/>
      <c r="U1214" s="56"/>
      <c r="V1214" s="56"/>
      <c r="W1214" s="56"/>
      <c r="X1214" s="56"/>
      <c r="Y1214" s="56"/>
      <c r="Z1214" s="56"/>
    </row>
    <row r="1215" spans="1:26" x14ac:dyDescent="0.35">
      <c r="A1215" s="56"/>
      <c r="B1215" s="56"/>
      <c r="C1215" s="56"/>
      <c r="D1215" s="278"/>
      <c r="E1215" s="177"/>
      <c r="F1215" s="177"/>
      <c r="G1215" s="177"/>
      <c r="H1215" s="177"/>
      <c r="I1215" s="177"/>
      <c r="J1215" s="177"/>
      <c r="K1215" s="177"/>
      <c r="L1215" s="56"/>
      <c r="M1215" s="56"/>
      <c r="N1215" s="56"/>
      <c r="O1215" s="56"/>
      <c r="P1215" s="56"/>
      <c r="Q1215" s="56"/>
      <c r="R1215" s="56"/>
      <c r="S1215" s="56"/>
      <c r="T1215" s="56"/>
      <c r="U1215" s="56"/>
      <c r="V1215" s="56"/>
      <c r="W1215" s="56"/>
      <c r="X1215" s="56"/>
      <c r="Y1215" s="56"/>
      <c r="Z1215" s="56"/>
    </row>
    <row r="1216" spans="1:26" x14ac:dyDescent="0.35">
      <c r="A1216" s="56"/>
      <c r="B1216" s="56"/>
      <c r="C1216" s="56"/>
      <c r="D1216" s="278"/>
      <c r="E1216" s="177"/>
      <c r="F1216" s="177"/>
      <c r="G1216" s="177"/>
      <c r="H1216" s="177"/>
      <c r="I1216" s="177"/>
      <c r="J1216" s="177"/>
      <c r="K1216" s="177"/>
      <c r="L1216" s="56"/>
      <c r="M1216" s="56"/>
      <c r="N1216" s="56"/>
      <c r="O1216" s="56"/>
      <c r="P1216" s="56"/>
      <c r="Q1216" s="56"/>
      <c r="R1216" s="56"/>
      <c r="S1216" s="56"/>
      <c r="T1216" s="56"/>
      <c r="U1216" s="56"/>
      <c r="V1216" s="56"/>
      <c r="W1216" s="56"/>
      <c r="X1216" s="56"/>
      <c r="Y1216" s="56"/>
      <c r="Z1216" s="56"/>
    </row>
    <row r="1217" spans="1:26" x14ac:dyDescent="0.35">
      <c r="A1217" s="56"/>
      <c r="B1217" s="56"/>
      <c r="C1217" s="56"/>
      <c r="D1217" s="278"/>
      <c r="E1217" s="177"/>
      <c r="F1217" s="177"/>
      <c r="G1217" s="177"/>
      <c r="H1217" s="177"/>
      <c r="I1217" s="177"/>
      <c r="J1217" s="177"/>
      <c r="K1217" s="177"/>
      <c r="L1217" s="56"/>
      <c r="M1217" s="56"/>
      <c r="N1217" s="56"/>
      <c r="O1217" s="56"/>
      <c r="P1217" s="56"/>
      <c r="Q1217" s="56"/>
      <c r="R1217" s="56"/>
      <c r="S1217" s="56"/>
      <c r="T1217" s="56"/>
      <c r="U1217" s="56"/>
      <c r="V1217" s="56"/>
      <c r="W1217" s="56"/>
      <c r="X1217" s="56"/>
      <c r="Y1217" s="56"/>
      <c r="Z1217" s="56"/>
    </row>
    <row r="1218" spans="1:26" x14ac:dyDescent="0.35">
      <c r="A1218" s="56"/>
      <c r="B1218" s="56"/>
      <c r="C1218" s="56"/>
      <c r="D1218" s="278"/>
      <c r="E1218" s="177"/>
      <c r="F1218" s="177"/>
      <c r="G1218" s="177"/>
      <c r="H1218" s="177"/>
      <c r="I1218" s="177"/>
      <c r="J1218" s="177"/>
      <c r="K1218" s="177"/>
      <c r="L1218" s="56"/>
      <c r="M1218" s="56"/>
      <c r="N1218" s="56"/>
      <c r="O1218" s="56"/>
      <c r="P1218" s="56"/>
      <c r="Q1218" s="56"/>
      <c r="R1218" s="56"/>
      <c r="S1218" s="56"/>
      <c r="T1218" s="56"/>
      <c r="U1218" s="56"/>
      <c r="V1218" s="56"/>
      <c r="W1218" s="56"/>
      <c r="X1218" s="56"/>
      <c r="Y1218" s="56"/>
      <c r="Z1218" s="56"/>
    </row>
    <row r="1219" spans="1:26" x14ac:dyDescent="0.35">
      <c r="A1219" s="56"/>
      <c r="B1219" s="56"/>
      <c r="C1219" s="56"/>
      <c r="D1219" s="278"/>
      <c r="E1219" s="177"/>
      <c r="F1219" s="177"/>
      <c r="G1219" s="177"/>
      <c r="H1219" s="177"/>
      <c r="I1219" s="177"/>
      <c r="J1219" s="177"/>
      <c r="K1219" s="177"/>
      <c r="L1219" s="56"/>
      <c r="M1219" s="56"/>
      <c r="N1219" s="56"/>
      <c r="O1219" s="56"/>
      <c r="P1219" s="56"/>
      <c r="Q1219" s="56"/>
      <c r="R1219" s="56"/>
      <c r="S1219" s="56"/>
      <c r="T1219" s="56"/>
      <c r="U1219" s="56"/>
      <c r="V1219" s="56"/>
      <c r="W1219" s="56"/>
      <c r="X1219" s="56"/>
      <c r="Y1219" s="56"/>
      <c r="Z1219" s="56"/>
    </row>
    <row r="1220" spans="1:26" x14ac:dyDescent="0.35">
      <c r="A1220" s="56"/>
      <c r="B1220" s="56"/>
      <c r="C1220" s="56"/>
      <c r="D1220" s="278"/>
      <c r="E1220" s="177"/>
      <c r="F1220" s="177"/>
      <c r="G1220" s="177"/>
      <c r="H1220" s="177"/>
      <c r="I1220" s="177"/>
      <c r="J1220" s="177"/>
      <c r="K1220" s="177"/>
      <c r="L1220" s="56"/>
      <c r="M1220" s="56"/>
      <c r="N1220" s="56"/>
      <c r="O1220" s="56"/>
      <c r="P1220" s="56"/>
      <c r="Q1220" s="56"/>
      <c r="R1220" s="56"/>
      <c r="S1220" s="56"/>
      <c r="T1220" s="56"/>
      <c r="U1220" s="56"/>
      <c r="V1220" s="56"/>
      <c r="W1220" s="56"/>
      <c r="X1220" s="56"/>
      <c r="Y1220" s="56"/>
      <c r="Z1220" s="56"/>
    </row>
    <row r="1221" spans="1:26" x14ac:dyDescent="0.35">
      <c r="A1221" s="56"/>
      <c r="B1221" s="56"/>
      <c r="C1221" s="56"/>
      <c r="D1221" s="278"/>
      <c r="E1221" s="177"/>
      <c r="F1221" s="177"/>
      <c r="G1221" s="177"/>
      <c r="H1221" s="177"/>
      <c r="I1221" s="177"/>
      <c r="J1221" s="177"/>
      <c r="K1221" s="177"/>
      <c r="L1221" s="56"/>
      <c r="M1221" s="56"/>
      <c r="N1221" s="56"/>
      <c r="O1221" s="56"/>
      <c r="P1221" s="56"/>
      <c r="Q1221" s="56"/>
      <c r="R1221" s="56"/>
      <c r="S1221" s="56"/>
      <c r="T1221" s="56"/>
      <c r="U1221" s="56"/>
      <c r="V1221" s="56"/>
      <c r="W1221" s="56"/>
      <c r="X1221" s="56"/>
      <c r="Y1221" s="56"/>
      <c r="Z1221" s="56"/>
    </row>
    <row r="1222" spans="1:26" x14ac:dyDescent="0.35">
      <c r="A1222" s="56"/>
      <c r="B1222" s="56"/>
      <c r="C1222" s="56"/>
      <c r="D1222" s="278"/>
      <c r="E1222" s="177"/>
      <c r="F1222" s="177"/>
      <c r="G1222" s="177"/>
      <c r="H1222" s="177"/>
      <c r="I1222" s="177"/>
      <c r="J1222" s="177"/>
      <c r="K1222" s="177"/>
      <c r="L1222" s="56"/>
      <c r="M1222" s="56"/>
      <c r="N1222" s="56"/>
      <c r="O1222" s="56"/>
      <c r="P1222" s="56"/>
      <c r="Q1222" s="56"/>
      <c r="R1222" s="56"/>
      <c r="S1222" s="56"/>
      <c r="T1222" s="56"/>
      <c r="U1222" s="56"/>
      <c r="V1222" s="56"/>
      <c r="W1222" s="56"/>
      <c r="X1222" s="56"/>
      <c r="Y1222" s="56"/>
      <c r="Z1222" s="56"/>
    </row>
    <row r="1223" spans="1:26" x14ac:dyDescent="0.35">
      <c r="A1223" s="56"/>
      <c r="B1223" s="56"/>
      <c r="C1223" s="56"/>
      <c r="D1223" s="278"/>
      <c r="E1223" s="177"/>
      <c r="F1223" s="177"/>
      <c r="G1223" s="177"/>
      <c r="H1223" s="177"/>
      <c r="I1223" s="177"/>
      <c r="J1223" s="177"/>
      <c r="K1223" s="177"/>
      <c r="L1223" s="56"/>
      <c r="M1223" s="56"/>
      <c r="N1223" s="56"/>
      <c r="O1223" s="56"/>
      <c r="P1223" s="56"/>
      <c r="Q1223" s="56"/>
      <c r="R1223" s="56"/>
      <c r="S1223" s="56"/>
      <c r="T1223" s="56"/>
      <c r="U1223" s="56"/>
      <c r="V1223" s="56"/>
      <c r="W1223" s="56"/>
      <c r="X1223" s="56"/>
      <c r="Y1223" s="56"/>
      <c r="Z1223" s="56"/>
    </row>
    <row r="1224" spans="1:26" x14ac:dyDescent="0.35">
      <c r="A1224" s="56"/>
      <c r="B1224" s="56"/>
      <c r="C1224" s="56"/>
      <c r="D1224" s="278"/>
      <c r="E1224" s="177"/>
      <c r="F1224" s="177"/>
      <c r="G1224" s="177"/>
      <c r="H1224" s="177"/>
      <c r="I1224" s="177"/>
      <c r="J1224" s="177"/>
      <c r="K1224" s="177"/>
      <c r="L1224" s="56"/>
      <c r="M1224" s="56"/>
      <c r="N1224" s="56"/>
      <c r="O1224" s="56"/>
      <c r="P1224" s="56"/>
      <c r="Q1224" s="56"/>
      <c r="R1224" s="56"/>
      <c r="S1224" s="56"/>
      <c r="T1224" s="56"/>
      <c r="U1224" s="56"/>
      <c r="V1224" s="56"/>
      <c r="W1224" s="56"/>
      <c r="X1224" s="56"/>
      <c r="Y1224" s="56"/>
      <c r="Z1224" s="56"/>
    </row>
    <row r="1225" spans="1:26" x14ac:dyDescent="0.35">
      <c r="A1225" s="56"/>
      <c r="B1225" s="56"/>
      <c r="C1225" s="56"/>
      <c r="D1225" s="278"/>
      <c r="E1225" s="177"/>
      <c r="F1225" s="177"/>
      <c r="G1225" s="177"/>
      <c r="H1225" s="177"/>
      <c r="I1225" s="177"/>
      <c r="J1225" s="177"/>
      <c r="K1225" s="177"/>
      <c r="L1225" s="56"/>
      <c r="M1225" s="56"/>
      <c r="N1225" s="56"/>
      <c r="O1225" s="56"/>
      <c r="P1225" s="56"/>
      <c r="Q1225" s="56"/>
      <c r="R1225" s="56"/>
      <c r="S1225" s="56"/>
      <c r="T1225" s="56"/>
      <c r="U1225" s="56"/>
      <c r="V1225" s="56"/>
      <c r="W1225" s="56"/>
      <c r="X1225" s="56"/>
      <c r="Y1225" s="56"/>
      <c r="Z1225" s="56"/>
    </row>
    <row r="1226" spans="1:26" x14ac:dyDescent="0.35">
      <c r="A1226" s="56"/>
      <c r="B1226" s="56"/>
      <c r="C1226" s="56"/>
      <c r="D1226" s="278"/>
      <c r="E1226" s="177"/>
      <c r="F1226" s="177"/>
      <c r="G1226" s="177"/>
      <c r="H1226" s="177"/>
      <c r="I1226" s="177"/>
      <c r="J1226" s="177"/>
      <c r="K1226" s="177"/>
      <c r="L1226" s="56"/>
      <c r="M1226" s="56"/>
      <c r="N1226" s="56"/>
      <c r="O1226" s="56"/>
      <c r="P1226" s="56"/>
      <c r="Q1226" s="56"/>
      <c r="R1226" s="56"/>
      <c r="S1226" s="56"/>
      <c r="T1226" s="56"/>
      <c r="U1226" s="56"/>
      <c r="V1226" s="56"/>
      <c r="W1226" s="56"/>
      <c r="X1226" s="56"/>
      <c r="Y1226" s="56"/>
      <c r="Z1226" s="56"/>
    </row>
    <row r="1227" spans="1:26" x14ac:dyDescent="0.35">
      <c r="A1227" s="56"/>
      <c r="B1227" s="56"/>
      <c r="C1227" s="56"/>
      <c r="D1227" s="278"/>
      <c r="E1227" s="177"/>
      <c r="F1227" s="177"/>
      <c r="G1227" s="177"/>
      <c r="H1227" s="177"/>
      <c r="I1227" s="177"/>
      <c r="J1227" s="177"/>
      <c r="K1227" s="177"/>
      <c r="L1227" s="56"/>
      <c r="M1227" s="56"/>
      <c r="N1227" s="56"/>
      <c r="O1227" s="56"/>
      <c r="P1227" s="56"/>
      <c r="Q1227" s="56"/>
      <c r="R1227" s="56"/>
      <c r="S1227" s="56"/>
      <c r="T1227" s="56"/>
      <c r="U1227" s="56"/>
      <c r="V1227" s="56"/>
      <c r="W1227" s="56"/>
      <c r="X1227" s="56"/>
      <c r="Y1227" s="56"/>
      <c r="Z1227" s="56"/>
    </row>
    <row r="1228" spans="1:26" x14ac:dyDescent="0.35">
      <c r="A1228" s="56"/>
      <c r="B1228" s="56"/>
      <c r="C1228" s="56"/>
      <c r="D1228" s="278"/>
      <c r="E1228" s="177"/>
      <c r="F1228" s="177"/>
      <c r="G1228" s="177"/>
      <c r="H1228" s="177"/>
      <c r="I1228" s="177"/>
      <c r="J1228" s="177"/>
      <c r="K1228" s="177"/>
      <c r="L1228" s="56"/>
      <c r="M1228" s="56"/>
      <c r="N1228" s="56"/>
      <c r="O1228" s="56"/>
      <c r="P1228" s="56"/>
      <c r="Q1228" s="56"/>
      <c r="R1228" s="56"/>
      <c r="S1228" s="56"/>
      <c r="T1228" s="56"/>
      <c r="U1228" s="56"/>
      <c r="V1228" s="56"/>
      <c r="W1228" s="56"/>
      <c r="X1228" s="56"/>
      <c r="Y1228" s="56"/>
      <c r="Z1228" s="56"/>
    </row>
    <row r="1229" spans="1:26" x14ac:dyDescent="0.35">
      <c r="A1229" s="56"/>
      <c r="B1229" s="56"/>
      <c r="C1229" s="56"/>
      <c r="D1229" s="278"/>
      <c r="E1229" s="177"/>
      <c r="F1229" s="177"/>
      <c r="G1229" s="177"/>
      <c r="H1229" s="177"/>
      <c r="I1229" s="177"/>
      <c r="J1229" s="177"/>
      <c r="K1229" s="177"/>
      <c r="L1229" s="56"/>
      <c r="M1229" s="56"/>
      <c r="N1229" s="56"/>
      <c r="O1229" s="56"/>
      <c r="P1229" s="56"/>
      <c r="Q1229" s="56"/>
      <c r="R1229" s="56"/>
      <c r="S1229" s="56"/>
      <c r="T1229" s="56"/>
      <c r="U1229" s="56"/>
      <c r="V1229" s="56"/>
      <c r="W1229" s="56"/>
      <c r="X1229" s="56"/>
      <c r="Y1229" s="56"/>
      <c r="Z1229" s="56"/>
    </row>
    <row r="1230" spans="1:26" x14ac:dyDescent="0.35">
      <c r="A1230" s="56"/>
      <c r="B1230" s="56"/>
      <c r="C1230" s="56"/>
      <c r="D1230" s="278"/>
      <c r="E1230" s="177"/>
      <c r="F1230" s="177"/>
      <c r="G1230" s="177"/>
      <c r="H1230" s="177"/>
      <c r="I1230" s="177"/>
      <c r="J1230" s="177"/>
      <c r="K1230" s="177"/>
      <c r="L1230" s="56"/>
      <c r="M1230" s="56"/>
      <c r="N1230" s="56"/>
      <c r="O1230" s="56"/>
      <c r="P1230" s="56"/>
      <c r="Q1230" s="56"/>
      <c r="R1230" s="56"/>
      <c r="S1230" s="56"/>
      <c r="T1230" s="56"/>
      <c r="U1230" s="56"/>
      <c r="V1230" s="56"/>
      <c r="W1230" s="56"/>
      <c r="X1230" s="56"/>
      <c r="Y1230" s="56"/>
      <c r="Z1230" s="56"/>
    </row>
    <row r="1231" spans="1:26" x14ac:dyDescent="0.35">
      <c r="A1231" s="56"/>
      <c r="B1231" s="56"/>
      <c r="C1231" s="56"/>
      <c r="D1231" s="278"/>
      <c r="E1231" s="177"/>
      <c r="F1231" s="177"/>
      <c r="G1231" s="177"/>
      <c r="H1231" s="177"/>
      <c r="I1231" s="177"/>
      <c r="J1231" s="177"/>
      <c r="K1231" s="177"/>
      <c r="L1231" s="56"/>
      <c r="M1231" s="56"/>
      <c r="N1231" s="56"/>
      <c r="O1231" s="56"/>
      <c r="P1231" s="56"/>
      <c r="Q1231" s="56"/>
      <c r="R1231" s="56"/>
      <c r="S1231" s="56"/>
      <c r="T1231" s="56"/>
      <c r="U1231" s="56"/>
      <c r="V1231" s="56"/>
      <c r="W1231" s="56"/>
      <c r="X1231" s="56"/>
      <c r="Y1231" s="56"/>
      <c r="Z1231" s="56"/>
    </row>
    <row r="1232" spans="1:26" x14ac:dyDescent="0.35">
      <c r="A1232" s="56"/>
      <c r="B1232" s="56"/>
      <c r="C1232" s="56"/>
      <c r="D1232" s="278"/>
      <c r="E1232" s="177"/>
      <c r="F1232" s="177"/>
      <c r="G1232" s="177"/>
      <c r="H1232" s="177"/>
      <c r="I1232" s="177"/>
      <c r="J1232" s="177"/>
      <c r="K1232" s="177"/>
      <c r="L1232" s="56"/>
      <c r="M1232" s="56"/>
      <c r="N1232" s="56"/>
      <c r="O1232" s="56"/>
      <c r="P1232" s="56"/>
      <c r="Q1232" s="56"/>
      <c r="R1232" s="56"/>
      <c r="S1232" s="56"/>
      <c r="T1232" s="56"/>
      <c r="U1232" s="56"/>
      <c r="V1232" s="56"/>
      <c r="W1232" s="56"/>
      <c r="X1232" s="56"/>
      <c r="Y1232" s="56"/>
      <c r="Z1232" s="56"/>
    </row>
    <row r="1233" spans="1:26" x14ac:dyDescent="0.35">
      <c r="A1233" s="56"/>
      <c r="B1233" s="56"/>
      <c r="C1233" s="56"/>
      <c r="D1233" s="278"/>
      <c r="E1233" s="177"/>
      <c r="F1233" s="177"/>
      <c r="G1233" s="177"/>
      <c r="H1233" s="177"/>
      <c r="I1233" s="177"/>
      <c r="J1233" s="177"/>
      <c r="K1233" s="177"/>
      <c r="L1233" s="56"/>
      <c r="M1233" s="56"/>
      <c r="N1233" s="56"/>
      <c r="O1233" s="56"/>
      <c r="P1233" s="56"/>
      <c r="Q1233" s="56"/>
      <c r="R1233" s="56"/>
      <c r="S1233" s="56"/>
      <c r="T1233" s="56"/>
      <c r="U1233" s="56"/>
      <c r="V1233" s="56"/>
      <c r="W1233" s="56"/>
      <c r="X1233" s="56"/>
      <c r="Y1233" s="56"/>
      <c r="Z1233" s="56"/>
    </row>
    <row r="1234" spans="1:26" x14ac:dyDescent="0.35">
      <c r="A1234" s="56"/>
      <c r="B1234" s="56"/>
      <c r="C1234" s="56"/>
      <c r="D1234" s="278"/>
      <c r="E1234" s="177"/>
      <c r="F1234" s="177"/>
      <c r="G1234" s="177"/>
      <c r="H1234" s="177"/>
      <c r="I1234" s="177"/>
      <c r="J1234" s="177"/>
      <c r="K1234" s="177"/>
      <c r="L1234" s="56"/>
      <c r="M1234" s="56"/>
      <c r="N1234" s="56"/>
      <c r="O1234" s="56"/>
      <c r="P1234" s="56"/>
      <c r="Q1234" s="56"/>
      <c r="R1234" s="56"/>
      <c r="S1234" s="56"/>
      <c r="T1234" s="56"/>
      <c r="U1234" s="56"/>
      <c r="V1234" s="56"/>
      <c r="W1234" s="56"/>
      <c r="X1234" s="56"/>
      <c r="Y1234" s="56"/>
      <c r="Z1234" s="56"/>
    </row>
    <row r="1235" spans="1:26" x14ac:dyDescent="0.35">
      <c r="A1235" s="56"/>
      <c r="B1235" s="56"/>
      <c r="C1235" s="56"/>
      <c r="D1235" s="278"/>
      <c r="E1235" s="177"/>
      <c r="F1235" s="177"/>
      <c r="G1235" s="177"/>
      <c r="H1235" s="177"/>
      <c r="I1235" s="177"/>
      <c r="J1235" s="177"/>
      <c r="K1235" s="177"/>
      <c r="L1235" s="56"/>
      <c r="M1235" s="56"/>
      <c r="N1235" s="56"/>
      <c r="O1235" s="56"/>
      <c r="P1235" s="56"/>
      <c r="Q1235" s="56"/>
      <c r="R1235" s="56"/>
      <c r="S1235" s="56"/>
      <c r="T1235" s="56"/>
      <c r="U1235" s="56"/>
      <c r="V1235" s="56"/>
      <c r="W1235" s="56"/>
      <c r="X1235" s="56"/>
      <c r="Y1235" s="56"/>
      <c r="Z1235" s="56"/>
    </row>
    <row r="1236" spans="1:26" x14ac:dyDescent="0.35">
      <c r="A1236" s="56"/>
      <c r="B1236" s="56"/>
      <c r="C1236" s="56"/>
      <c r="D1236" s="278"/>
      <c r="E1236" s="177"/>
      <c r="F1236" s="177"/>
      <c r="G1236" s="177"/>
      <c r="H1236" s="177"/>
      <c r="I1236" s="177"/>
      <c r="J1236" s="177"/>
      <c r="K1236" s="177"/>
      <c r="L1236" s="56"/>
      <c r="M1236" s="56"/>
      <c r="N1236" s="56"/>
      <c r="O1236" s="56"/>
      <c r="P1236" s="56"/>
      <c r="Q1236" s="56"/>
      <c r="R1236" s="56"/>
      <c r="S1236" s="56"/>
      <c r="T1236" s="56"/>
      <c r="U1236" s="56"/>
      <c r="V1236" s="56"/>
      <c r="W1236" s="56"/>
      <c r="X1236" s="56"/>
      <c r="Y1236" s="56"/>
      <c r="Z1236" s="56"/>
    </row>
    <row r="1237" spans="1:26" x14ac:dyDescent="0.35">
      <c r="A1237" s="56"/>
      <c r="B1237" s="56"/>
      <c r="C1237" s="56"/>
      <c r="D1237" s="278"/>
      <c r="E1237" s="177"/>
      <c r="F1237" s="177"/>
      <c r="G1237" s="177"/>
      <c r="H1237" s="177"/>
      <c r="I1237" s="177"/>
      <c r="J1237" s="177"/>
      <c r="K1237" s="177"/>
      <c r="L1237" s="56"/>
      <c r="M1237" s="56"/>
      <c r="N1237" s="56"/>
      <c r="O1237" s="56"/>
      <c r="P1237" s="56"/>
      <c r="Q1237" s="56"/>
      <c r="R1237" s="56"/>
      <c r="S1237" s="56"/>
      <c r="T1237" s="56"/>
      <c r="U1237" s="56"/>
      <c r="V1237" s="56"/>
      <c r="W1237" s="56"/>
      <c r="X1237" s="56"/>
      <c r="Y1237" s="56"/>
      <c r="Z1237" s="56"/>
    </row>
    <row r="1238" spans="1:26" x14ac:dyDescent="0.35">
      <c r="A1238" s="56"/>
      <c r="B1238" s="56"/>
      <c r="C1238" s="56"/>
      <c r="D1238" s="278"/>
      <c r="E1238" s="177"/>
      <c r="F1238" s="177"/>
      <c r="G1238" s="177"/>
      <c r="H1238" s="177"/>
      <c r="I1238" s="177"/>
      <c r="J1238" s="177"/>
      <c r="K1238" s="177"/>
      <c r="L1238" s="56"/>
      <c r="M1238" s="56"/>
      <c r="N1238" s="56"/>
      <c r="O1238" s="56"/>
      <c r="P1238" s="56"/>
      <c r="Q1238" s="56"/>
      <c r="R1238" s="56"/>
      <c r="S1238" s="56"/>
      <c r="T1238" s="56"/>
      <c r="U1238" s="56"/>
      <c r="V1238" s="56"/>
      <c r="W1238" s="56"/>
      <c r="X1238" s="56"/>
      <c r="Y1238" s="56"/>
      <c r="Z1238" s="56"/>
    </row>
    <row r="1239" spans="1:26" x14ac:dyDescent="0.35">
      <c r="A1239" s="56"/>
      <c r="B1239" s="56"/>
      <c r="C1239" s="56"/>
      <c r="D1239" s="278"/>
      <c r="E1239" s="177"/>
      <c r="F1239" s="177"/>
      <c r="G1239" s="177"/>
      <c r="H1239" s="177"/>
      <c r="I1239" s="177"/>
      <c r="J1239" s="177"/>
      <c r="K1239" s="177"/>
      <c r="L1239" s="56"/>
      <c r="M1239" s="56"/>
      <c r="N1239" s="56"/>
      <c r="O1239" s="56"/>
      <c r="P1239" s="56"/>
      <c r="Q1239" s="56"/>
      <c r="R1239" s="56"/>
      <c r="S1239" s="56"/>
      <c r="T1239" s="56"/>
      <c r="U1239" s="56"/>
      <c r="V1239" s="56"/>
      <c r="W1239" s="56"/>
      <c r="X1239" s="56"/>
      <c r="Y1239" s="56"/>
      <c r="Z1239" s="56"/>
    </row>
    <row r="1240" spans="1:26" x14ac:dyDescent="0.35">
      <c r="A1240" s="56"/>
      <c r="B1240" s="56"/>
      <c r="C1240" s="56"/>
      <c r="D1240" s="278"/>
      <c r="E1240" s="177"/>
      <c r="F1240" s="177"/>
      <c r="G1240" s="177"/>
      <c r="H1240" s="177"/>
      <c r="I1240" s="177"/>
      <c r="J1240" s="177"/>
      <c r="K1240" s="177"/>
      <c r="L1240" s="56"/>
      <c r="M1240" s="56"/>
      <c r="N1240" s="56"/>
      <c r="O1240" s="56"/>
      <c r="P1240" s="56"/>
      <c r="Q1240" s="56"/>
      <c r="R1240" s="56"/>
      <c r="S1240" s="56"/>
      <c r="T1240" s="56"/>
      <c r="U1240" s="56"/>
      <c r="V1240" s="56"/>
      <c r="W1240" s="56"/>
      <c r="X1240" s="56"/>
      <c r="Y1240" s="56"/>
      <c r="Z1240" s="56"/>
    </row>
    <row r="1241" spans="1:26" x14ac:dyDescent="0.35">
      <c r="A1241" s="56"/>
      <c r="B1241" s="56"/>
      <c r="C1241" s="56"/>
      <c r="D1241" s="278"/>
      <c r="E1241" s="177"/>
      <c r="F1241" s="177"/>
      <c r="G1241" s="177"/>
      <c r="H1241" s="177"/>
      <c r="I1241" s="177"/>
      <c r="J1241" s="177"/>
      <c r="K1241" s="177"/>
      <c r="L1241" s="56"/>
      <c r="M1241" s="56"/>
      <c r="N1241" s="56"/>
      <c r="O1241" s="56"/>
      <c r="P1241" s="56"/>
      <c r="Q1241" s="56"/>
      <c r="R1241" s="56"/>
      <c r="S1241" s="56"/>
      <c r="T1241" s="56"/>
      <c r="U1241" s="56"/>
      <c r="V1241" s="56"/>
      <c r="W1241" s="56"/>
      <c r="X1241" s="56"/>
      <c r="Y1241" s="56"/>
      <c r="Z1241" s="56"/>
    </row>
    <row r="1242" spans="1:26" x14ac:dyDescent="0.35">
      <c r="A1242" s="56"/>
      <c r="B1242" s="56"/>
      <c r="C1242" s="56"/>
      <c r="D1242" s="278"/>
      <c r="E1242" s="177"/>
      <c r="F1242" s="177"/>
      <c r="G1242" s="177"/>
      <c r="H1242" s="177"/>
      <c r="I1242" s="177"/>
      <c r="J1242" s="177"/>
      <c r="K1242" s="177"/>
      <c r="L1242" s="56"/>
      <c r="M1242" s="56"/>
      <c r="N1242" s="56"/>
      <c r="O1242" s="56"/>
      <c r="P1242" s="56"/>
      <c r="Q1242" s="56"/>
      <c r="R1242" s="56"/>
      <c r="S1242" s="56"/>
      <c r="T1242" s="56"/>
      <c r="U1242" s="56"/>
      <c r="V1242" s="56"/>
      <c r="W1242" s="56"/>
      <c r="X1242" s="56"/>
      <c r="Y1242" s="56"/>
      <c r="Z1242" s="56"/>
    </row>
    <row r="1243" spans="1:26" x14ac:dyDescent="0.35">
      <c r="A1243" s="56"/>
      <c r="B1243" s="56"/>
      <c r="C1243" s="56"/>
      <c r="D1243" s="278"/>
      <c r="E1243" s="177"/>
      <c r="F1243" s="177"/>
      <c r="G1243" s="177"/>
      <c r="H1243" s="177"/>
      <c r="I1243" s="177"/>
      <c r="J1243" s="177"/>
      <c r="K1243" s="177"/>
      <c r="L1243" s="56"/>
      <c r="M1243" s="56"/>
      <c r="N1243" s="56"/>
      <c r="O1243" s="56"/>
      <c r="P1243" s="56"/>
      <c r="Q1243" s="56"/>
      <c r="R1243" s="56"/>
      <c r="S1243" s="56"/>
      <c r="T1243" s="56"/>
      <c r="U1243" s="56"/>
      <c r="V1243" s="56"/>
      <c r="W1243" s="56"/>
      <c r="X1243" s="56"/>
      <c r="Y1243" s="56"/>
      <c r="Z1243" s="56"/>
    </row>
    <row r="1244" spans="1:26" x14ac:dyDescent="0.35">
      <c r="A1244" s="56"/>
      <c r="B1244" s="56"/>
      <c r="C1244" s="56"/>
      <c r="D1244" s="278"/>
      <c r="E1244" s="177"/>
      <c r="F1244" s="177"/>
      <c r="G1244" s="177"/>
      <c r="H1244" s="177"/>
      <c r="I1244" s="177"/>
      <c r="J1244" s="177"/>
      <c r="K1244" s="177"/>
      <c r="L1244" s="56"/>
      <c r="M1244" s="56"/>
      <c r="N1244" s="56"/>
      <c r="O1244" s="56"/>
      <c r="P1244" s="56"/>
      <c r="Q1244" s="56"/>
      <c r="R1244" s="56"/>
      <c r="S1244" s="56"/>
      <c r="T1244" s="56"/>
      <c r="U1244" s="56"/>
      <c r="V1244" s="56"/>
      <c r="W1244" s="56"/>
      <c r="X1244" s="56"/>
      <c r="Y1244" s="56"/>
      <c r="Z1244" s="56"/>
    </row>
    <row r="1245" spans="1:26" x14ac:dyDescent="0.35">
      <c r="A1245" s="56"/>
      <c r="B1245" s="56"/>
      <c r="C1245" s="56"/>
      <c r="D1245" s="278"/>
      <c r="E1245" s="177"/>
      <c r="F1245" s="177"/>
      <c r="G1245" s="177"/>
      <c r="H1245" s="177"/>
      <c r="I1245" s="177"/>
      <c r="J1245" s="177"/>
      <c r="K1245" s="177"/>
      <c r="L1245" s="56"/>
      <c r="M1245" s="56"/>
      <c r="N1245" s="56"/>
      <c r="O1245" s="56"/>
      <c r="P1245" s="56"/>
      <c r="Q1245" s="56"/>
      <c r="R1245" s="56"/>
      <c r="S1245" s="56"/>
      <c r="T1245" s="56"/>
      <c r="U1245" s="56"/>
      <c r="V1245" s="56"/>
      <c r="W1245" s="56"/>
      <c r="X1245" s="56"/>
      <c r="Y1245" s="56"/>
      <c r="Z1245" s="56"/>
    </row>
    <row r="1246" spans="1:26" x14ac:dyDescent="0.35">
      <c r="A1246" s="56"/>
      <c r="B1246" s="56"/>
      <c r="C1246" s="56"/>
      <c r="D1246" s="278"/>
      <c r="E1246" s="177"/>
      <c r="F1246" s="177"/>
      <c r="G1246" s="177"/>
      <c r="H1246" s="177"/>
      <c r="I1246" s="177"/>
      <c r="J1246" s="177"/>
      <c r="K1246" s="177"/>
      <c r="L1246" s="56"/>
      <c r="M1246" s="56"/>
      <c r="N1246" s="56"/>
      <c r="O1246" s="56"/>
      <c r="P1246" s="56"/>
      <c r="Q1246" s="56"/>
      <c r="R1246" s="56"/>
      <c r="S1246" s="56"/>
      <c r="T1246" s="56"/>
      <c r="U1246" s="56"/>
      <c r="V1246" s="56"/>
      <c r="W1246" s="56"/>
      <c r="X1246" s="56"/>
      <c r="Y1246" s="56"/>
      <c r="Z1246" s="56"/>
    </row>
    <row r="1247" spans="1:26" x14ac:dyDescent="0.35">
      <c r="A1247" s="56"/>
      <c r="B1247" s="56"/>
      <c r="C1247" s="56"/>
      <c r="D1247" s="278"/>
      <c r="E1247" s="177"/>
      <c r="F1247" s="177"/>
      <c r="G1247" s="177"/>
      <c r="H1247" s="177"/>
      <c r="I1247" s="177"/>
      <c r="J1247" s="177"/>
      <c r="K1247" s="177"/>
      <c r="L1247" s="56"/>
      <c r="M1247" s="56"/>
      <c r="N1247" s="56"/>
      <c r="O1247" s="56"/>
      <c r="P1247" s="56"/>
      <c r="Q1247" s="56"/>
      <c r="R1247" s="56"/>
      <c r="S1247" s="56"/>
      <c r="T1247" s="56"/>
      <c r="U1247" s="56"/>
      <c r="V1247" s="56"/>
      <c r="W1247" s="56"/>
      <c r="X1247" s="56"/>
      <c r="Y1247" s="56"/>
      <c r="Z1247" s="56"/>
    </row>
    <row r="1248" spans="1:26" x14ac:dyDescent="0.35">
      <c r="A1248" s="56"/>
      <c r="B1248" s="56"/>
      <c r="C1248" s="56"/>
      <c r="D1248" s="278"/>
      <c r="E1248" s="177"/>
      <c r="F1248" s="177"/>
      <c r="G1248" s="177"/>
      <c r="H1248" s="177"/>
      <c r="I1248" s="177"/>
      <c r="J1248" s="177"/>
      <c r="K1248" s="177"/>
      <c r="L1248" s="56"/>
      <c r="M1248" s="56"/>
      <c r="N1248" s="56"/>
      <c r="O1248" s="56"/>
      <c r="P1248" s="56"/>
      <c r="Q1248" s="56"/>
      <c r="R1248" s="56"/>
      <c r="S1248" s="56"/>
      <c r="T1248" s="56"/>
      <c r="U1248" s="56"/>
      <c r="V1248" s="56"/>
      <c r="W1248" s="56"/>
      <c r="X1248" s="56"/>
      <c r="Y1248" s="56"/>
      <c r="Z1248" s="56"/>
    </row>
    <row r="1249" spans="1:26" x14ac:dyDescent="0.35">
      <c r="A1249" s="56"/>
      <c r="B1249" s="56"/>
      <c r="C1249" s="56"/>
      <c r="D1249" s="278"/>
      <c r="E1249" s="177"/>
      <c r="F1249" s="177"/>
      <c r="G1249" s="177"/>
      <c r="H1249" s="177"/>
      <c r="I1249" s="177"/>
      <c r="J1249" s="177"/>
      <c r="K1249" s="177"/>
      <c r="L1249" s="56"/>
      <c r="M1249" s="56"/>
      <c r="N1249" s="56"/>
      <c r="O1249" s="56"/>
      <c r="P1249" s="56"/>
      <c r="Q1249" s="56"/>
      <c r="R1249" s="56"/>
      <c r="S1249" s="56"/>
      <c r="T1249" s="56"/>
      <c r="U1249" s="56"/>
      <c r="V1249" s="56"/>
      <c r="W1249" s="56"/>
      <c r="X1249" s="56"/>
      <c r="Y1249" s="56"/>
      <c r="Z1249" s="56"/>
    </row>
    <row r="1250" spans="1:26" x14ac:dyDescent="0.35">
      <c r="A1250" s="56"/>
      <c r="B1250" s="56"/>
      <c r="C1250" s="56"/>
      <c r="D1250" s="278"/>
      <c r="E1250" s="177"/>
      <c r="F1250" s="177"/>
      <c r="G1250" s="177"/>
      <c r="H1250" s="177"/>
      <c r="I1250" s="177"/>
      <c r="J1250" s="177"/>
      <c r="K1250" s="177"/>
      <c r="L1250" s="56"/>
      <c r="M1250" s="56"/>
      <c r="N1250" s="56"/>
      <c r="O1250" s="56"/>
      <c r="P1250" s="56"/>
      <c r="Q1250" s="56"/>
      <c r="R1250" s="56"/>
      <c r="S1250" s="56"/>
      <c r="T1250" s="56"/>
      <c r="U1250" s="56"/>
      <c r="V1250" s="56"/>
      <c r="W1250" s="56"/>
      <c r="X1250" s="56"/>
      <c r="Y1250" s="56"/>
      <c r="Z1250" s="56"/>
    </row>
    <row r="1251" spans="1:26" x14ac:dyDescent="0.35">
      <c r="A1251" s="56"/>
      <c r="B1251" s="56"/>
      <c r="C1251" s="56"/>
      <c r="D1251" s="278"/>
      <c r="E1251" s="177"/>
      <c r="F1251" s="177"/>
      <c r="G1251" s="177"/>
      <c r="H1251" s="177"/>
      <c r="I1251" s="177"/>
      <c r="J1251" s="177"/>
      <c r="K1251" s="177"/>
      <c r="L1251" s="56"/>
      <c r="M1251" s="56"/>
      <c r="N1251" s="56"/>
      <c r="O1251" s="56"/>
      <c r="P1251" s="56"/>
      <c r="Q1251" s="56"/>
      <c r="R1251" s="56"/>
      <c r="S1251" s="56"/>
      <c r="T1251" s="56"/>
      <c r="U1251" s="56"/>
      <c r="V1251" s="56"/>
      <c r="W1251" s="56"/>
      <c r="X1251" s="56"/>
      <c r="Y1251" s="56"/>
      <c r="Z1251" s="56"/>
    </row>
    <row r="1252" spans="1:26" x14ac:dyDescent="0.35">
      <c r="A1252" s="56"/>
      <c r="B1252" s="56"/>
      <c r="C1252" s="56"/>
      <c r="D1252" s="278"/>
      <c r="E1252" s="177"/>
      <c r="F1252" s="177"/>
      <c r="G1252" s="177"/>
      <c r="H1252" s="177"/>
      <c r="I1252" s="177"/>
      <c r="J1252" s="177"/>
      <c r="K1252" s="177"/>
      <c r="L1252" s="56"/>
      <c r="M1252" s="56"/>
      <c r="N1252" s="56"/>
      <c r="O1252" s="56"/>
      <c r="P1252" s="56"/>
      <c r="Q1252" s="56"/>
      <c r="R1252" s="56"/>
      <c r="S1252" s="56"/>
      <c r="T1252" s="56"/>
      <c r="U1252" s="56"/>
      <c r="V1252" s="56"/>
      <c r="W1252" s="56"/>
      <c r="X1252" s="56"/>
      <c r="Y1252" s="56"/>
      <c r="Z1252" s="56"/>
    </row>
    <row r="1253" spans="1:26" x14ac:dyDescent="0.35">
      <c r="A1253" s="56"/>
      <c r="B1253" s="56"/>
      <c r="C1253" s="56"/>
      <c r="D1253" s="278"/>
      <c r="E1253" s="177"/>
      <c r="F1253" s="177"/>
      <c r="G1253" s="177"/>
      <c r="H1253" s="177"/>
      <c r="I1253" s="177"/>
      <c r="J1253" s="177"/>
      <c r="K1253" s="177"/>
      <c r="L1253" s="56"/>
      <c r="M1253" s="56"/>
      <c r="N1253" s="56"/>
      <c r="O1253" s="56"/>
      <c r="P1253" s="56"/>
      <c r="Q1253" s="56"/>
      <c r="R1253" s="56"/>
      <c r="S1253" s="56"/>
      <c r="T1253" s="56"/>
      <c r="U1253" s="56"/>
      <c r="V1253" s="56"/>
      <c r="W1253" s="56"/>
      <c r="X1253" s="56"/>
      <c r="Y1253" s="56"/>
      <c r="Z1253" s="56"/>
    </row>
    <row r="1254" spans="1:26" x14ac:dyDescent="0.35">
      <c r="A1254" s="56"/>
      <c r="B1254" s="56"/>
      <c r="C1254" s="56"/>
      <c r="D1254" s="278"/>
      <c r="E1254" s="177"/>
      <c r="F1254" s="177"/>
      <c r="G1254" s="177"/>
      <c r="H1254" s="177"/>
      <c r="I1254" s="177"/>
      <c r="J1254" s="177"/>
      <c r="K1254" s="177"/>
      <c r="L1254" s="56"/>
      <c r="M1254" s="56"/>
      <c r="N1254" s="56"/>
      <c r="O1254" s="56"/>
      <c r="P1254" s="56"/>
      <c r="Q1254" s="56"/>
      <c r="R1254" s="56"/>
      <c r="S1254" s="56"/>
      <c r="T1254" s="56"/>
      <c r="U1254" s="56"/>
      <c r="V1254" s="56"/>
      <c r="W1254" s="56"/>
      <c r="X1254" s="56"/>
      <c r="Y1254" s="56"/>
      <c r="Z1254" s="56"/>
    </row>
    <row r="1255" spans="1:26" x14ac:dyDescent="0.35">
      <c r="A1255" s="56"/>
      <c r="B1255" s="56"/>
      <c r="C1255" s="56"/>
      <c r="D1255" s="278"/>
      <c r="E1255" s="177"/>
      <c r="F1255" s="177"/>
      <c r="G1255" s="177"/>
      <c r="H1255" s="177"/>
      <c r="I1255" s="177"/>
      <c r="J1255" s="177"/>
      <c r="K1255" s="177"/>
      <c r="L1255" s="56"/>
      <c r="M1255" s="56"/>
      <c r="N1255" s="56"/>
      <c r="O1255" s="56"/>
      <c r="P1255" s="56"/>
      <c r="Q1255" s="56"/>
      <c r="R1255" s="56"/>
      <c r="S1255" s="56"/>
      <c r="T1255" s="56"/>
      <c r="U1255" s="56"/>
      <c r="V1255" s="56"/>
      <c r="W1255" s="56"/>
      <c r="X1255" s="56"/>
      <c r="Y1255" s="56"/>
      <c r="Z1255" s="56"/>
    </row>
    <row r="1256" spans="1:26" x14ac:dyDescent="0.35">
      <c r="A1256" s="56"/>
      <c r="B1256" s="56"/>
      <c r="C1256" s="56"/>
      <c r="D1256" s="278"/>
      <c r="E1256" s="177"/>
      <c r="F1256" s="177"/>
      <c r="G1256" s="177"/>
      <c r="H1256" s="177"/>
      <c r="I1256" s="177"/>
      <c r="J1256" s="177"/>
      <c r="K1256" s="177"/>
      <c r="L1256" s="56"/>
      <c r="M1256" s="56"/>
      <c r="N1256" s="56"/>
      <c r="O1256" s="56"/>
      <c r="P1256" s="56"/>
      <c r="Q1256" s="56"/>
      <c r="R1256" s="56"/>
      <c r="S1256" s="56"/>
      <c r="T1256" s="56"/>
      <c r="U1256" s="56"/>
      <c r="V1256" s="56"/>
      <c r="W1256" s="56"/>
      <c r="X1256" s="56"/>
      <c r="Y1256" s="56"/>
      <c r="Z1256" s="56"/>
    </row>
    <row r="1257" spans="1:26" x14ac:dyDescent="0.35">
      <c r="A1257" s="56"/>
      <c r="B1257" s="56"/>
      <c r="C1257" s="56"/>
      <c r="D1257" s="278"/>
      <c r="E1257" s="177"/>
      <c r="F1257" s="177"/>
      <c r="G1257" s="177"/>
      <c r="H1257" s="177"/>
      <c r="I1257" s="177"/>
      <c r="J1257" s="177"/>
      <c r="K1257" s="177"/>
      <c r="L1257" s="56"/>
      <c r="M1257" s="56"/>
      <c r="N1257" s="56"/>
      <c r="O1257" s="56"/>
      <c r="P1257" s="56"/>
      <c r="Q1257" s="56"/>
      <c r="R1257" s="56"/>
      <c r="S1257" s="56"/>
      <c r="T1257" s="56"/>
      <c r="U1257" s="56"/>
      <c r="V1257" s="56"/>
      <c r="W1257" s="56"/>
      <c r="X1257" s="56"/>
      <c r="Y1257" s="56"/>
      <c r="Z1257" s="56"/>
    </row>
    <row r="1258" spans="1:26" x14ac:dyDescent="0.35">
      <c r="A1258" s="56"/>
      <c r="B1258" s="56"/>
      <c r="C1258" s="56"/>
      <c r="D1258" s="278"/>
      <c r="E1258" s="177"/>
      <c r="F1258" s="177"/>
      <c r="G1258" s="177"/>
      <c r="H1258" s="177"/>
      <c r="I1258" s="177"/>
      <c r="J1258" s="177"/>
      <c r="K1258" s="177"/>
      <c r="L1258" s="56"/>
      <c r="M1258" s="56"/>
      <c r="N1258" s="56"/>
      <c r="O1258" s="56"/>
      <c r="P1258" s="56"/>
      <c r="Q1258" s="56"/>
      <c r="R1258" s="56"/>
      <c r="S1258" s="56"/>
      <c r="T1258" s="56"/>
      <c r="U1258" s="56"/>
      <c r="V1258" s="56"/>
      <c r="W1258" s="56"/>
      <c r="X1258" s="56"/>
      <c r="Y1258" s="56"/>
      <c r="Z1258" s="56"/>
    </row>
    <row r="1259" spans="1:26" x14ac:dyDescent="0.35">
      <c r="A1259" s="56"/>
      <c r="B1259" s="56"/>
      <c r="C1259" s="56"/>
      <c r="D1259" s="278"/>
      <c r="E1259" s="177"/>
      <c r="F1259" s="177"/>
      <c r="G1259" s="177"/>
      <c r="H1259" s="177"/>
      <c r="I1259" s="177"/>
      <c r="J1259" s="177"/>
      <c r="K1259" s="177"/>
      <c r="L1259" s="56"/>
      <c r="M1259" s="56"/>
      <c r="N1259" s="56"/>
      <c r="O1259" s="56"/>
      <c r="P1259" s="56"/>
      <c r="Q1259" s="56"/>
      <c r="R1259" s="56"/>
      <c r="S1259" s="56"/>
      <c r="T1259" s="56"/>
      <c r="U1259" s="56"/>
      <c r="V1259" s="56"/>
      <c r="W1259" s="56"/>
      <c r="X1259" s="56"/>
      <c r="Y1259" s="56"/>
      <c r="Z1259" s="56"/>
    </row>
    <row r="1260" spans="1:26" x14ac:dyDescent="0.35">
      <c r="A1260" s="56"/>
      <c r="B1260" s="56"/>
      <c r="C1260" s="56"/>
      <c r="D1260" s="278"/>
      <c r="E1260" s="177"/>
      <c r="F1260" s="177"/>
      <c r="G1260" s="177"/>
      <c r="H1260" s="177"/>
      <c r="I1260" s="177"/>
      <c r="J1260" s="177"/>
      <c r="K1260" s="177"/>
      <c r="L1260" s="56"/>
      <c r="M1260" s="56"/>
      <c r="N1260" s="56"/>
      <c r="O1260" s="56"/>
      <c r="P1260" s="56"/>
      <c r="Q1260" s="56"/>
      <c r="R1260" s="56"/>
      <c r="S1260" s="56"/>
      <c r="T1260" s="56"/>
      <c r="U1260" s="56"/>
      <c r="V1260" s="56"/>
      <c r="W1260" s="56"/>
      <c r="X1260" s="56"/>
      <c r="Y1260" s="56"/>
      <c r="Z1260" s="56"/>
    </row>
    <row r="1261" spans="1:26" x14ac:dyDescent="0.35">
      <c r="A1261" s="56"/>
      <c r="B1261" s="56"/>
      <c r="C1261" s="56"/>
      <c r="D1261" s="278"/>
      <c r="E1261" s="177"/>
      <c r="F1261" s="177"/>
      <c r="G1261" s="177"/>
      <c r="H1261" s="177"/>
      <c r="I1261" s="177"/>
      <c r="J1261" s="177"/>
      <c r="K1261" s="177"/>
      <c r="L1261" s="56"/>
      <c r="M1261" s="56"/>
      <c r="N1261" s="56"/>
      <c r="O1261" s="56"/>
      <c r="P1261" s="56"/>
      <c r="Q1261" s="56"/>
      <c r="R1261" s="56"/>
      <c r="S1261" s="56"/>
      <c r="T1261" s="56"/>
      <c r="U1261" s="56"/>
      <c r="V1261" s="56"/>
      <c r="W1261" s="56"/>
      <c r="X1261" s="56"/>
      <c r="Y1261" s="56"/>
      <c r="Z1261" s="56"/>
    </row>
    <row r="1262" spans="1:26" x14ac:dyDescent="0.35">
      <c r="A1262" s="56"/>
      <c r="B1262" s="56"/>
      <c r="C1262" s="56"/>
      <c r="D1262" s="278"/>
      <c r="E1262" s="177"/>
      <c r="F1262" s="177"/>
      <c r="G1262" s="177"/>
      <c r="H1262" s="177"/>
      <c r="I1262" s="177"/>
      <c r="J1262" s="177"/>
      <c r="K1262" s="177"/>
      <c r="L1262" s="56"/>
      <c r="M1262" s="56"/>
      <c r="N1262" s="56"/>
      <c r="O1262" s="56"/>
      <c r="P1262" s="56"/>
      <c r="Q1262" s="56"/>
      <c r="R1262" s="56"/>
      <c r="S1262" s="56"/>
      <c r="T1262" s="56"/>
      <c r="U1262" s="56"/>
      <c r="V1262" s="56"/>
      <c r="W1262" s="56"/>
      <c r="X1262" s="56"/>
      <c r="Y1262" s="56"/>
      <c r="Z1262" s="56"/>
    </row>
    <row r="1263" spans="1:26" x14ac:dyDescent="0.35">
      <c r="A1263" s="56"/>
      <c r="B1263" s="56"/>
      <c r="C1263" s="56"/>
      <c r="D1263" s="278"/>
      <c r="E1263" s="177"/>
      <c r="F1263" s="177"/>
      <c r="G1263" s="177"/>
      <c r="H1263" s="177"/>
      <c r="I1263" s="177"/>
      <c r="J1263" s="177"/>
      <c r="K1263" s="177"/>
      <c r="L1263" s="56"/>
      <c r="M1263" s="56"/>
      <c r="N1263" s="56"/>
      <c r="O1263" s="56"/>
      <c r="P1263" s="56"/>
      <c r="Q1263" s="56"/>
      <c r="R1263" s="56"/>
      <c r="S1263" s="56"/>
      <c r="T1263" s="56"/>
      <c r="U1263" s="56"/>
      <c r="V1263" s="56"/>
      <c r="W1263" s="56"/>
      <c r="X1263" s="56"/>
      <c r="Y1263" s="56"/>
      <c r="Z1263" s="56"/>
    </row>
    <row r="1264" spans="1:26" x14ac:dyDescent="0.35">
      <c r="A1264" s="56"/>
      <c r="B1264" s="56"/>
      <c r="C1264" s="56"/>
      <c r="D1264" s="278"/>
      <c r="E1264" s="177"/>
      <c r="F1264" s="177"/>
      <c r="G1264" s="177"/>
      <c r="H1264" s="177"/>
      <c r="I1264" s="177"/>
      <c r="J1264" s="177"/>
      <c r="K1264" s="177"/>
      <c r="L1264" s="56"/>
      <c r="M1264" s="56"/>
      <c r="N1264" s="56"/>
      <c r="O1264" s="56"/>
      <c r="P1264" s="56"/>
      <c r="Q1264" s="56"/>
      <c r="R1264" s="56"/>
      <c r="S1264" s="56"/>
      <c r="T1264" s="56"/>
      <c r="U1264" s="56"/>
      <c r="V1264" s="56"/>
      <c r="W1264" s="56"/>
      <c r="X1264" s="56"/>
      <c r="Y1264" s="56"/>
      <c r="Z1264" s="56"/>
    </row>
    <row r="1265" spans="1:26" x14ac:dyDescent="0.35">
      <c r="A1265" s="56"/>
      <c r="B1265" s="56"/>
      <c r="C1265" s="56"/>
      <c r="D1265" s="278"/>
      <c r="E1265" s="177"/>
      <c r="F1265" s="177"/>
      <c r="G1265" s="177"/>
      <c r="H1265" s="177"/>
      <c r="I1265" s="177"/>
      <c r="J1265" s="177"/>
      <c r="K1265" s="177"/>
      <c r="L1265" s="56"/>
      <c r="M1265" s="56"/>
      <c r="N1265" s="56"/>
      <c r="O1265" s="56"/>
      <c r="P1265" s="56"/>
      <c r="Q1265" s="56"/>
      <c r="R1265" s="56"/>
      <c r="S1265" s="56"/>
      <c r="T1265" s="56"/>
      <c r="U1265" s="56"/>
      <c r="V1265" s="56"/>
      <c r="W1265" s="56"/>
      <c r="X1265" s="56"/>
      <c r="Y1265" s="56"/>
      <c r="Z1265" s="56"/>
    </row>
    <row r="1266" spans="1:26" x14ac:dyDescent="0.35">
      <c r="A1266" s="56"/>
      <c r="B1266" s="56"/>
      <c r="C1266" s="56"/>
      <c r="D1266" s="278"/>
      <c r="E1266" s="177"/>
      <c r="F1266" s="177"/>
      <c r="G1266" s="177"/>
      <c r="H1266" s="177"/>
      <c r="I1266" s="177"/>
      <c r="J1266" s="177"/>
      <c r="K1266" s="177"/>
      <c r="L1266" s="56"/>
      <c r="M1266" s="56"/>
      <c r="N1266" s="56"/>
      <c r="O1266" s="56"/>
      <c r="P1266" s="56"/>
      <c r="Q1266" s="56"/>
      <c r="R1266" s="56"/>
      <c r="S1266" s="56"/>
      <c r="T1266" s="56"/>
      <c r="U1266" s="56"/>
      <c r="V1266" s="56"/>
      <c r="W1266" s="56"/>
      <c r="X1266" s="56"/>
      <c r="Y1266" s="56"/>
      <c r="Z1266" s="56"/>
    </row>
    <row r="1267" spans="1:26" x14ac:dyDescent="0.35">
      <c r="A1267" s="56"/>
      <c r="B1267" s="56"/>
      <c r="C1267" s="56"/>
      <c r="D1267" s="278"/>
      <c r="E1267" s="177"/>
      <c r="F1267" s="177"/>
      <c r="G1267" s="177"/>
      <c r="H1267" s="177"/>
      <c r="I1267" s="177"/>
      <c r="J1267" s="177"/>
      <c r="K1267" s="177"/>
      <c r="L1267" s="56"/>
      <c r="M1267" s="56"/>
      <c r="N1267" s="56"/>
      <c r="O1267" s="56"/>
      <c r="P1267" s="56"/>
      <c r="Q1267" s="56"/>
      <c r="R1267" s="56"/>
      <c r="S1267" s="56"/>
      <c r="T1267" s="56"/>
      <c r="U1267" s="56"/>
      <c r="V1267" s="56"/>
      <c r="W1267" s="56"/>
      <c r="X1267" s="56"/>
      <c r="Y1267" s="56"/>
      <c r="Z1267" s="56"/>
    </row>
    <row r="1268" spans="1:26" x14ac:dyDescent="0.35">
      <c r="A1268" s="56"/>
      <c r="B1268" s="56"/>
      <c r="C1268" s="56"/>
      <c r="D1268" s="278"/>
      <c r="E1268" s="177"/>
      <c r="F1268" s="177"/>
      <c r="G1268" s="177"/>
      <c r="H1268" s="177"/>
      <c r="I1268" s="177"/>
      <c r="J1268" s="177"/>
      <c r="K1268" s="177"/>
      <c r="L1268" s="56"/>
      <c r="M1268" s="56"/>
      <c r="N1268" s="56"/>
      <c r="O1268" s="56"/>
      <c r="P1268" s="56"/>
      <c r="Q1268" s="56"/>
      <c r="R1268" s="56"/>
      <c r="S1268" s="56"/>
      <c r="T1268" s="56"/>
      <c r="U1268" s="56"/>
      <c r="V1268" s="56"/>
      <c r="W1268" s="56"/>
      <c r="X1268" s="56"/>
      <c r="Y1268" s="56"/>
      <c r="Z1268" s="56"/>
    </row>
    <row r="1269" spans="1:26" x14ac:dyDescent="0.35">
      <c r="A1269" s="56"/>
      <c r="B1269" s="56"/>
      <c r="C1269" s="56"/>
      <c r="D1269" s="278"/>
      <c r="E1269" s="177"/>
      <c r="F1269" s="177"/>
      <c r="G1269" s="177"/>
      <c r="H1269" s="177"/>
      <c r="I1269" s="177"/>
      <c r="J1269" s="177"/>
      <c r="K1269" s="177"/>
      <c r="L1269" s="56"/>
      <c r="M1269" s="56"/>
      <c r="N1269" s="56"/>
      <c r="O1269" s="56"/>
      <c r="P1269" s="56"/>
      <c r="Q1269" s="56"/>
      <c r="R1269" s="56"/>
      <c r="S1269" s="56"/>
      <c r="T1269" s="56"/>
      <c r="U1269" s="56"/>
      <c r="V1269" s="56"/>
      <c r="W1269" s="56"/>
      <c r="X1269" s="56"/>
      <c r="Y1269" s="56"/>
      <c r="Z1269" s="56"/>
    </row>
    <row r="1270" spans="1:26" x14ac:dyDescent="0.35">
      <c r="A1270" s="56"/>
      <c r="B1270" s="56"/>
      <c r="C1270" s="56"/>
      <c r="D1270" s="278"/>
      <c r="E1270" s="177"/>
      <c r="F1270" s="177"/>
      <c r="G1270" s="177"/>
      <c r="H1270" s="177"/>
      <c r="I1270" s="177"/>
      <c r="J1270" s="177"/>
      <c r="K1270" s="177"/>
      <c r="L1270" s="56"/>
      <c r="M1270" s="56"/>
      <c r="N1270" s="56"/>
      <c r="O1270" s="56"/>
      <c r="P1270" s="56"/>
      <c r="Q1270" s="56"/>
      <c r="R1270" s="56"/>
      <c r="S1270" s="56"/>
      <c r="T1270" s="56"/>
      <c r="U1270" s="56"/>
      <c r="V1270" s="56"/>
      <c r="W1270" s="56"/>
      <c r="X1270" s="56"/>
      <c r="Y1270" s="56"/>
      <c r="Z1270" s="56"/>
    </row>
    <row r="1271" spans="1:26" x14ac:dyDescent="0.35">
      <c r="A1271" s="56"/>
      <c r="B1271" s="56"/>
      <c r="C1271" s="56"/>
      <c r="D1271" s="278"/>
      <c r="E1271" s="177"/>
      <c r="F1271" s="177"/>
      <c r="G1271" s="177"/>
      <c r="H1271" s="177"/>
      <c r="I1271" s="177"/>
      <c r="J1271" s="177"/>
      <c r="K1271" s="177"/>
      <c r="L1271" s="56"/>
      <c r="M1271" s="56"/>
      <c r="N1271" s="56"/>
      <c r="O1271" s="56"/>
      <c r="P1271" s="56"/>
      <c r="Q1271" s="56"/>
      <c r="R1271" s="56"/>
      <c r="S1271" s="56"/>
      <c r="T1271" s="56"/>
      <c r="U1271" s="56"/>
      <c r="V1271" s="56"/>
      <c r="W1271" s="56"/>
      <c r="X1271" s="56"/>
      <c r="Y1271" s="56"/>
      <c r="Z1271" s="56"/>
    </row>
    <row r="1272" spans="1:26" x14ac:dyDescent="0.35">
      <c r="A1272" s="56"/>
      <c r="B1272" s="56"/>
      <c r="C1272" s="56"/>
      <c r="D1272" s="278"/>
      <c r="E1272" s="177"/>
      <c r="F1272" s="177"/>
      <c r="G1272" s="177"/>
      <c r="H1272" s="177"/>
      <c r="I1272" s="177"/>
      <c r="J1272" s="177"/>
      <c r="K1272" s="177"/>
      <c r="L1272" s="56"/>
      <c r="M1272" s="56"/>
      <c r="N1272" s="56"/>
      <c r="O1272" s="56"/>
      <c r="P1272" s="56"/>
      <c r="Q1272" s="56"/>
      <c r="R1272" s="56"/>
      <c r="S1272" s="56"/>
      <c r="T1272" s="56"/>
      <c r="U1272" s="56"/>
      <c r="V1272" s="56"/>
      <c r="W1272" s="56"/>
      <c r="X1272" s="56"/>
      <c r="Y1272" s="56"/>
      <c r="Z1272" s="56"/>
    </row>
    <row r="1273" spans="1:26" x14ac:dyDescent="0.35">
      <c r="A1273" s="56"/>
      <c r="B1273" s="56"/>
      <c r="C1273" s="56"/>
      <c r="D1273" s="278"/>
      <c r="E1273" s="177"/>
      <c r="F1273" s="177"/>
      <c r="G1273" s="177"/>
      <c r="H1273" s="177"/>
      <c r="I1273" s="177"/>
      <c r="J1273" s="177"/>
      <c r="K1273" s="177"/>
      <c r="L1273" s="56"/>
      <c r="M1273" s="56"/>
      <c r="N1273" s="56"/>
      <c r="O1273" s="56"/>
      <c r="P1273" s="56"/>
      <c r="Q1273" s="56"/>
      <c r="R1273" s="56"/>
      <c r="S1273" s="56"/>
      <c r="T1273" s="56"/>
      <c r="U1273" s="56"/>
      <c r="V1273" s="56"/>
      <c r="W1273" s="56"/>
      <c r="X1273" s="56"/>
      <c r="Y1273" s="56"/>
      <c r="Z1273" s="56"/>
    </row>
    <row r="1274" spans="1:26" x14ac:dyDescent="0.35">
      <c r="A1274" s="56"/>
      <c r="B1274" s="56"/>
      <c r="C1274" s="56"/>
      <c r="D1274" s="278"/>
      <c r="E1274" s="177"/>
      <c r="F1274" s="177"/>
      <c r="G1274" s="177"/>
      <c r="H1274" s="177"/>
      <c r="I1274" s="177"/>
      <c r="J1274" s="177"/>
      <c r="K1274" s="177"/>
      <c r="L1274" s="56"/>
      <c r="M1274" s="56"/>
      <c r="N1274" s="56"/>
      <c r="O1274" s="56"/>
      <c r="P1274" s="56"/>
      <c r="Q1274" s="56"/>
      <c r="R1274" s="56"/>
      <c r="S1274" s="56"/>
      <c r="T1274" s="56"/>
      <c r="U1274" s="56"/>
      <c r="V1274" s="56"/>
      <c r="W1274" s="56"/>
      <c r="X1274" s="56"/>
      <c r="Y1274" s="56"/>
      <c r="Z1274" s="56"/>
    </row>
    <row r="1275" spans="1:26" x14ac:dyDescent="0.35">
      <c r="A1275" s="56"/>
      <c r="B1275" s="56"/>
      <c r="C1275" s="56"/>
      <c r="D1275" s="278"/>
      <c r="E1275" s="177"/>
      <c r="F1275" s="177"/>
      <c r="G1275" s="177"/>
      <c r="H1275" s="177"/>
      <c r="I1275" s="177"/>
      <c r="J1275" s="177"/>
      <c r="K1275" s="177"/>
      <c r="L1275" s="56"/>
      <c r="M1275" s="56"/>
      <c r="N1275" s="56"/>
      <c r="O1275" s="56"/>
      <c r="P1275" s="56"/>
      <c r="Q1275" s="56"/>
      <c r="R1275" s="56"/>
      <c r="S1275" s="56"/>
      <c r="T1275" s="56"/>
      <c r="U1275" s="56"/>
      <c r="V1275" s="56"/>
      <c r="W1275" s="56"/>
      <c r="X1275" s="56"/>
      <c r="Y1275" s="56"/>
      <c r="Z1275" s="56"/>
    </row>
    <row r="1276" spans="1:26" x14ac:dyDescent="0.35">
      <c r="A1276" s="56"/>
      <c r="B1276" s="56"/>
      <c r="C1276" s="56"/>
      <c r="D1276" s="278"/>
      <c r="E1276" s="177"/>
      <c r="F1276" s="177"/>
      <c r="G1276" s="177"/>
      <c r="H1276" s="177"/>
      <c r="I1276" s="177"/>
      <c r="J1276" s="177"/>
      <c r="K1276" s="177"/>
      <c r="L1276" s="56"/>
      <c r="M1276" s="56"/>
      <c r="N1276" s="56"/>
      <c r="O1276" s="56"/>
      <c r="P1276" s="56"/>
      <c r="Q1276" s="56"/>
      <c r="R1276" s="56"/>
      <c r="S1276" s="56"/>
      <c r="T1276" s="56"/>
      <c r="U1276" s="56"/>
      <c r="V1276" s="56"/>
      <c r="W1276" s="56"/>
      <c r="X1276" s="56"/>
      <c r="Y1276" s="56"/>
      <c r="Z1276" s="56"/>
    </row>
    <row r="1277" spans="1:26" x14ac:dyDescent="0.35">
      <c r="A1277" s="56"/>
      <c r="B1277" s="56"/>
      <c r="C1277" s="56"/>
      <c r="D1277" s="278"/>
      <c r="E1277" s="177"/>
      <c r="F1277" s="177"/>
      <c r="G1277" s="177"/>
      <c r="H1277" s="177"/>
      <c r="I1277" s="177"/>
      <c r="J1277" s="177"/>
      <c r="K1277" s="177"/>
      <c r="L1277" s="56"/>
      <c r="M1277" s="56"/>
      <c r="N1277" s="56"/>
      <c r="O1277" s="56"/>
      <c r="P1277" s="56"/>
      <c r="Q1277" s="56"/>
      <c r="R1277" s="56"/>
      <c r="S1277" s="56"/>
      <c r="T1277" s="56"/>
      <c r="U1277" s="56"/>
      <c r="V1277" s="56"/>
      <c r="W1277" s="56"/>
      <c r="X1277" s="56"/>
      <c r="Y1277" s="56"/>
      <c r="Z1277" s="56"/>
    </row>
    <row r="1278" spans="1:26" x14ac:dyDescent="0.35">
      <c r="A1278" s="56"/>
      <c r="B1278" s="56"/>
      <c r="C1278" s="56"/>
      <c r="D1278" s="278"/>
      <c r="E1278" s="177"/>
      <c r="F1278" s="177"/>
      <c r="G1278" s="177"/>
      <c r="H1278" s="177"/>
      <c r="I1278" s="177"/>
      <c r="J1278" s="177"/>
      <c r="K1278" s="177"/>
      <c r="L1278" s="56"/>
      <c r="M1278" s="56"/>
      <c r="N1278" s="56"/>
      <c r="O1278" s="56"/>
      <c r="P1278" s="56"/>
      <c r="Q1278" s="56"/>
      <c r="R1278" s="56"/>
      <c r="S1278" s="56"/>
      <c r="T1278" s="56"/>
      <c r="U1278" s="56"/>
      <c r="V1278" s="56"/>
      <c r="W1278" s="56"/>
      <c r="X1278" s="56"/>
      <c r="Y1278" s="56"/>
      <c r="Z1278" s="56"/>
    </row>
    <row r="1279" spans="1:26" x14ac:dyDescent="0.35">
      <c r="A1279" s="56"/>
      <c r="B1279" s="56"/>
      <c r="C1279" s="56"/>
      <c r="D1279" s="278"/>
      <c r="E1279" s="177"/>
      <c r="F1279" s="177"/>
      <c r="G1279" s="177"/>
      <c r="H1279" s="177"/>
      <c r="I1279" s="177"/>
      <c r="J1279" s="177"/>
      <c r="K1279" s="177"/>
      <c r="L1279" s="56"/>
      <c r="M1279" s="56"/>
      <c r="N1279" s="56"/>
      <c r="O1279" s="56"/>
      <c r="P1279" s="56"/>
      <c r="Q1279" s="56"/>
      <c r="R1279" s="56"/>
      <c r="S1279" s="56"/>
      <c r="T1279" s="56"/>
      <c r="U1279" s="56"/>
      <c r="V1279" s="56"/>
      <c r="W1279" s="56"/>
      <c r="X1279" s="56"/>
      <c r="Y1279" s="56"/>
      <c r="Z1279" s="56"/>
    </row>
    <row r="1280" spans="1:26" x14ac:dyDescent="0.35">
      <c r="A1280" s="56"/>
      <c r="B1280" s="56"/>
      <c r="C1280" s="56"/>
      <c r="D1280" s="278"/>
      <c r="E1280" s="177"/>
      <c r="F1280" s="177"/>
      <c r="G1280" s="177"/>
      <c r="H1280" s="177"/>
      <c r="I1280" s="177"/>
      <c r="J1280" s="177"/>
      <c r="K1280" s="177"/>
      <c r="L1280" s="56"/>
      <c r="M1280" s="56"/>
      <c r="N1280" s="56"/>
      <c r="O1280" s="56"/>
      <c r="P1280" s="56"/>
      <c r="Q1280" s="56"/>
      <c r="R1280" s="56"/>
      <c r="S1280" s="56"/>
      <c r="T1280" s="56"/>
      <c r="U1280" s="56"/>
      <c r="V1280" s="56"/>
      <c r="W1280" s="56"/>
      <c r="X1280" s="56"/>
      <c r="Y1280" s="56"/>
      <c r="Z1280" s="56"/>
    </row>
    <row r="1281" spans="1:26" x14ac:dyDescent="0.35">
      <c r="A1281" s="56"/>
      <c r="B1281" s="56"/>
      <c r="C1281" s="56"/>
      <c r="D1281" s="278"/>
      <c r="E1281" s="177"/>
      <c r="F1281" s="177"/>
      <c r="G1281" s="177"/>
      <c r="H1281" s="177"/>
      <c r="I1281" s="177"/>
      <c r="J1281" s="177"/>
      <c r="K1281" s="177"/>
      <c r="L1281" s="56"/>
      <c r="M1281" s="56"/>
      <c r="N1281" s="56"/>
      <c r="O1281" s="56"/>
      <c r="P1281" s="56"/>
      <c r="Q1281" s="56"/>
      <c r="R1281" s="56"/>
      <c r="S1281" s="56"/>
      <c r="T1281" s="56"/>
      <c r="U1281" s="56"/>
      <c r="V1281" s="56"/>
      <c r="W1281" s="56"/>
      <c r="X1281" s="56"/>
      <c r="Y1281" s="56"/>
      <c r="Z1281" s="56"/>
    </row>
    <row r="1282" spans="1:26" x14ac:dyDescent="0.35">
      <c r="A1282" s="56"/>
      <c r="B1282" s="56"/>
      <c r="C1282" s="56"/>
      <c r="D1282" s="278"/>
      <c r="E1282" s="177"/>
      <c r="F1282" s="177"/>
      <c r="G1282" s="177"/>
      <c r="H1282" s="177"/>
      <c r="I1282" s="177"/>
      <c r="J1282" s="177"/>
      <c r="K1282" s="177"/>
      <c r="L1282" s="56"/>
      <c r="M1282" s="56"/>
      <c r="N1282" s="56"/>
      <c r="O1282" s="56"/>
      <c r="P1282" s="56"/>
      <c r="Q1282" s="56"/>
      <c r="R1282" s="56"/>
      <c r="S1282" s="56"/>
      <c r="T1282" s="56"/>
      <c r="U1282" s="56"/>
      <c r="V1282" s="56"/>
      <c r="W1282" s="56"/>
      <c r="X1282" s="56"/>
      <c r="Y1282" s="56"/>
      <c r="Z1282" s="56"/>
    </row>
    <row r="1283" spans="1:26" x14ac:dyDescent="0.35">
      <c r="A1283" s="56"/>
      <c r="B1283" s="56"/>
      <c r="C1283" s="56"/>
      <c r="D1283" s="278"/>
      <c r="E1283" s="177"/>
      <c r="F1283" s="177"/>
      <c r="G1283" s="177"/>
      <c r="H1283" s="177"/>
      <c r="I1283" s="177"/>
      <c r="J1283" s="177"/>
      <c r="K1283" s="177"/>
      <c r="L1283" s="56"/>
      <c r="M1283" s="56"/>
      <c r="N1283" s="56"/>
      <c r="O1283" s="56"/>
      <c r="P1283" s="56"/>
      <c r="Q1283" s="56"/>
      <c r="R1283" s="56"/>
      <c r="S1283" s="56"/>
      <c r="T1283" s="56"/>
      <c r="U1283" s="56"/>
      <c r="V1283" s="56"/>
      <c r="W1283" s="56"/>
      <c r="X1283" s="56"/>
      <c r="Y1283" s="56"/>
      <c r="Z1283" s="56"/>
    </row>
    <row r="1284" spans="1:26" x14ac:dyDescent="0.35">
      <c r="A1284" s="56"/>
      <c r="B1284" s="56"/>
      <c r="C1284" s="56"/>
      <c r="D1284" s="278"/>
      <c r="E1284" s="177"/>
      <c r="F1284" s="177"/>
      <c r="G1284" s="177"/>
      <c r="H1284" s="177"/>
      <c r="I1284" s="177"/>
      <c r="J1284" s="177"/>
      <c r="K1284" s="177"/>
      <c r="L1284" s="56"/>
      <c r="M1284" s="56"/>
      <c r="N1284" s="56"/>
      <c r="O1284" s="56"/>
      <c r="P1284" s="56"/>
      <c r="Q1284" s="56"/>
      <c r="R1284" s="56"/>
      <c r="S1284" s="56"/>
      <c r="T1284" s="56"/>
      <c r="U1284" s="56"/>
      <c r="V1284" s="56"/>
      <c r="W1284" s="56"/>
      <c r="X1284" s="56"/>
      <c r="Y1284" s="56"/>
      <c r="Z1284" s="56"/>
    </row>
    <row r="1285" spans="1:26" x14ac:dyDescent="0.35">
      <c r="A1285" s="56"/>
      <c r="B1285" s="56"/>
      <c r="C1285" s="56"/>
      <c r="D1285" s="278"/>
      <c r="E1285" s="177"/>
      <c r="F1285" s="177"/>
      <c r="G1285" s="177"/>
      <c r="H1285" s="177"/>
      <c r="I1285" s="177"/>
      <c r="J1285" s="177"/>
      <c r="K1285" s="177"/>
      <c r="L1285" s="56"/>
      <c r="M1285" s="56"/>
      <c r="N1285" s="56"/>
      <c r="O1285" s="56"/>
      <c r="P1285" s="56"/>
      <c r="Q1285" s="56"/>
      <c r="R1285" s="56"/>
      <c r="S1285" s="56"/>
      <c r="T1285" s="56"/>
      <c r="U1285" s="56"/>
      <c r="V1285" s="56"/>
      <c r="W1285" s="56"/>
      <c r="X1285" s="56"/>
      <c r="Y1285" s="56"/>
      <c r="Z1285" s="56"/>
    </row>
    <row r="1286" spans="1:26" x14ac:dyDescent="0.35">
      <c r="A1286" s="56"/>
      <c r="B1286" s="56"/>
      <c r="C1286" s="56"/>
      <c r="D1286" s="278"/>
      <c r="E1286" s="177"/>
      <c r="F1286" s="177"/>
      <c r="G1286" s="177"/>
      <c r="H1286" s="177"/>
      <c r="I1286" s="177"/>
      <c r="J1286" s="177"/>
      <c r="K1286" s="177"/>
      <c r="L1286" s="56"/>
      <c r="M1286" s="56"/>
      <c r="N1286" s="56"/>
      <c r="O1286" s="56"/>
      <c r="P1286" s="56"/>
      <c r="Q1286" s="56"/>
      <c r="R1286" s="56"/>
      <c r="S1286" s="56"/>
      <c r="T1286" s="56"/>
      <c r="U1286" s="56"/>
      <c r="V1286" s="56"/>
      <c r="W1286" s="56"/>
      <c r="X1286" s="56"/>
      <c r="Y1286" s="56"/>
      <c r="Z1286" s="56"/>
    </row>
    <row r="1287" spans="1:26" x14ac:dyDescent="0.35">
      <c r="A1287" s="56"/>
      <c r="B1287" s="56"/>
      <c r="C1287" s="56"/>
      <c r="D1287" s="278"/>
      <c r="E1287" s="177"/>
      <c r="F1287" s="177"/>
      <c r="G1287" s="177"/>
      <c r="H1287" s="177"/>
      <c r="I1287" s="177"/>
      <c r="J1287" s="177"/>
      <c r="K1287" s="177"/>
      <c r="L1287" s="56"/>
      <c r="M1287" s="56"/>
      <c r="N1287" s="56"/>
      <c r="O1287" s="56"/>
      <c r="P1287" s="56"/>
      <c r="Q1287" s="56"/>
      <c r="R1287" s="56"/>
      <c r="S1287" s="56"/>
      <c r="T1287" s="56"/>
      <c r="U1287" s="56"/>
      <c r="V1287" s="56"/>
      <c r="W1287" s="56"/>
      <c r="X1287" s="56"/>
      <c r="Y1287" s="56"/>
      <c r="Z1287" s="56"/>
    </row>
    <row r="1288" spans="1:26" x14ac:dyDescent="0.35">
      <c r="A1288" s="56"/>
      <c r="B1288" s="56"/>
      <c r="C1288" s="56"/>
      <c r="D1288" s="278"/>
      <c r="E1288" s="177"/>
      <c r="F1288" s="177"/>
      <c r="G1288" s="177"/>
      <c r="H1288" s="177"/>
      <c r="I1288" s="177"/>
      <c r="J1288" s="177"/>
      <c r="K1288" s="177"/>
      <c r="L1288" s="56"/>
      <c r="M1288" s="56"/>
      <c r="N1288" s="56"/>
      <c r="O1288" s="56"/>
      <c r="P1288" s="56"/>
      <c r="Q1288" s="56"/>
      <c r="R1288" s="56"/>
      <c r="S1288" s="56"/>
      <c r="T1288" s="56"/>
      <c r="U1288" s="56"/>
      <c r="V1288" s="56"/>
      <c r="W1288" s="56"/>
      <c r="X1288" s="56"/>
      <c r="Y1288" s="56"/>
      <c r="Z1288" s="56"/>
    </row>
    <row r="1289" spans="1:26" x14ac:dyDescent="0.35">
      <c r="A1289" s="56"/>
      <c r="B1289" s="56"/>
      <c r="C1289" s="56"/>
      <c r="D1289" s="278"/>
      <c r="E1289" s="177"/>
      <c r="F1289" s="177"/>
      <c r="G1289" s="177"/>
      <c r="H1289" s="177"/>
      <c r="I1289" s="177"/>
      <c r="J1289" s="177"/>
      <c r="K1289" s="177"/>
      <c r="L1289" s="56"/>
      <c r="M1289" s="56"/>
      <c r="N1289" s="56"/>
      <c r="O1289" s="56"/>
      <c r="P1289" s="56"/>
      <c r="Q1289" s="56"/>
      <c r="R1289" s="56"/>
      <c r="S1289" s="56"/>
      <c r="T1289" s="56"/>
      <c r="U1289" s="56"/>
      <c r="V1289" s="56"/>
      <c r="W1289" s="56"/>
      <c r="X1289" s="56"/>
      <c r="Y1289" s="56"/>
      <c r="Z1289" s="56"/>
    </row>
    <row r="1290" spans="1:26" x14ac:dyDescent="0.35">
      <c r="A1290" s="56"/>
      <c r="B1290" s="56"/>
      <c r="C1290" s="56"/>
      <c r="D1290" s="278"/>
      <c r="E1290" s="177"/>
      <c r="F1290" s="177"/>
      <c r="G1290" s="177"/>
      <c r="H1290" s="177"/>
      <c r="I1290" s="177"/>
      <c r="J1290" s="177"/>
      <c r="K1290" s="177"/>
      <c r="L1290" s="56"/>
      <c r="M1290" s="56"/>
      <c r="N1290" s="56"/>
      <c r="O1290" s="56"/>
      <c r="P1290" s="56"/>
      <c r="Q1290" s="56"/>
      <c r="R1290" s="56"/>
      <c r="S1290" s="56"/>
      <c r="T1290" s="56"/>
      <c r="U1290" s="56"/>
      <c r="V1290" s="56"/>
      <c r="W1290" s="56"/>
      <c r="X1290" s="56"/>
      <c r="Y1290" s="56"/>
      <c r="Z1290" s="56"/>
    </row>
    <row r="1291" spans="1:26" x14ac:dyDescent="0.35">
      <c r="A1291" s="56"/>
      <c r="B1291" s="56"/>
      <c r="C1291" s="56"/>
      <c r="D1291" s="278"/>
      <c r="E1291" s="177"/>
      <c r="F1291" s="177"/>
      <c r="G1291" s="177"/>
      <c r="H1291" s="177"/>
      <c r="I1291" s="177"/>
      <c r="J1291" s="177"/>
      <c r="K1291" s="177"/>
      <c r="L1291" s="56"/>
      <c r="M1291" s="56"/>
      <c r="N1291" s="56"/>
      <c r="O1291" s="56"/>
      <c r="P1291" s="56"/>
      <c r="Q1291" s="56"/>
      <c r="R1291" s="56"/>
      <c r="S1291" s="56"/>
      <c r="T1291" s="56"/>
      <c r="U1291" s="56"/>
      <c r="V1291" s="56"/>
      <c r="W1291" s="56"/>
      <c r="X1291" s="56"/>
      <c r="Y1291" s="56"/>
      <c r="Z1291" s="56"/>
    </row>
    <row r="1292" spans="1:26" x14ac:dyDescent="0.35">
      <c r="A1292" s="56"/>
      <c r="B1292" s="56"/>
      <c r="C1292" s="56"/>
      <c r="D1292" s="278"/>
      <c r="E1292" s="177"/>
      <c r="F1292" s="177"/>
      <c r="G1292" s="177"/>
      <c r="H1292" s="177"/>
      <c r="I1292" s="177"/>
      <c r="J1292" s="177"/>
      <c r="K1292" s="177"/>
      <c r="L1292" s="56"/>
      <c r="M1292" s="56"/>
      <c r="N1292" s="56"/>
      <c r="O1292" s="56"/>
      <c r="P1292" s="56"/>
      <c r="Q1292" s="56"/>
      <c r="R1292" s="56"/>
      <c r="S1292" s="56"/>
      <c r="T1292" s="56"/>
      <c r="U1292" s="56"/>
      <c r="V1292" s="56"/>
      <c r="W1292" s="56"/>
      <c r="X1292" s="56"/>
      <c r="Y1292" s="56"/>
      <c r="Z1292" s="56"/>
    </row>
    <row r="1293" spans="1:26" x14ac:dyDescent="0.35">
      <c r="A1293" s="56"/>
      <c r="B1293" s="56"/>
      <c r="C1293" s="56"/>
      <c r="D1293" s="278"/>
      <c r="E1293" s="177"/>
      <c r="F1293" s="177"/>
      <c r="G1293" s="177"/>
      <c r="H1293" s="177"/>
      <c r="I1293" s="177"/>
      <c r="J1293" s="177"/>
      <c r="K1293" s="177"/>
      <c r="L1293" s="56"/>
      <c r="M1293" s="56"/>
      <c r="N1293" s="56"/>
      <c r="O1293" s="56"/>
      <c r="P1293" s="56"/>
      <c r="Q1293" s="56"/>
      <c r="R1293" s="56"/>
      <c r="S1293" s="56"/>
      <c r="T1293" s="56"/>
      <c r="U1293" s="56"/>
      <c r="V1293" s="56"/>
      <c r="W1293" s="56"/>
      <c r="X1293" s="56"/>
      <c r="Y1293" s="56"/>
      <c r="Z1293" s="56"/>
    </row>
    <row r="1294" spans="1:26" x14ac:dyDescent="0.35">
      <c r="A1294" s="56"/>
      <c r="B1294" s="56"/>
      <c r="C1294" s="56"/>
      <c r="D1294" s="278"/>
      <c r="E1294" s="177"/>
      <c r="F1294" s="177"/>
      <c r="G1294" s="177"/>
      <c r="H1294" s="177"/>
      <c r="I1294" s="177"/>
      <c r="J1294" s="177"/>
      <c r="K1294" s="177"/>
      <c r="L1294" s="56"/>
      <c r="M1294" s="56"/>
      <c r="N1294" s="56"/>
      <c r="O1294" s="56"/>
      <c r="P1294" s="56"/>
      <c r="Q1294" s="56"/>
      <c r="R1294" s="56"/>
      <c r="S1294" s="56"/>
      <c r="T1294" s="56"/>
      <c r="U1294" s="56"/>
      <c r="V1294" s="56"/>
      <c r="W1294" s="56"/>
      <c r="X1294" s="56"/>
      <c r="Y1294" s="56"/>
      <c r="Z1294" s="56"/>
    </row>
    <row r="1295" spans="1:26" x14ac:dyDescent="0.35">
      <c r="A1295" s="56"/>
      <c r="B1295" s="56"/>
      <c r="C1295" s="56"/>
      <c r="D1295" s="278"/>
      <c r="E1295" s="177"/>
      <c r="F1295" s="177"/>
      <c r="G1295" s="177"/>
      <c r="H1295" s="177"/>
      <c r="I1295" s="177"/>
      <c r="J1295" s="177"/>
      <c r="K1295" s="177"/>
      <c r="L1295" s="56"/>
      <c r="M1295" s="56"/>
      <c r="N1295" s="56"/>
      <c r="O1295" s="56"/>
      <c r="P1295" s="56"/>
      <c r="Q1295" s="56"/>
      <c r="R1295" s="56"/>
      <c r="S1295" s="56"/>
      <c r="T1295" s="56"/>
      <c r="U1295" s="56"/>
      <c r="V1295" s="56"/>
      <c r="W1295" s="56"/>
      <c r="X1295" s="56"/>
      <c r="Y1295" s="56"/>
      <c r="Z1295" s="56"/>
    </row>
    <row r="1296" spans="1:26" x14ac:dyDescent="0.35">
      <c r="A1296" s="56"/>
      <c r="B1296" s="56"/>
      <c r="C1296" s="56"/>
      <c r="D1296" s="278"/>
      <c r="E1296" s="177"/>
      <c r="F1296" s="177"/>
      <c r="G1296" s="177"/>
      <c r="H1296" s="177"/>
      <c r="I1296" s="177"/>
      <c r="J1296" s="177"/>
      <c r="K1296" s="177"/>
      <c r="L1296" s="56"/>
      <c r="M1296" s="56"/>
      <c r="N1296" s="56"/>
      <c r="O1296" s="56"/>
      <c r="P1296" s="56"/>
      <c r="Q1296" s="56"/>
      <c r="R1296" s="56"/>
      <c r="S1296" s="56"/>
      <c r="T1296" s="56"/>
      <c r="U1296" s="56"/>
      <c r="V1296" s="56"/>
      <c r="W1296" s="56"/>
      <c r="X1296" s="56"/>
      <c r="Y1296" s="56"/>
      <c r="Z1296" s="56"/>
    </row>
    <row r="1297" spans="1:26" x14ac:dyDescent="0.35">
      <c r="A1297" s="56"/>
      <c r="B1297" s="56"/>
      <c r="C1297" s="56"/>
      <c r="D1297" s="278"/>
      <c r="E1297" s="177"/>
      <c r="F1297" s="177"/>
      <c r="G1297" s="177"/>
      <c r="H1297" s="177"/>
      <c r="I1297" s="177"/>
      <c r="J1297" s="177"/>
      <c r="K1297" s="177"/>
      <c r="L1297" s="56"/>
      <c r="M1297" s="56"/>
      <c r="N1297" s="56"/>
      <c r="O1297" s="56"/>
      <c r="P1297" s="56"/>
      <c r="Q1297" s="56"/>
      <c r="R1297" s="56"/>
      <c r="S1297" s="56"/>
      <c r="T1297" s="56"/>
      <c r="U1297" s="56"/>
      <c r="V1297" s="56"/>
      <c r="W1297" s="56"/>
      <c r="X1297" s="56"/>
      <c r="Y1297" s="56"/>
      <c r="Z1297" s="56"/>
    </row>
    <row r="1298" spans="1:26" x14ac:dyDescent="0.35">
      <c r="A1298" s="56"/>
      <c r="B1298" s="56"/>
      <c r="C1298" s="56"/>
      <c r="D1298" s="278"/>
      <c r="E1298" s="177"/>
      <c r="F1298" s="177"/>
      <c r="G1298" s="177"/>
      <c r="H1298" s="177"/>
      <c r="I1298" s="177"/>
      <c r="J1298" s="177"/>
      <c r="K1298" s="177"/>
      <c r="L1298" s="56"/>
      <c r="M1298" s="56"/>
      <c r="N1298" s="56"/>
      <c r="O1298" s="56"/>
      <c r="P1298" s="56"/>
      <c r="Q1298" s="56"/>
      <c r="R1298" s="56"/>
      <c r="S1298" s="56"/>
      <c r="T1298" s="56"/>
      <c r="U1298" s="56"/>
      <c r="V1298" s="56"/>
      <c r="W1298" s="56"/>
      <c r="X1298" s="56"/>
      <c r="Y1298" s="56"/>
      <c r="Z1298" s="56"/>
    </row>
    <row r="1299" spans="1:26" x14ac:dyDescent="0.35">
      <c r="A1299" s="56"/>
      <c r="B1299" s="56"/>
      <c r="C1299" s="56"/>
      <c r="D1299" s="278"/>
      <c r="E1299" s="177"/>
      <c r="F1299" s="177"/>
      <c r="G1299" s="177"/>
      <c r="H1299" s="177"/>
      <c r="I1299" s="177"/>
      <c r="J1299" s="177"/>
      <c r="K1299" s="177"/>
      <c r="L1299" s="56"/>
      <c r="M1299" s="56"/>
      <c r="N1299" s="56"/>
      <c r="O1299" s="56"/>
      <c r="P1299" s="56"/>
      <c r="Q1299" s="56"/>
      <c r="R1299" s="56"/>
      <c r="S1299" s="56"/>
      <c r="T1299" s="56"/>
      <c r="U1299" s="56"/>
      <c r="V1299" s="56"/>
      <c r="W1299" s="56"/>
      <c r="X1299" s="56"/>
      <c r="Y1299" s="56"/>
      <c r="Z1299" s="56"/>
    </row>
    <row r="1300" spans="1:26" x14ac:dyDescent="0.35">
      <c r="A1300" s="56"/>
      <c r="B1300" s="56"/>
      <c r="C1300" s="56"/>
      <c r="D1300" s="278"/>
      <c r="E1300" s="177"/>
      <c r="F1300" s="177"/>
      <c r="G1300" s="177"/>
      <c r="H1300" s="177"/>
      <c r="I1300" s="177"/>
      <c r="J1300" s="177"/>
      <c r="K1300" s="177"/>
      <c r="L1300" s="56"/>
      <c r="M1300" s="56"/>
      <c r="N1300" s="56"/>
      <c r="O1300" s="56"/>
      <c r="P1300" s="56"/>
      <c r="Q1300" s="56"/>
      <c r="R1300" s="56"/>
      <c r="S1300" s="56"/>
      <c r="T1300" s="56"/>
      <c r="U1300" s="56"/>
      <c r="V1300" s="56"/>
      <c r="W1300" s="56"/>
      <c r="X1300" s="56"/>
      <c r="Y1300" s="56"/>
      <c r="Z1300" s="56"/>
    </row>
    <row r="1301" spans="1:26" x14ac:dyDescent="0.35">
      <c r="A1301" s="56"/>
      <c r="B1301" s="56"/>
      <c r="C1301" s="56"/>
      <c r="D1301" s="278"/>
      <c r="E1301" s="177"/>
      <c r="F1301" s="177"/>
      <c r="G1301" s="177"/>
      <c r="H1301" s="177"/>
      <c r="I1301" s="177"/>
      <c r="J1301" s="177"/>
      <c r="K1301" s="177"/>
      <c r="L1301" s="56"/>
      <c r="M1301" s="56"/>
      <c r="N1301" s="56"/>
      <c r="O1301" s="56"/>
      <c r="P1301" s="56"/>
      <c r="Q1301" s="56"/>
      <c r="R1301" s="56"/>
      <c r="S1301" s="56"/>
      <c r="T1301" s="56"/>
      <c r="U1301" s="56"/>
      <c r="V1301" s="56"/>
      <c r="W1301" s="56"/>
      <c r="X1301" s="56"/>
      <c r="Y1301" s="56"/>
      <c r="Z1301" s="56"/>
    </row>
    <row r="1302" spans="1:26" x14ac:dyDescent="0.35">
      <c r="A1302" s="56"/>
      <c r="B1302" s="56"/>
      <c r="C1302" s="56"/>
      <c r="D1302" s="278"/>
      <c r="E1302" s="177"/>
      <c r="F1302" s="177"/>
      <c r="G1302" s="177"/>
      <c r="H1302" s="177"/>
      <c r="I1302" s="177"/>
      <c r="J1302" s="177"/>
      <c r="K1302" s="177"/>
      <c r="L1302" s="56"/>
      <c r="M1302" s="56"/>
      <c r="N1302" s="56"/>
      <c r="O1302" s="56"/>
      <c r="P1302" s="56"/>
      <c r="Q1302" s="56"/>
      <c r="R1302" s="56"/>
      <c r="S1302" s="56"/>
      <c r="T1302" s="56"/>
      <c r="U1302" s="56"/>
      <c r="V1302" s="56"/>
      <c r="W1302" s="56"/>
      <c r="X1302" s="56"/>
      <c r="Y1302" s="56"/>
      <c r="Z1302" s="56"/>
    </row>
    <row r="1303" spans="1:26" x14ac:dyDescent="0.35">
      <c r="A1303" s="56"/>
      <c r="B1303" s="56"/>
      <c r="C1303" s="56"/>
      <c r="D1303" s="278"/>
      <c r="E1303" s="177"/>
      <c r="F1303" s="177"/>
      <c r="G1303" s="177"/>
      <c r="H1303" s="177"/>
      <c r="I1303" s="177"/>
      <c r="J1303" s="177"/>
      <c r="K1303" s="177"/>
      <c r="L1303" s="56"/>
      <c r="M1303" s="56"/>
      <c r="N1303" s="56"/>
      <c r="O1303" s="56"/>
      <c r="P1303" s="56"/>
      <c r="Q1303" s="56"/>
      <c r="R1303" s="56"/>
      <c r="S1303" s="56"/>
      <c r="T1303" s="56"/>
      <c r="U1303" s="56"/>
      <c r="V1303" s="56"/>
      <c r="W1303" s="56"/>
      <c r="X1303" s="56"/>
      <c r="Y1303" s="56"/>
      <c r="Z1303" s="56"/>
    </row>
    <row r="1304" spans="1:26" x14ac:dyDescent="0.35">
      <c r="A1304" s="56"/>
      <c r="B1304" s="56"/>
      <c r="C1304" s="56"/>
      <c r="D1304" s="278"/>
      <c r="E1304" s="177"/>
      <c r="F1304" s="177"/>
      <c r="G1304" s="177"/>
      <c r="H1304" s="177"/>
      <c r="I1304" s="177"/>
      <c r="J1304" s="177"/>
      <c r="K1304" s="177"/>
      <c r="L1304" s="56"/>
      <c r="M1304" s="56"/>
      <c r="N1304" s="56"/>
      <c r="O1304" s="56"/>
      <c r="P1304" s="56"/>
      <c r="Q1304" s="56"/>
      <c r="R1304" s="56"/>
      <c r="S1304" s="56"/>
      <c r="T1304" s="56"/>
      <c r="U1304" s="56"/>
      <c r="V1304" s="56"/>
      <c r="W1304" s="56"/>
      <c r="X1304" s="56"/>
      <c r="Y1304" s="56"/>
      <c r="Z1304" s="56"/>
    </row>
    <row r="1305" spans="1:26" x14ac:dyDescent="0.35">
      <c r="A1305" s="56"/>
      <c r="B1305" s="56"/>
      <c r="C1305" s="56"/>
      <c r="D1305" s="278"/>
      <c r="E1305" s="177"/>
      <c r="F1305" s="177"/>
      <c r="G1305" s="177"/>
      <c r="H1305" s="177"/>
      <c r="I1305" s="177"/>
      <c r="J1305" s="177"/>
      <c r="K1305" s="177"/>
      <c r="L1305" s="56"/>
      <c r="M1305" s="56"/>
      <c r="N1305" s="56"/>
      <c r="O1305" s="56"/>
      <c r="P1305" s="56"/>
      <c r="Q1305" s="56"/>
      <c r="R1305" s="56"/>
      <c r="S1305" s="56"/>
      <c r="T1305" s="56"/>
      <c r="U1305" s="56"/>
      <c r="V1305" s="56"/>
      <c r="W1305" s="56"/>
      <c r="X1305" s="56"/>
      <c r="Y1305" s="56"/>
      <c r="Z1305" s="56"/>
    </row>
    <row r="1306" spans="1:26" x14ac:dyDescent="0.35">
      <c r="A1306" s="56"/>
      <c r="B1306" s="56"/>
      <c r="C1306" s="56"/>
      <c r="D1306" s="278"/>
      <c r="E1306" s="177"/>
      <c r="F1306" s="177"/>
      <c r="G1306" s="177"/>
      <c r="H1306" s="177"/>
      <c r="I1306" s="177"/>
      <c r="J1306" s="177"/>
      <c r="K1306" s="177"/>
      <c r="L1306" s="56"/>
      <c r="M1306" s="56"/>
      <c r="N1306" s="56"/>
      <c r="O1306" s="56"/>
      <c r="P1306" s="56"/>
      <c r="Q1306" s="56"/>
      <c r="R1306" s="56"/>
      <c r="S1306" s="56"/>
      <c r="T1306" s="56"/>
      <c r="U1306" s="56"/>
      <c r="V1306" s="56"/>
      <c r="W1306" s="56"/>
      <c r="X1306" s="56"/>
      <c r="Y1306" s="56"/>
      <c r="Z1306" s="56"/>
    </row>
    <row r="1307" spans="1:26" x14ac:dyDescent="0.35">
      <c r="A1307" s="56"/>
      <c r="B1307" s="56"/>
      <c r="C1307" s="56"/>
      <c r="D1307" s="278"/>
      <c r="E1307" s="177"/>
      <c r="F1307" s="177"/>
      <c r="G1307" s="177"/>
      <c r="H1307" s="177"/>
      <c r="I1307" s="177"/>
      <c r="J1307" s="177"/>
      <c r="K1307" s="177"/>
      <c r="L1307" s="56"/>
      <c r="M1307" s="56"/>
      <c r="N1307" s="56"/>
      <c r="O1307" s="56"/>
      <c r="P1307" s="56"/>
      <c r="Q1307" s="56"/>
      <c r="R1307" s="56"/>
      <c r="S1307" s="56"/>
      <c r="T1307" s="56"/>
      <c r="U1307" s="56"/>
      <c r="V1307" s="56"/>
      <c r="W1307" s="56"/>
      <c r="X1307" s="56"/>
      <c r="Y1307" s="56"/>
      <c r="Z1307" s="56"/>
    </row>
    <row r="1308" spans="1:26" x14ac:dyDescent="0.35">
      <c r="A1308" s="56"/>
      <c r="B1308" s="56"/>
      <c r="C1308" s="56"/>
      <c r="D1308" s="278"/>
      <c r="E1308" s="177"/>
      <c r="F1308" s="177"/>
      <c r="G1308" s="177"/>
      <c r="H1308" s="177"/>
      <c r="I1308" s="177"/>
      <c r="J1308" s="177"/>
      <c r="K1308" s="177"/>
      <c r="L1308" s="56"/>
      <c r="M1308" s="56"/>
      <c r="N1308" s="56"/>
      <c r="O1308" s="56"/>
      <c r="P1308" s="56"/>
      <c r="Q1308" s="56"/>
      <c r="R1308" s="56"/>
      <c r="S1308" s="56"/>
      <c r="T1308" s="56"/>
      <c r="U1308" s="56"/>
      <c r="V1308" s="56"/>
      <c r="W1308" s="56"/>
      <c r="X1308" s="56"/>
      <c r="Y1308" s="56"/>
      <c r="Z1308" s="56"/>
    </row>
    <row r="1309" spans="1:26" x14ac:dyDescent="0.35">
      <c r="A1309" s="56"/>
      <c r="B1309" s="56"/>
      <c r="C1309" s="56"/>
      <c r="D1309" s="278"/>
      <c r="E1309" s="177"/>
      <c r="F1309" s="177"/>
      <c r="G1309" s="177"/>
      <c r="H1309" s="177"/>
      <c r="I1309" s="177"/>
      <c r="J1309" s="177"/>
      <c r="K1309" s="177"/>
      <c r="L1309" s="56"/>
      <c r="M1309" s="56"/>
      <c r="N1309" s="56"/>
      <c r="O1309" s="56"/>
      <c r="P1309" s="56"/>
      <c r="Q1309" s="56"/>
      <c r="R1309" s="56"/>
      <c r="S1309" s="56"/>
      <c r="T1309" s="56"/>
      <c r="U1309" s="56"/>
      <c r="V1309" s="56"/>
      <c r="W1309" s="56"/>
      <c r="X1309" s="56"/>
      <c r="Y1309" s="56"/>
      <c r="Z1309" s="56"/>
    </row>
    <row r="1310" spans="1:26" x14ac:dyDescent="0.35">
      <c r="A1310" s="56"/>
      <c r="B1310" s="56"/>
      <c r="C1310" s="56"/>
      <c r="D1310" s="278"/>
      <c r="E1310" s="177"/>
      <c r="F1310" s="177"/>
      <c r="G1310" s="177"/>
      <c r="H1310" s="177"/>
      <c r="I1310" s="177"/>
      <c r="J1310" s="177"/>
      <c r="K1310" s="177"/>
      <c r="L1310" s="56"/>
      <c r="M1310" s="56"/>
      <c r="N1310" s="56"/>
      <c r="O1310" s="56"/>
      <c r="P1310" s="56"/>
      <c r="Q1310" s="56"/>
      <c r="R1310" s="56"/>
      <c r="S1310" s="56"/>
      <c r="T1310" s="56"/>
      <c r="U1310" s="56"/>
      <c r="V1310" s="56"/>
      <c r="W1310" s="56"/>
      <c r="X1310" s="56"/>
      <c r="Y1310" s="56"/>
      <c r="Z1310" s="56"/>
    </row>
    <row r="1311" spans="1:26" x14ac:dyDescent="0.35">
      <c r="A1311" s="56"/>
      <c r="B1311" s="56"/>
      <c r="C1311" s="56"/>
      <c r="D1311" s="278"/>
      <c r="E1311" s="177"/>
      <c r="F1311" s="177"/>
      <c r="G1311" s="177"/>
      <c r="H1311" s="177"/>
      <c r="I1311" s="177"/>
      <c r="J1311" s="177"/>
      <c r="K1311" s="177"/>
      <c r="L1311" s="56"/>
      <c r="M1311" s="56"/>
      <c r="N1311" s="56"/>
      <c r="O1311" s="56"/>
      <c r="P1311" s="56"/>
      <c r="Q1311" s="56"/>
      <c r="R1311" s="56"/>
      <c r="S1311" s="56"/>
      <c r="T1311" s="56"/>
      <c r="U1311" s="56"/>
      <c r="V1311" s="56"/>
      <c r="W1311" s="56"/>
      <c r="X1311" s="56"/>
      <c r="Y1311" s="56"/>
      <c r="Z1311" s="56"/>
    </row>
    <row r="1312" spans="1:26" x14ac:dyDescent="0.35">
      <c r="A1312" s="56"/>
      <c r="B1312" s="56"/>
      <c r="C1312" s="56"/>
      <c r="D1312" s="278"/>
      <c r="E1312" s="177"/>
      <c r="F1312" s="177"/>
      <c r="G1312" s="177"/>
      <c r="H1312" s="177"/>
      <c r="I1312" s="177"/>
      <c r="J1312" s="177"/>
      <c r="K1312" s="177"/>
      <c r="L1312" s="56"/>
      <c r="M1312" s="56"/>
      <c r="N1312" s="56"/>
      <c r="O1312" s="56"/>
      <c r="P1312" s="56"/>
      <c r="Q1312" s="56"/>
      <c r="R1312" s="56"/>
      <c r="S1312" s="56"/>
      <c r="T1312" s="56"/>
      <c r="U1312" s="56"/>
      <c r="V1312" s="56"/>
      <c r="W1312" s="56"/>
      <c r="X1312" s="56"/>
      <c r="Y1312" s="56"/>
      <c r="Z1312" s="56"/>
    </row>
    <row r="1313" spans="1:26" x14ac:dyDescent="0.35">
      <c r="A1313" s="56"/>
      <c r="B1313" s="56"/>
      <c r="C1313" s="56"/>
      <c r="D1313" s="278"/>
      <c r="E1313" s="177"/>
      <c r="F1313" s="177"/>
      <c r="G1313" s="177"/>
      <c r="H1313" s="177"/>
      <c r="I1313" s="177"/>
      <c r="J1313" s="177"/>
      <c r="K1313" s="177"/>
      <c r="L1313" s="56"/>
      <c r="M1313" s="56"/>
      <c r="N1313" s="56"/>
      <c r="O1313" s="56"/>
      <c r="P1313" s="56"/>
      <c r="Q1313" s="56"/>
      <c r="R1313" s="56"/>
      <c r="S1313" s="56"/>
      <c r="T1313" s="56"/>
      <c r="U1313" s="56"/>
      <c r="V1313" s="56"/>
      <c r="W1313" s="56"/>
      <c r="X1313" s="56"/>
      <c r="Y1313" s="56"/>
      <c r="Z1313" s="56"/>
    </row>
    <row r="1314" spans="1:26" x14ac:dyDescent="0.35">
      <c r="A1314" s="56"/>
      <c r="B1314" s="56"/>
      <c r="C1314" s="56"/>
      <c r="D1314" s="278"/>
      <c r="E1314" s="177"/>
      <c r="F1314" s="177"/>
      <c r="G1314" s="177"/>
      <c r="H1314" s="177"/>
      <c r="I1314" s="177"/>
      <c r="J1314" s="177"/>
      <c r="K1314" s="177"/>
      <c r="L1314" s="56"/>
      <c r="M1314" s="56"/>
      <c r="N1314" s="56"/>
      <c r="O1314" s="56"/>
      <c r="P1314" s="56"/>
      <c r="Q1314" s="56"/>
      <c r="R1314" s="56"/>
      <c r="S1314" s="56"/>
      <c r="T1314" s="56"/>
      <c r="U1314" s="56"/>
      <c r="V1314" s="56"/>
      <c r="W1314" s="56"/>
      <c r="X1314" s="56"/>
      <c r="Y1314" s="56"/>
      <c r="Z1314" s="56"/>
    </row>
    <row r="1315" spans="1:26" x14ac:dyDescent="0.35">
      <c r="A1315" s="56"/>
      <c r="B1315" s="56"/>
      <c r="C1315" s="56"/>
      <c r="D1315" s="278"/>
      <c r="E1315" s="177"/>
      <c r="F1315" s="177"/>
      <c r="G1315" s="177"/>
      <c r="H1315" s="177"/>
      <c r="I1315" s="177"/>
      <c r="J1315" s="177"/>
      <c r="K1315" s="177"/>
      <c r="L1315" s="56"/>
      <c r="M1315" s="56"/>
      <c r="N1315" s="56"/>
      <c r="O1315" s="56"/>
      <c r="P1315" s="56"/>
      <c r="Q1315" s="56"/>
      <c r="R1315" s="56"/>
      <c r="S1315" s="56"/>
      <c r="T1315" s="56"/>
      <c r="U1315" s="56"/>
      <c r="V1315" s="56"/>
      <c r="W1315" s="56"/>
      <c r="X1315" s="56"/>
      <c r="Y1315" s="56"/>
      <c r="Z1315" s="56"/>
    </row>
    <row r="1316" spans="1:26" x14ac:dyDescent="0.35">
      <c r="A1316" s="56"/>
      <c r="B1316" s="56"/>
      <c r="C1316" s="56"/>
      <c r="D1316" s="278"/>
      <c r="E1316" s="177"/>
      <c r="F1316" s="177"/>
      <c r="G1316" s="177"/>
      <c r="H1316" s="177"/>
      <c r="I1316" s="177"/>
      <c r="J1316" s="177"/>
      <c r="K1316" s="177"/>
      <c r="L1316" s="56"/>
      <c r="M1316" s="56"/>
      <c r="N1316" s="56"/>
      <c r="O1316" s="56"/>
      <c r="P1316" s="56"/>
      <c r="Q1316" s="56"/>
      <c r="R1316" s="56"/>
      <c r="S1316" s="56"/>
      <c r="T1316" s="56"/>
      <c r="U1316" s="56"/>
      <c r="V1316" s="56"/>
      <c r="W1316" s="56"/>
      <c r="X1316" s="56"/>
      <c r="Y1316" s="56"/>
      <c r="Z1316" s="56"/>
    </row>
    <row r="1317" spans="1:26" x14ac:dyDescent="0.35">
      <c r="A1317" s="56"/>
      <c r="B1317" s="56"/>
      <c r="C1317" s="56"/>
      <c r="D1317" s="278"/>
      <c r="E1317" s="177"/>
      <c r="F1317" s="177"/>
      <c r="G1317" s="177"/>
      <c r="H1317" s="177"/>
      <c r="I1317" s="177"/>
      <c r="J1317" s="177"/>
      <c r="K1317" s="177"/>
      <c r="L1317" s="56"/>
      <c r="M1317" s="56"/>
      <c r="N1317" s="56"/>
      <c r="O1317" s="56"/>
      <c r="P1317" s="56"/>
      <c r="Q1317" s="56"/>
      <c r="R1317" s="56"/>
      <c r="S1317" s="56"/>
      <c r="T1317" s="56"/>
      <c r="U1317" s="56"/>
      <c r="V1317" s="56"/>
      <c r="W1317" s="56"/>
      <c r="X1317" s="56"/>
      <c r="Y1317" s="56"/>
      <c r="Z1317" s="56"/>
    </row>
    <row r="1318" spans="1:26" x14ac:dyDescent="0.35">
      <c r="A1318" s="56"/>
      <c r="B1318" s="56"/>
      <c r="C1318" s="56"/>
      <c r="D1318" s="278"/>
      <c r="E1318" s="177"/>
      <c r="F1318" s="177"/>
      <c r="G1318" s="177"/>
      <c r="H1318" s="177"/>
      <c r="I1318" s="177"/>
      <c r="J1318" s="177"/>
      <c r="K1318" s="177"/>
      <c r="L1318" s="56"/>
      <c r="M1318" s="56"/>
      <c r="N1318" s="56"/>
      <c r="O1318" s="56"/>
      <c r="P1318" s="56"/>
      <c r="Q1318" s="56"/>
      <c r="R1318" s="56"/>
      <c r="S1318" s="56"/>
      <c r="T1318" s="56"/>
      <c r="U1318" s="56"/>
      <c r="V1318" s="56"/>
      <c r="W1318" s="56"/>
      <c r="X1318" s="56"/>
      <c r="Y1318" s="56"/>
      <c r="Z1318" s="56"/>
    </row>
    <row r="1319" spans="1:26" x14ac:dyDescent="0.35">
      <c r="A1319" s="56"/>
      <c r="B1319" s="56"/>
      <c r="C1319" s="56"/>
      <c r="D1319" s="278"/>
      <c r="E1319" s="177"/>
      <c r="F1319" s="177"/>
      <c r="G1319" s="177"/>
      <c r="H1319" s="177"/>
      <c r="I1319" s="177"/>
      <c r="J1319" s="177"/>
      <c r="K1319" s="177"/>
      <c r="L1319" s="56"/>
      <c r="M1319" s="56"/>
      <c r="N1319" s="56"/>
      <c r="O1319" s="56"/>
      <c r="P1319" s="56"/>
      <c r="Q1319" s="56"/>
      <c r="R1319" s="56"/>
      <c r="S1319" s="56"/>
      <c r="T1319" s="56"/>
      <c r="U1319" s="56"/>
      <c r="V1319" s="56"/>
      <c r="W1319" s="56"/>
      <c r="X1319" s="56"/>
      <c r="Y1319" s="56"/>
      <c r="Z1319" s="56"/>
    </row>
    <row r="1320" spans="1:26" x14ac:dyDescent="0.35">
      <c r="A1320" s="56"/>
      <c r="B1320" s="56"/>
      <c r="C1320" s="56"/>
      <c r="D1320" s="278"/>
      <c r="E1320" s="177"/>
      <c r="F1320" s="177"/>
      <c r="G1320" s="177"/>
      <c r="H1320" s="177"/>
      <c r="I1320" s="177"/>
      <c r="J1320" s="177"/>
      <c r="K1320" s="177"/>
      <c r="L1320" s="56"/>
      <c r="M1320" s="56"/>
      <c r="N1320" s="56"/>
      <c r="O1320" s="56"/>
      <c r="P1320" s="56"/>
      <c r="Q1320" s="56"/>
      <c r="R1320" s="56"/>
      <c r="S1320" s="56"/>
      <c r="T1320" s="56"/>
      <c r="U1320" s="56"/>
      <c r="V1320" s="56"/>
      <c r="W1320" s="56"/>
      <c r="X1320" s="56"/>
      <c r="Y1320" s="56"/>
      <c r="Z1320" s="56"/>
    </row>
    <row r="1321" spans="1:26" x14ac:dyDescent="0.35">
      <c r="A1321" s="56"/>
      <c r="B1321" s="56"/>
      <c r="C1321" s="56"/>
      <c r="D1321" s="278"/>
      <c r="E1321" s="177"/>
      <c r="F1321" s="177"/>
      <c r="G1321" s="177"/>
      <c r="H1321" s="177"/>
      <c r="I1321" s="177"/>
      <c r="J1321" s="177"/>
      <c r="K1321" s="177"/>
      <c r="L1321" s="56"/>
      <c r="M1321" s="56"/>
      <c r="N1321" s="56"/>
      <c r="O1321" s="56"/>
      <c r="P1321" s="56"/>
      <c r="Q1321" s="56"/>
      <c r="R1321" s="56"/>
      <c r="S1321" s="56"/>
      <c r="T1321" s="56"/>
      <c r="U1321" s="56"/>
      <c r="V1321" s="56"/>
      <c r="W1321" s="56"/>
      <c r="X1321" s="56"/>
      <c r="Y1321" s="56"/>
      <c r="Z1321" s="56"/>
    </row>
    <row r="1322" spans="1:26" x14ac:dyDescent="0.35">
      <c r="A1322" s="56"/>
      <c r="B1322" s="56"/>
      <c r="C1322" s="56"/>
      <c r="D1322" s="278"/>
      <c r="E1322" s="177"/>
      <c r="F1322" s="177"/>
      <c r="G1322" s="177"/>
      <c r="H1322" s="177"/>
      <c r="I1322" s="177"/>
      <c r="J1322" s="177"/>
      <c r="K1322" s="177"/>
      <c r="L1322" s="56"/>
      <c r="M1322" s="56"/>
      <c r="N1322" s="56"/>
      <c r="O1322" s="56"/>
      <c r="P1322" s="56"/>
      <c r="Q1322" s="56"/>
      <c r="R1322" s="56"/>
      <c r="S1322" s="56"/>
      <c r="T1322" s="56"/>
      <c r="U1322" s="56"/>
      <c r="V1322" s="56"/>
      <c r="W1322" s="56"/>
      <c r="X1322" s="56"/>
      <c r="Y1322" s="56"/>
      <c r="Z1322" s="56"/>
    </row>
    <row r="1323" spans="1:26" x14ac:dyDescent="0.35">
      <c r="A1323" s="56"/>
      <c r="B1323" s="56"/>
      <c r="C1323" s="56"/>
      <c r="D1323" s="278"/>
      <c r="E1323" s="177"/>
      <c r="F1323" s="177"/>
      <c r="G1323" s="177"/>
      <c r="H1323" s="177"/>
      <c r="I1323" s="177"/>
      <c r="J1323" s="177"/>
      <c r="K1323" s="177"/>
      <c r="L1323" s="56"/>
      <c r="M1323" s="56"/>
      <c r="N1323" s="56"/>
      <c r="O1323" s="56"/>
      <c r="P1323" s="56"/>
      <c r="Q1323" s="56"/>
      <c r="R1323" s="56"/>
      <c r="S1323" s="56"/>
      <c r="T1323" s="56"/>
      <c r="U1323" s="56"/>
      <c r="V1323" s="56"/>
      <c r="W1323" s="56"/>
      <c r="X1323" s="56"/>
      <c r="Y1323" s="56"/>
      <c r="Z1323" s="56"/>
    </row>
    <row r="1324" spans="1:26" x14ac:dyDescent="0.35">
      <c r="A1324" s="56"/>
      <c r="B1324" s="56"/>
      <c r="C1324" s="56"/>
      <c r="D1324" s="278"/>
      <c r="E1324" s="177"/>
      <c r="F1324" s="177"/>
      <c r="G1324" s="177"/>
      <c r="H1324" s="177"/>
      <c r="I1324" s="177"/>
      <c r="J1324" s="177"/>
      <c r="K1324" s="177"/>
      <c r="L1324" s="56"/>
      <c r="M1324" s="56"/>
      <c r="N1324" s="56"/>
      <c r="O1324" s="56"/>
      <c r="P1324" s="56"/>
      <c r="Q1324" s="56"/>
      <c r="R1324" s="56"/>
      <c r="S1324" s="56"/>
      <c r="T1324" s="56"/>
      <c r="U1324" s="56"/>
      <c r="V1324" s="56"/>
      <c r="W1324" s="56"/>
      <c r="X1324" s="56"/>
      <c r="Y1324" s="56"/>
      <c r="Z1324" s="56"/>
    </row>
    <row r="1325" spans="1:26" x14ac:dyDescent="0.35">
      <c r="A1325" s="56"/>
      <c r="B1325" s="56"/>
      <c r="C1325" s="56"/>
      <c r="D1325" s="278"/>
      <c r="E1325" s="177"/>
      <c r="F1325" s="177"/>
      <c r="G1325" s="177"/>
      <c r="H1325" s="177"/>
      <c r="I1325" s="177"/>
      <c r="J1325" s="177"/>
      <c r="K1325" s="177"/>
      <c r="L1325" s="56"/>
      <c r="M1325" s="56"/>
      <c r="N1325" s="56"/>
      <c r="O1325" s="56"/>
      <c r="P1325" s="56"/>
      <c r="Q1325" s="56"/>
      <c r="R1325" s="56"/>
      <c r="S1325" s="56"/>
      <c r="T1325" s="56"/>
      <c r="U1325" s="56"/>
      <c r="V1325" s="56"/>
      <c r="W1325" s="56"/>
      <c r="X1325" s="56"/>
      <c r="Y1325" s="56"/>
      <c r="Z1325" s="56"/>
    </row>
    <row r="1326" spans="1:26" x14ac:dyDescent="0.35">
      <c r="A1326" s="56"/>
      <c r="B1326" s="56"/>
      <c r="C1326" s="56"/>
      <c r="D1326" s="278"/>
      <c r="E1326" s="177"/>
      <c r="F1326" s="177"/>
      <c r="G1326" s="177"/>
      <c r="H1326" s="177"/>
      <c r="I1326" s="177"/>
      <c r="J1326" s="177"/>
      <c r="K1326" s="177"/>
      <c r="L1326" s="56"/>
      <c r="M1326" s="56"/>
      <c r="N1326" s="56"/>
      <c r="O1326" s="56"/>
      <c r="P1326" s="56"/>
      <c r="Q1326" s="56"/>
      <c r="R1326" s="56"/>
      <c r="S1326" s="56"/>
      <c r="T1326" s="56"/>
      <c r="U1326" s="56"/>
      <c r="V1326" s="56"/>
      <c r="W1326" s="56"/>
      <c r="X1326" s="56"/>
      <c r="Y1326" s="56"/>
      <c r="Z1326" s="56"/>
    </row>
    <row r="1327" spans="1:26" x14ac:dyDescent="0.35">
      <c r="A1327" s="56"/>
      <c r="B1327" s="56"/>
      <c r="C1327" s="56"/>
      <c r="D1327" s="278"/>
      <c r="E1327" s="177"/>
      <c r="F1327" s="177"/>
      <c r="G1327" s="177"/>
      <c r="H1327" s="177"/>
      <c r="I1327" s="177"/>
      <c r="J1327" s="177"/>
      <c r="K1327" s="177"/>
      <c r="L1327" s="56"/>
      <c r="M1327" s="56"/>
      <c r="N1327" s="56"/>
      <c r="O1327" s="56"/>
      <c r="P1327" s="56"/>
      <c r="Q1327" s="56"/>
      <c r="R1327" s="56"/>
      <c r="S1327" s="56"/>
      <c r="T1327" s="56"/>
      <c r="U1327" s="56"/>
      <c r="V1327" s="56"/>
      <c r="W1327" s="56"/>
      <c r="X1327" s="56"/>
      <c r="Y1327" s="56"/>
      <c r="Z1327" s="56"/>
    </row>
    <row r="1328" spans="1:26" x14ac:dyDescent="0.35">
      <c r="A1328" s="56"/>
      <c r="B1328" s="56"/>
      <c r="C1328" s="56"/>
      <c r="D1328" s="278"/>
      <c r="E1328" s="177"/>
      <c r="F1328" s="177"/>
      <c r="G1328" s="177"/>
      <c r="H1328" s="177"/>
      <c r="I1328" s="177"/>
      <c r="J1328" s="177"/>
      <c r="K1328" s="177"/>
      <c r="L1328" s="56"/>
      <c r="M1328" s="56"/>
      <c r="N1328" s="56"/>
      <c r="O1328" s="56"/>
      <c r="P1328" s="56"/>
      <c r="Q1328" s="56"/>
      <c r="R1328" s="56"/>
      <c r="S1328" s="56"/>
      <c r="T1328" s="56"/>
      <c r="U1328" s="56"/>
      <c r="V1328" s="56"/>
      <c r="W1328" s="56"/>
      <c r="X1328" s="56"/>
      <c r="Y1328" s="56"/>
      <c r="Z1328" s="56"/>
    </row>
    <row r="1329" spans="1:26" x14ac:dyDescent="0.35">
      <c r="A1329" s="56"/>
      <c r="B1329" s="56"/>
      <c r="C1329" s="56"/>
      <c r="D1329" s="278"/>
      <c r="E1329" s="177"/>
      <c r="F1329" s="177"/>
      <c r="G1329" s="177"/>
      <c r="H1329" s="177"/>
      <c r="I1329" s="177"/>
      <c r="J1329" s="177"/>
      <c r="K1329" s="177"/>
      <c r="L1329" s="56"/>
      <c r="M1329" s="56"/>
      <c r="N1329" s="56"/>
      <c r="O1329" s="56"/>
      <c r="P1329" s="56"/>
      <c r="Q1329" s="56"/>
      <c r="R1329" s="56"/>
      <c r="S1329" s="56"/>
      <c r="T1329" s="56"/>
      <c r="U1329" s="56"/>
      <c r="V1329" s="56"/>
      <c r="W1329" s="56"/>
      <c r="X1329" s="56"/>
      <c r="Y1329" s="56"/>
      <c r="Z1329" s="56"/>
    </row>
    <row r="1330" spans="1:26" x14ac:dyDescent="0.35">
      <c r="A1330" s="56"/>
      <c r="B1330" s="56"/>
      <c r="C1330" s="56"/>
      <c r="D1330" s="278"/>
      <c r="E1330" s="177"/>
      <c r="F1330" s="177"/>
      <c r="G1330" s="177"/>
      <c r="H1330" s="177"/>
      <c r="I1330" s="177"/>
      <c r="J1330" s="177"/>
      <c r="K1330" s="177"/>
      <c r="L1330" s="56"/>
      <c r="M1330" s="56"/>
      <c r="N1330" s="56"/>
      <c r="O1330" s="56"/>
      <c r="P1330" s="56"/>
      <c r="Q1330" s="56"/>
      <c r="R1330" s="56"/>
      <c r="S1330" s="56"/>
      <c r="T1330" s="56"/>
      <c r="U1330" s="56"/>
      <c r="V1330" s="56"/>
      <c r="W1330" s="56"/>
      <c r="X1330" s="56"/>
      <c r="Y1330" s="56"/>
      <c r="Z1330" s="56"/>
    </row>
    <row r="1331" spans="1:26" x14ac:dyDescent="0.35">
      <c r="A1331" s="56"/>
      <c r="B1331" s="56"/>
      <c r="C1331" s="56"/>
      <c r="D1331" s="278"/>
      <c r="E1331" s="177"/>
      <c r="F1331" s="177"/>
      <c r="G1331" s="177"/>
      <c r="H1331" s="177"/>
      <c r="I1331" s="177"/>
      <c r="J1331" s="177"/>
      <c r="K1331" s="177"/>
      <c r="L1331" s="56"/>
      <c r="M1331" s="56"/>
      <c r="N1331" s="56"/>
      <c r="O1331" s="56"/>
      <c r="P1331" s="56"/>
      <c r="Q1331" s="56"/>
      <c r="R1331" s="56"/>
      <c r="S1331" s="56"/>
      <c r="T1331" s="56"/>
      <c r="U1331" s="56"/>
      <c r="V1331" s="56"/>
      <c r="W1331" s="56"/>
      <c r="X1331" s="56"/>
      <c r="Y1331" s="56"/>
      <c r="Z1331" s="56"/>
    </row>
    <row r="1332" spans="1:26" x14ac:dyDescent="0.35">
      <c r="A1332" s="56"/>
      <c r="B1332" s="56"/>
      <c r="C1332" s="56"/>
      <c r="D1332" s="278"/>
      <c r="E1332" s="177"/>
      <c r="F1332" s="177"/>
      <c r="G1332" s="177"/>
      <c r="H1332" s="177"/>
      <c r="I1332" s="177"/>
      <c r="J1332" s="177"/>
      <c r="K1332" s="177"/>
      <c r="L1332" s="56"/>
      <c r="M1332" s="56"/>
      <c r="N1332" s="56"/>
      <c r="O1332" s="56"/>
      <c r="P1332" s="56"/>
      <c r="Q1332" s="56"/>
      <c r="R1332" s="56"/>
      <c r="S1332" s="56"/>
      <c r="T1332" s="56"/>
      <c r="U1332" s="56"/>
      <c r="V1332" s="56"/>
      <c r="W1332" s="56"/>
      <c r="X1332" s="56"/>
      <c r="Y1332" s="56"/>
      <c r="Z1332" s="56"/>
    </row>
    <row r="1333" spans="1:26" x14ac:dyDescent="0.35">
      <c r="A1333" s="56"/>
      <c r="B1333" s="56"/>
      <c r="C1333" s="56"/>
      <c r="D1333" s="278"/>
      <c r="E1333" s="177"/>
      <c r="F1333" s="177"/>
      <c r="G1333" s="177"/>
      <c r="H1333" s="177"/>
      <c r="I1333" s="177"/>
      <c r="J1333" s="177"/>
      <c r="K1333" s="177"/>
      <c r="L1333" s="56"/>
      <c r="M1333" s="56"/>
      <c r="N1333" s="56"/>
      <c r="O1333" s="56"/>
      <c r="P1333" s="56"/>
      <c r="Q1333" s="56"/>
      <c r="R1333" s="56"/>
      <c r="S1333" s="56"/>
      <c r="T1333" s="56"/>
      <c r="U1333" s="56"/>
      <c r="V1333" s="56"/>
      <c r="W1333" s="56"/>
      <c r="X1333" s="56"/>
      <c r="Y1333" s="56"/>
      <c r="Z1333" s="56"/>
    </row>
    <row r="1334" spans="1:26" x14ac:dyDescent="0.35">
      <c r="A1334" s="56"/>
      <c r="B1334" s="56"/>
      <c r="C1334" s="56"/>
      <c r="D1334" s="278"/>
      <c r="E1334" s="177"/>
      <c r="F1334" s="177"/>
      <c r="G1334" s="177"/>
      <c r="H1334" s="177"/>
      <c r="I1334" s="177"/>
      <c r="J1334" s="177"/>
      <c r="K1334" s="177"/>
      <c r="L1334" s="56"/>
      <c r="M1334" s="56"/>
      <c r="N1334" s="56"/>
      <c r="O1334" s="56"/>
      <c r="P1334" s="56"/>
      <c r="Q1334" s="56"/>
      <c r="R1334" s="56"/>
      <c r="S1334" s="56"/>
      <c r="T1334" s="56"/>
      <c r="U1334" s="56"/>
      <c r="V1334" s="56"/>
      <c r="W1334" s="56"/>
      <c r="X1334" s="56"/>
      <c r="Y1334" s="56"/>
      <c r="Z1334" s="56"/>
    </row>
    <row r="1335" spans="1:26" x14ac:dyDescent="0.35">
      <c r="A1335" s="56"/>
      <c r="B1335" s="56"/>
      <c r="C1335" s="56"/>
      <c r="D1335" s="278"/>
      <c r="E1335" s="177"/>
      <c r="F1335" s="177"/>
      <c r="G1335" s="177"/>
      <c r="H1335" s="177"/>
      <c r="I1335" s="177"/>
      <c r="J1335" s="177"/>
      <c r="K1335" s="177"/>
      <c r="L1335" s="56"/>
      <c r="M1335" s="56"/>
      <c r="N1335" s="56"/>
      <c r="O1335" s="56"/>
      <c r="P1335" s="56"/>
      <c r="Q1335" s="56"/>
      <c r="R1335" s="56"/>
      <c r="S1335" s="56"/>
      <c r="T1335" s="56"/>
      <c r="U1335" s="56"/>
      <c r="V1335" s="56"/>
      <c r="W1335" s="56"/>
      <c r="X1335" s="56"/>
      <c r="Y1335" s="56"/>
      <c r="Z1335" s="56"/>
    </row>
    <row r="1336" spans="1:26" x14ac:dyDescent="0.35">
      <c r="A1336" s="56"/>
      <c r="B1336" s="56"/>
      <c r="C1336" s="56"/>
      <c r="D1336" s="278"/>
      <c r="E1336" s="177"/>
      <c r="F1336" s="177"/>
      <c r="G1336" s="177"/>
      <c r="H1336" s="177"/>
      <c r="I1336" s="177"/>
      <c r="J1336" s="177"/>
      <c r="K1336" s="177"/>
      <c r="L1336" s="56"/>
      <c r="M1336" s="56"/>
      <c r="N1336" s="56"/>
      <c r="O1336" s="56"/>
      <c r="P1336" s="56"/>
      <c r="Q1336" s="56"/>
      <c r="R1336" s="56"/>
      <c r="S1336" s="56"/>
      <c r="T1336" s="56"/>
      <c r="U1336" s="56"/>
      <c r="V1336" s="56"/>
      <c r="W1336" s="56"/>
      <c r="X1336" s="56"/>
      <c r="Y1336" s="56"/>
      <c r="Z1336" s="56"/>
    </row>
    <row r="1337" spans="1:26" x14ac:dyDescent="0.35">
      <c r="A1337" s="56"/>
      <c r="B1337" s="56"/>
      <c r="C1337" s="56"/>
      <c r="D1337" s="278"/>
      <c r="E1337" s="177"/>
      <c r="F1337" s="177"/>
      <c r="G1337" s="177"/>
      <c r="H1337" s="177"/>
      <c r="I1337" s="177"/>
      <c r="J1337" s="177"/>
      <c r="K1337" s="177"/>
      <c r="L1337" s="56"/>
      <c r="M1337" s="56"/>
      <c r="N1337" s="56"/>
      <c r="O1337" s="56"/>
      <c r="P1337" s="56"/>
      <c r="Q1337" s="56"/>
      <c r="R1337" s="56"/>
      <c r="S1337" s="56"/>
      <c r="T1337" s="56"/>
      <c r="U1337" s="56"/>
      <c r="V1337" s="56"/>
      <c r="W1337" s="56"/>
      <c r="X1337" s="56"/>
      <c r="Y1337" s="56"/>
      <c r="Z1337" s="56"/>
    </row>
    <row r="1338" spans="1:26" x14ac:dyDescent="0.35">
      <c r="A1338" s="56"/>
      <c r="B1338" s="56"/>
      <c r="C1338" s="56"/>
      <c r="D1338" s="278"/>
      <c r="E1338" s="177"/>
      <c r="F1338" s="177"/>
      <c r="G1338" s="177"/>
      <c r="H1338" s="177"/>
      <c r="I1338" s="177"/>
      <c r="J1338" s="177"/>
      <c r="K1338" s="177"/>
      <c r="L1338" s="56"/>
      <c r="M1338" s="56"/>
      <c r="N1338" s="56"/>
      <c r="O1338" s="56"/>
      <c r="P1338" s="56"/>
      <c r="Q1338" s="56"/>
      <c r="R1338" s="56"/>
      <c r="S1338" s="56"/>
      <c r="T1338" s="56"/>
      <c r="U1338" s="56"/>
      <c r="V1338" s="56"/>
      <c r="W1338" s="56"/>
      <c r="X1338" s="56"/>
      <c r="Y1338" s="56"/>
      <c r="Z1338" s="56"/>
    </row>
    <row r="1339" spans="1:26" x14ac:dyDescent="0.35">
      <c r="A1339" s="56"/>
      <c r="B1339" s="56"/>
      <c r="C1339" s="56"/>
      <c r="D1339" s="278"/>
      <c r="E1339" s="177"/>
      <c r="F1339" s="177"/>
      <c r="G1339" s="177"/>
      <c r="H1339" s="177"/>
      <c r="I1339" s="177"/>
      <c r="J1339" s="177"/>
      <c r="K1339" s="177"/>
      <c r="L1339" s="56"/>
      <c r="M1339" s="56"/>
      <c r="N1339" s="56"/>
      <c r="O1339" s="56"/>
      <c r="P1339" s="56"/>
      <c r="Q1339" s="56"/>
      <c r="R1339" s="56"/>
      <c r="S1339" s="56"/>
      <c r="T1339" s="56"/>
      <c r="U1339" s="56"/>
      <c r="V1339" s="56"/>
      <c r="W1339" s="56"/>
      <c r="X1339" s="56"/>
      <c r="Y1339" s="56"/>
      <c r="Z1339" s="56"/>
    </row>
    <row r="1340" spans="1:26" x14ac:dyDescent="0.35">
      <c r="A1340" s="56"/>
      <c r="B1340" s="56"/>
      <c r="C1340" s="56"/>
      <c r="D1340" s="278"/>
      <c r="E1340" s="177"/>
      <c r="F1340" s="177"/>
      <c r="G1340" s="177"/>
      <c r="H1340" s="177"/>
      <c r="I1340" s="177"/>
      <c r="J1340" s="177"/>
      <c r="K1340" s="177"/>
      <c r="L1340" s="56"/>
      <c r="M1340" s="56"/>
      <c r="N1340" s="56"/>
      <c r="O1340" s="56"/>
      <c r="P1340" s="56"/>
      <c r="Q1340" s="56"/>
      <c r="R1340" s="56"/>
      <c r="S1340" s="56"/>
      <c r="T1340" s="56"/>
      <c r="U1340" s="56"/>
      <c r="V1340" s="56"/>
      <c r="W1340" s="56"/>
      <c r="X1340" s="56"/>
      <c r="Y1340" s="56"/>
      <c r="Z1340" s="56"/>
    </row>
    <row r="1341" spans="1:26" x14ac:dyDescent="0.35">
      <c r="A1341" s="56"/>
      <c r="B1341" s="56"/>
      <c r="C1341" s="56"/>
      <c r="D1341" s="278"/>
      <c r="E1341" s="177"/>
      <c r="F1341" s="177"/>
      <c r="G1341" s="177"/>
      <c r="H1341" s="177"/>
      <c r="I1341" s="177"/>
      <c r="J1341" s="177"/>
      <c r="K1341" s="177"/>
      <c r="L1341" s="56"/>
      <c r="M1341" s="56"/>
      <c r="N1341" s="56"/>
      <c r="O1341" s="56"/>
      <c r="P1341" s="56"/>
      <c r="Q1341" s="56"/>
      <c r="R1341" s="56"/>
      <c r="S1341" s="56"/>
      <c r="T1341" s="56"/>
      <c r="U1341" s="56"/>
      <c r="V1341" s="56"/>
      <c r="W1341" s="56"/>
      <c r="X1341" s="56"/>
      <c r="Y1341" s="56"/>
      <c r="Z1341" s="56"/>
    </row>
    <row r="1342" spans="1:26" x14ac:dyDescent="0.35">
      <c r="A1342" s="56"/>
      <c r="B1342" s="56"/>
      <c r="C1342" s="56"/>
      <c r="D1342" s="278"/>
      <c r="E1342" s="177"/>
      <c r="F1342" s="177"/>
      <c r="G1342" s="177"/>
      <c r="H1342" s="177"/>
      <c r="I1342" s="177"/>
      <c r="J1342" s="177"/>
      <c r="K1342" s="177"/>
      <c r="L1342" s="56"/>
      <c r="M1342" s="56"/>
      <c r="N1342" s="56"/>
      <c r="O1342" s="56"/>
      <c r="P1342" s="56"/>
      <c r="Q1342" s="56"/>
      <c r="R1342" s="56"/>
      <c r="S1342" s="56"/>
      <c r="T1342" s="56"/>
      <c r="U1342" s="56"/>
      <c r="V1342" s="56"/>
      <c r="W1342" s="56"/>
      <c r="X1342" s="56"/>
      <c r="Y1342" s="56"/>
      <c r="Z1342" s="56"/>
    </row>
    <row r="1343" spans="1:26" x14ac:dyDescent="0.35">
      <c r="A1343" s="56"/>
      <c r="B1343" s="56"/>
      <c r="C1343" s="56"/>
      <c r="D1343" s="278"/>
      <c r="E1343" s="177"/>
      <c r="F1343" s="177"/>
      <c r="G1343" s="177"/>
      <c r="H1343" s="177"/>
      <c r="I1343" s="177"/>
      <c r="J1343" s="177"/>
      <c r="K1343" s="177"/>
      <c r="L1343" s="56"/>
      <c r="M1343" s="56"/>
      <c r="N1343" s="56"/>
      <c r="O1343" s="56"/>
      <c r="P1343" s="56"/>
      <c r="Q1343" s="56"/>
      <c r="R1343" s="56"/>
      <c r="S1343" s="56"/>
      <c r="T1343" s="56"/>
      <c r="U1343" s="56"/>
      <c r="V1343" s="56"/>
      <c r="W1343" s="56"/>
      <c r="X1343" s="56"/>
      <c r="Y1343" s="56"/>
      <c r="Z1343" s="56"/>
    </row>
    <row r="1344" spans="1:26" x14ac:dyDescent="0.35">
      <c r="A1344" s="56"/>
      <c r="B1344" s="56"/>
      <c r="C1344" s="56"/>
      <c r="D1344" s="278"/>
      <c r="E1344" s="177"/>
      <c r="F1344" s="177"/>
      <c r="G1344" s="177"/>
      <c r="H1344" s="177"/>
      <c r="I1344" s="177"/>
      <c r="J1344" s="177"/>
      <c r="K1344" s="177"/>
      <c r="L1344" s="56"/>
      <c r="M1344" s="56"/>
      <c r="N1344" s="56"/>
      <c r="O1344" s="56"/>
      <c r="P1344" s="56"/>
      <c r="Q1344" s="56"/>
      <c r="R1344" s="56"/>
      <c r="S1344" s="56"/>
      <c r="T1344" s="56"/>
      <c r="U1344" s="56"/>
      <c r="V1344" s="56"/>
      <c r="W1344" s="56"/>
      <c r="X1344" s="56"/>
      <c r="Y1344" s="56"/>
      <c r="Z1344" s="56"/>
    </row>
    <row r="1345" spans="1:26" x14ac:dyDescent="0.35">
      <c r="A1345" s="56"/>
      <c r="B1345" s="56"/>
      <c r="C1345" s="56"/>
      <c r="D1345" s="278"/>
      <c r="E1345" s="177"/>
      <c r="F1345" s="177"/>
      <c r="G1345" s="177"/>
      <c r="H1345" s="177"/>
      <c r="I1345" s="177"/>
      <c r="J1345" s="177"/>
      <c r="K1345" s="177"/>
      <c r="L1345" s="56"/>
      <c r="M1345" s="56"/>
      <c r="N1345" s="56"/>
      <c r="O1345" s="56"/>
      <c r="P1345" s="56"/>
      <c r="Q1345" s="56"/>
      <c r="R1345" s="56"/>
      <c r="S1345" s="56"/>
      <c r="T1345" s="56"/>
      <c r="U1345" s="56"/>
      <c r="V1345" s="56"/>
      <c r="W1345" s="56"/>
      <c r="X1345" s="56"/>
      <c r="Y1345" s="56"/>
      <c r="Z1345" s="56"/>
    </row>
    <row r="1346" spans="1:26" x14ac:dyDescent="0.35">
      <c r="A1346" s="56"/>
      <c r="B1346" s="56"/>
      <c r="C1346" s="56"/>
      <c r="D1346" s="278"/>
      <c r="E1346" s="177"/>
      <c r="F1346" s="177"/>
      <c r="G1346" s="177"/>
      <c r="H1346" s="177"/>
      <c r="I1346" s="177"/>
      <c r="J1346" s="177"/>
      <c r="K1346" s="177"/>
      <c r="L1346" s="56"/>
      <c r="M1346" s="56"/>
      <c r="N1346" s="56"/>
      <c r="O1346" s="56"/>
      <c r="P1346" s="56"/>
      <c r="Q1346" s="56"/>
      <c r="R1346" s="56"/>
      <c r="S1346" s="56"/>
      <c r="T1346" s="56"/>
      <c r="U1346" s="56"/>
      <c r="V1346" s="56"/>
      <c r="W1346" s="56"/>
      <c r="X1346" s="56"/>
      <c r="Y1346" s="56"/>
      <c r="Z1346" s="56"/>
    </row>
    <row r="1347" spans="1:26" x14ac:dyDescent="0.35">
      <c r="A1347" s="56"/>
      <c r="B1347" s="56"/>
      <c r="C1347" s="56"/>
      <c r="D1347" s="278"/>
      <c r="E1347" s="177"/>
      <c r="F1347" s="177"/>
      <c r="G1347" s="177"/>
      <c r="H1347" s="177"/>
      <c r="I1347" s="177"/>
      <c r="J1347" s="177"/>
      <c r="K1347" s="177"/>
      <c r="L1347" s="56"/>
      <c r="M1347" s="56"/>
      <c r="N1347" s="56"/>
      <c r="O1347" s="56"/>
      <c r="P1347" s="56"/>
      <c r="Q1347" s="56"/>
      <c r="R1347" s="56"/>
      <c r="S1347" s="56"/>
      <c r="T1347" s="56"/>
      <c r="U1347" s="56"/>
      <c r="V1347" s="56"/>
      <c r="W1347" s="56"/>
      <c r="X1347" s="56"/>
      <c r="Y1347" s="56"/>
      <c r="Z1347" s="56"/>
    </row>
    <row r="1348" spans="1:26" x14ac:dyDescent="0.35">
      <c r="A1348" s="56"/>
      <c r="B1348" s="56"/>
      <c r="C1348" s="56"/>
      <c r="D1348" s="278"/>
      <c r="E1348" s="177"/>
      <c r="F1348" s="177"/>
      <c r="G1348" s="177"/>
      <c r="H1348" s="177"/>
      <c r="I1348" s="177"/>
      <c r="J1348" s="177"/>
      <c r="K1348" s="177"/>
      <c r="L1348" s="56"/>
      <c r="M1348" s="56"/>
      <c r="N1348" s="56"/>
      <c r="O1348" s="56"/>
      <c r="P1348" s="56"/>
      <c r="Q1348" s="56"/>
      <c r="R1348" s="56"/>
      <c r="S1348" s="56"/>
      <c r="T1348" s="56"/>
      <c r="U1348" s="56"/>
      <c r="V1348" s="56"/>
      <c r="W1348" s="56"/>
      <c r="X1348" s="56"/>
      <c r="Y1348" s="56"/>
      <c r="Z1348" s="56"/>
    </row>
    <row r="1349" spans="1:26" x14ac:dyDescent="0.35">
      <c r="A1349" s="56"/>
      <c r="B1349" s="56"/>
      <c r="C1349" s="56"/>
      <c r="D1349" s="278"/>
      <c r="E1349" s="177"/>
      <c r="F1349" s="177"/>
      <c r="G1349" s="177"/>
      <c r="H1349" s="177"/>
      <c r="I1349" s="177"/>
      <c r="J1349" s="177"/>
      <c r="K1349" s="177"/>
      <c r="L1349" s="56"/>
      <c r="M1349" s="56"/>
      <c r="N1349" s="56"/>
      <c r="O1349" s="56"/>
      <c r="P1349" s="56"/>
      <c r="Q1349" s="56"/>
      <c r="R1349" s="56"/>
      <c r="S1349" s="56"/>
      <c r="T1349" s="56"/>
      <c r="U1349" s="56"/>
      <c r="V1349" s="56"/>
      <c r="W1349" s="56"/>
      <c r="X1349" s="56"/>
      <c r="Y1349" s="56"/>
      <c r="Z1349" s="56"/>
    </row>
    <row r="1350" spans="1:26" x14ac:dyDescent="0.35">
      <c r="A1350" s="56"/>
      <c r="B1350" s="56"/>
      <c r="C1350" s="56"/>
      <c r="D1350" s="278"/>
      <c r="E1350" s="177"/>
      <c r="F1350" s="177"/>
      <c r="G1350" s="177"/>
      <c r="H1350" s="177"/>
      <c r="I1350" s="177"/>
      <c r="J1350" s="177"/>
      <c r="K1350" s="177"/>
      <c r="L1350" s="56"/>
      <c r="M1350" s="56"/>
      <c r="N1350" s="56"/>
      <c r="O1350" s="56"/>
      <c r="P1350" s="56"/>
      <c r="Q1350" s="56"/>
      <c r="R1350" s="56"/>
      <c r="S1350" s="56"/>
      <c r="T1350" s="56"/>
      <c r="U1350" s="56"/>
      <c r="V1350" s="56"/>
      <c r="W1350" s="56"/>
      <c r="X1350" s="56"/>
      <c r="Y1350" s="56"/>
      <c r="Z1350" s="56"/>
    </row>
    <row r="1351" spans="1:26" x14ac:dyDescent="0.35">
      <c r="A1351" s="56"/>
      <c r="B1351" s="56"/>
      <c r="C1351" s="56"/>
      <c r="D1351" s="278"/>
      <c r="E1351" s="177"/>
      <c r="F1351" s="177"/>
      <c r="G1351" s="177"/>
      <c r="H1351" s="177"/>
      <c r="I1351" s="177"/>
      <c r="J1351" s="177"/>
      <c r="K1351" s="177"/>
      <c r="L1351" s="56"/>
      <c r="M1351" s="56"/>
      <c r="N1351" s="56"/>
      <c r="O1351" s="56"/>
      <c r="P1351" s="56"/>
      <c r="Q1351" s="56"/>
      <c r="R1351" s="56"/>
      <c r="S1351" s="56"/>
      <c r="T1351" s="56"/>
      <c r="U1351" s="56"/>
      <c r="V1351" s="56"/>
      <c r="W1351" s="56"/>
      <c r="X1351" s="56"/>
      <c r="Y1351" s="56"/>
      <c r="Z1351" s="56"/>
    </row>
    <row r="1352" spans="1:26" x14ac:dyDescent="0.35">
      <c r="A1352" s="56"/>
      <c r="B1352" s="56"/>
      <c r="C1352" s="56"/>
      <c r="D1352" s="278"/>
      <c r="E1352" s="177"/>
      <c r="F1352" s="177"/>
      <c r="G1352" s="177"/>
      <c r="H1352" s="177"/>
      <c r="I1352" s="177"/>
      <c r="J1352" s="177"/>
      <c r="K1352" s="177"/>
      <c r="L1352" s="56"/>
      <c r="M1352" s="56"/>
      <c r="N1352" s="56"/>
      <c r="O1352" s="56"/>
      <c r="P1352" s="56"/>
      <c r="Q1352" s="56"/>
      <c r="R1352" s="56"/>
      <c r="S1352" s="56"/>
      <c r="T1352" s="56"/>
      <c r="U1352" s="56"/>
      <c r="V1352" s="56"/>
      <c r="W1352" s="56"/>
      <c r="X1352" s="56"/>
      <c r="Y1352" s="56"/>
      <c r="Z1352" s="56"/>
    </row>
    <row r="1353" spans="1:26" x14ac:dyDescent="0.35">
      <c r="A1353" s="56"/>
      <c r="B1353" s="56"/>
      <c r="C1353" s="56"/>
      <c r="D1353" s="278"/>
      <c r="E1353" s="177"/>
      <c r="F1353" s="177"/>
      <c r="G1353" s="177"/>
      <c r="H1353" s="177"/>
      <c r="I1353" s="177"/>
      <c r="J1353" s="177"/>
      <c r="K1353" s="177"/>
      <c r="L1353" s="56"/>
      <c r="M1353" s="56"/>
      <c r="N1353" s="56"/>
      <c r="O1353" s="56"/>
      <c r="P1353" s="56"/>
      <c r="Q1353" s="56"/>
      <c r="R1353" s="56"/>
      <c r="S1353" s="56"/>
      <c r="T1353" s="56"/>
      <c r="U1353" s="56"/>
      <c r="V1353" s="56"/>
      <c r="W1353" s="56"/>
      <c r="X1353" s="56"/>
      <c r="Y1353" s="56"/>
      <c r="Z1353" s="56"/>
    </row>
    <row r="1354" spans="1:26" x14ac:dyDescent="0.35">
      <c r="A1354" s="56"/>
      <c r="B1354" s="56"/>
      <c r="C1354" s="56"/>
      <c r="D1354" s="278"/>
      <c r="E1354" s="177"/>
      <c r="F1354" s="177"/>
      <c r="G1354" s="177"/>
      <c r="H1354" s="177"/>
      <c r="I1354" s="177"/>
      <c r="J1354" s="177"/>
      <c r="K1354" s="177"/>
      <c r="L1354" s="56"/>
      <c r="M1354" s="56"/>
      <c r="N1354" s="56"/>
      <c r="O1354" s="56"/>
      <c r="P1354" s="56"/>
      <c r="Q1354" s="56"/>
      <c r="R1354" s="56"/>
      <c r="S1354" s="56"/>
      <c r="T1354" s="56"/>
      <c r="U1354" s="56"/>
      <c r="V1354" s="56"/>
      <c r="W1354" s="56"/>
      <c r="X1354" s="56"/>
      <c r="Y1354" s="56"/>
      <c r="Z1354" s="56"/>
    </row>
    <row r="1355" spans="1:26" x14ac:dyDescent="0.35">
      <c r="A1355" s="56"/>
      <c r="B1355" s="56"/>
      <c r="C1355" s="56"/>
      <c r="D1355" s="278"/>
      <c r="E1355" s="177"/>
      <c r="F1355" s="177"/>
      <c r="G1355" s="177"/>
      <c r="H1355" s="177"/>
      <c r="I1355" s="177"/>
      <c r="J1355" s="177"/>
      <c r="K1355" s="177"/>
      <c r="L1355" s="56"/>
      <c r="M1355" s="56"/>
      <c r="N1355" s="56"/>
      <c r="O1355" s="56"/>
      <c r="P1355" s="56"/>
      <c r="Q1355" s="56"/>
      <c r="R1355" s="56"/>
      <c r="S1355" s="56"/>
      <c r="T1355" s="56"/>
      <c r="U1355" s="56"/>
      <c r="V1355" s="56"/>
      <c r="W1355" s="56"/>
      <c r="X1355" s="56"/>
      <c r="Y1355" s="56"/>
      <c r="Z1355" s="56"/>
    </row>
    <row r="1356" spans="1:26" x14ac:dyDescent="0.35">
      <c r="A1356" s="56"/>
      <c r="B1356" s="56"/>
      <c r="C1356" s="56"/>
      <c r="D1356" s="278"/>
      <c r="E1356" s="177"/>
      <c r="F1356" s="177"/>
      <c r="G1356" s="177"/>
      <c r="H1356" s="177"/>
      <c r="I1356" s="177"/>
      <c r="J1356" s="177"/>
      <c r="K1356" s="177"/>
      <c r="L1356" s="56"/>
      <c r="M1356" s="56"/>
      <c r="N1356" s="56"/>
      <c r="O1356" s="56"/>
      <c r="P1356" s="56"/>
      <c r="Q1356" s="56"/>
      <c r="R1356" s="56"/>
      <c r="S1356" s="56"/>
      <c r="T1356" s="56"/>
      <c r="U1356" s="56"/>
      <c r="V1356" s="56"/>
      <c r="W1356" s="56"/>
      <c r="X1356" s="56"/>
      <c r="Y1356" s="56"/>
      <c r="Z1356" s="56"/>
    </row>
    <row r="1357" spans="1:26" x14ac:dyDescent="0.35">
      <c r="A1357" s="56"/>
      <c r="B1357" s="56"/>
      <c r="C1357" s="56"/>
      <c r="D1357" s="278"/>
      <c r="E1357" s="177"/>
      <c r="F1357" s="177"/>
      <c r="G1357" s="177"/>
      <c r="H1357" s="177"/>
      <c r="I1357" s="177"/>
      <c r="J1357" s="177"/>
      <c r="K1357" s="177"/>
      <c r="L1357" s="56"/>
      <c r="M1357" s="56"/>
      <c r="N1357" s="56"/>
      <c r="O1357" s="56"/>
      <c r="P1357" s="56"/>
      <c r="Q1357" s="56"/>
      <c r="R1357" s="56"/>
      <c r="S1357" s="56"/>
      <c r="T1357" s="56"/>
      <c r="U1357" s="56"/>
      <c r="V1357" s="56"/>
      <c r="W1357" s="56"/>
      <c r="X1357" s="56"/>
      <c r="Y1357" s="56"/>
      <c r="Z1357" s="56"/>
    </row>
    <row r="1358" spans="1:26" x14ac:dyDescent="0.35">
      <c r="A1358" s="56"/>
      <c r="B1358" s="56"/>
      <c r="C1358" s="56"/>
      <c r="D1358" s="278"/>
      <c r="E1358" s="177"/>
      <c r="F1358" s="177"/>
      <c r="G1358" s="177"/>
      <c r="H1358" s="177"/>
      <c r="I1358" s="177"/>
      <c r="J1358" s="177"/>
      <c r="K1358" s="177"/>
      <c r="L1358" s="56"/>
      <c r="M1358" s="56"/>
      <c r="N1358" s="56"/>
      <c r="O1358" s="56"/>
      <c r="P1358" s="56"/>
      <c r="Q1358" s="56"/>
      <c r="R1358" s="56"/>
      <c r="S1358" s="56"/>
      <c r="T1358" s="56"/>
      <c r="U1358" s="56"/>
      <c r="V1358" s="56"/>
      <c r="W1358" s="56"/>
      <c r="X1358" s="56"/>
      <c r="Y1358" s="56"/>
      <c r="Z1358" s="56"/>
    </row>
    <row r="1359" spans="1:26" x14ac:dyDescent="0.35">
      <c r="A1359" s="56"/>
      <c r="B1359" s="56"/>
      <c r="C1359" s="56"/>
      <c r="D1359" s="278"/>
      <c r="E1359" s="177"/>
      <c r="F1359" s="177"/>
      <c r="G1359" s="177"/>
      <c r="H1359" s="177"/>
      <c r="I1359" s="177"/>
      <c r="J1359" s="177"/>
      <c r="K1359" s="177"/>
      <c r="L1359" s="56"/>
      <c r="M1359" s="56"/>
      <c r="N1359" s="56"/>
      <c r="O1359" s="56"/>
      <c r="P1359" s="56"/>
      <c r="Q1359" s="56"/>
      <c r="R1359" s="56"/>
      <c r="S1359" s="56"/>
      <c r="T1359" s="56"/>
      <c r="U1359" s="56"/>
      <c r="V1359" s="56"/>
      <c r="W1359" s="56"/>
      <c r="X1359" s="56"/>
      <c r="Y1359" s="56"/>
      <c r="Z1359" s="56"/>
    </row>
    <row r="1360" spans="1:26" x14ac:dyDescent="0.35">
      <c r="A1360" s="56"/>
      <c r="B1360" s="56"/>
      <c r="C1360" s="56"/>
      <c r="D1360" s="278"/>
      <c r="E1360" s="177"/>
      <c r="F1360" s="177"/>
      <c r="G1360" s="177"/>
      <c r="H1360" s="177"/>
      <c r="I1360" s="177"/>
      <c r="J1360" s="177"/>
      <c r="K1360" s="177"/>
      <c r="L1360" s="56"/>
      <c r="M1360" s="56"/>
      <c r="N1360" s="56"/>
      <c r="O1360" s="56"/>
      <c r="P1360" s="56"/>
      <c r="Q1360" s="56"/>
      <c r="R1360" s="56"/>
      <c r="S1360" s="56"/>
      <c r="T1360" s="56"/>
      <c r="U1360" s="56"/>
      <c r="V1360" s="56"/>
      <c r="W1360" s="56"/>
      <c r="X1360" s="56"/>
      <c r="Y1360" s="56"/>
      <c r="Z1360" s="56"/>
    </row>
    <row r="1361" spans="1:26" x14ac:dyDescent="0.35">
      <c r="A1361" s="56"/>
      <c r="B1361" s="56"/>
      <c r="C1361" s="56"/>
      <c r="D1361" s="278"/>
      <c r="E1361" s="177"/>
      <c r="F1361" s="177"/>
      <c r="G1361" s="177"/>
      <c r="H1361" s="177"/>
      <c r="I1361" s="177"/>
      <c r="J1361" s="177"/>
      <c r="K1361" s="177"/>
      <c r="L1361" s="56"/>
      <c r="M1361" s="56"/>
      <c r="N1361" s="56"/>
      <c r="O1361" s="56"/>
      <c r="P1361" s="56"/>
      <c r="Q1361" s="56"/>
      <c r="R1361" s="56"/>
      <c r="S1361" s="56"/>
      <c r="T1361" s="56"/>
      <c r="U1361" s="56"/>
      <c r="V1361" s="56"/>
      <c r="W1361" s="56"/>
      <c r="X1361" s="56"/>
      <c r="Y1361" s="56"/>
      <c r="Z1361" s="56"/>
    </row>
    <row r="1362" spans="1:26" x14ac:dyDescent="0.35">
      <c r="A1362" s="56"/>
      <c r="B1362" s="56"/>
      <c r="C1362" s="56"/>
      <c r="D1362" s="278"/>
      <c r="E1362" s="177"/>
      <c r="F1362" s="177"/>
      <c r="G1362" s="177"/>
      <c r="H1362" s="177"/>
      <c r="I1362" s="177"/>
      <c r="J1362" s="177"/>
      <c r="K1362" s="177"/>
      <c r="L1362" s="56"/>
      <c r="M1362" s="56"/>
      <c r="N1362" s="56"/>
      <c r="O1362" s="56"/>
      <c r="P1362" s="56"/>
      <c r="Q1362" s="56"/>
      <c r="R1362" s="56"/>
      <c r="S1362" s="56"/>
      <c r="T1362" s="56"/>
      <c r="U1362" s="56"/>
      <c r="V1362" s="56"/>
      <c r="W1362" s="56"/>
      <c r="X1362" s="56"/>
      <c r="Y1362" s="56"/>
      <c r="Z1362" s="56"/>
    </row>
    <row r="1363" spans="1:26" x14ac:dyDescent="0.35">
      <c r="A1363" s="56"/>
      <c r="B1363" s="56"/>
      <c r="C1363" s="56"/>
      <c r="D1363" s="278"/>
      <c r="E1363" s="177"/>
      <c r="F1363" s="177"/>
      <c r="G1363" s="177"/>
      <c r="H1363" s="177"/>
      <c r="I1363" s="177"/>
      <c r="J1363" s="177"/>
      <c r="K1363" s="177"/>
      <c r="L1363" s="56"/>
      <c r="M1363" s="56"/>
      <c r="N1363" s="56"/>
      <c r="O1363" s="56"/>
      <c r="P1363" s="56"/>
      <c r="Q1363" s="56"/>
      <c r="R1363" s="56"/>
      <c r="S1363" s="56"/>
      <c r="T1363" s="56"/>
      <c r="U1363" s="56"/>
      <c r="V1363" s="56"/>
      <c r="W1363" s="56"/>
      <c r="X1363" s="56"/>
      <c r="Y1363" s="56"/>
      <c r="Z1363" s="56"/>
    </row>
    <row r="1364" spans="1:26" x14ac:dyDescent="0.35">
      <c r="A1364" s="56"/>
      <c r="B1364" s="56"/>
      <c r="C1364" s="56"/>
      <c r="D1364" s="278"/>
      <c r="E1364" s="177"/>
      <c r="F1364" s="177"/>
      <c r="G1364" s="177"/>
      <c r="H1364" s="177"/>
      <c r="I1364" s="177"/>
      <c r="J1364" s="177"/>
      <c r="K1364" s="177"/>
      <c r="L1364" s="56"/>
      <c r="M1364" s="56"/>
      <c r="N1364" s="56"/>
      <c r="O1364" s="56"/>
      <c r="P1364" s="56"/>
      <c r="Q1364" s="56"/>
      <c r="R1364" s="56"/>
      <c r="S1364" s="56"/>
      <c r="T1364" s="56"/>
      <c r="U1364" s="56"/>
      <c r="V1364" s="56"/>
      <c r="W1364" s="56"/>
      <c r="X1364" s="56"/>
      <c r="Y1364" s="56"/>
      <c r="Z1364" s="56"/>
    </row>
    <row r="1365" spans="1:26" x14ac:dyDescent="0.35">
      <c r="A1365" s="56"/>
      <c r="B1365" s="56"/>
      <c r="C1365" s="56"/>
      <c r="D1365" s="278"/>
      <c r="E1365" s="177"/>
      <c r="F1365" s="177"/>
      <c r="G1365" s="177"/>
      <c r="H1365" s="177"/>
      <c r="I1365" s="177"/>
      <c r="J1365" s="177"/>
      <c r="K1365" s="177"/>
      <c r="L1365" s="56"/>
      <c r="M1365" s="56"/>
      <c r="N1365" s="56"/>
      <c r="O1365" s="56"/>
      <c r="P1365" s="56"/>
      <c r="Q1365" s="56"/>
      <c r="R1365" s="56"/>
      <c r="S1365" s="56"/>
      <c r="T1365" s="56"/>
      <c r="U1365" s="56"/>
      <c r="V1365" s="56"/>
      <c r="W1365" s="56"/>
      <c r="X1365" s="56"/>
      <c r="Y1365" s="56"/>
      <c r="Z1365" s="56"/>
    </row>
    <row r="1366" spans="1:26" x14ac:dyDescent="0.35">
      <c r="A1366" s="56"/>
      <c r="B1366" s="56"/>
      <c r="C1366" s="56"/>
      <c r="D1366" s="278"/>
      <c r="E1366" s="177"/>
      <c r="F1366" s="177"/>
      <c r="G1366" s="177"/>
      <c r="H1366" s="177"/>
      <c r="I1366" s="177"/>
      <c r="J1366" s="177"/>
      <c r="K1366" s="177"/>
      <c r="L1366" s="56"/>
      <c r="M1366" s="56"/>
      <c r="N1366" s="56"/>
      <c r="O1366" s="56"/>
      <c r="P1366" s="56"/>
      <c r="Q1366" s="56"/>
      <c r="R1366" s="56"/>
      <c r="S1366" s="56"/>
      <c r="T1366" s="56"/>
      <c r="U1366" s="56"/>
      <c r="V1366" s="56"/>
      <c r="W1366" s="56"/>
      <c r="X1366" s="56"/>
      <c r="Y1366" s="56"/>
      <c r="Z1366" s="56"/>
    </row>
    <row r="1367" spans="1:26" x14ac:dyDescent="0.35">
      <c r="A1367" s="56"/>
      <c r="B1367" s="56"/>
      <c r="C1367" s="56"/>
      <c r="D1367" s="278"/>
      <c r="E1367" s="177"/>
      <c r="F1367" s="177"/>
      <c r="G1367" s="177"/>
      <c r="H1367" s="177"/>
      <c r="I1367" s="177"/>
      <c r="J1367" s="177"/>
      <c r="K1367" s="177"/>
      <c r="L1367" s="56"/>
      <c r="M1367" s="56"/>
      <c r="N1367" s="56"/>
      <c r="O1367" s="56"/>
      <c r="P1367" s="56"/>
      <c r="Q1367" s="56"/>
      <c r="R1367" s="56"/>
      <c r="S1367" s="56"/>
      <c r="T1367" s="56"/>
      <c r="U1367" s="56"/>
      <c r="V1367" s="56"/>
      <c r="W1367" s="56"/>
      <c r="X1367" s="56"/>
      <c r="Y1367" s="56"/>
      <c r="Z1367" s="56"/>
    </row>
    <row r="1368" spans="1:26" x14ac:dyDescent="0.35">
      <c r="A1368" s="56"/>
      <c r="B1368" s="56"/>
      <c r="C1368" s="56"/>
      <c r="D1368" s="278"/>
      <c r="E1368" s="177"/>
      <c r="F1368" s="177"/>
      <c r="G1368" s="177"/>
      <c r="H1368" s="177"/>
      <c r="I1368" s="177"/>
      <c r="J1368" s="177"/>
      <c r="K1368" s="177"/>
      <c r="L1368" s="56"/>
      <c r="M1368" s="56"/>
      <c r="N1368" s="56"/>
      <c r="O1368" s="56"/>
      <c r="P1368" s="56"/>
      <c r="Q1368" s="56"/>
      <c r="R1368" s="56"/>
      <c r="S1368" s="56"/>
      <c r="T1368" s="56"/>
      <c r="U1368" s="56"/>
      <c r="V1368" s="56"/>
      <c r="W1368" s="56"/>
      <c r="X1368" s="56"/>
      <c r="Y1368" s="56"/>
      <c r="Z1368" s="56"/>
    </row>
    <row r="1369" spans="1:26" x14ac:dyDescent="0.35">
      <c r="A1369" s="56"/>
      <c r="B1369" s="56"/>
      <c r="C1369" s="56"/>
      <c r="D1369" s="278"/>
      <c r="E1369" s="177"/>
      <c r="F1369" s="177"/>
      <c r="G1369" s="177"/>
      <c r="H1369" s="177"/>
      <c r="I1369" s="177"/>
      <c r="J1369" s="177"/>
      <c r="K1369" s="177"/>
      <c r="L1369" s="56"/>
      <c r="M1369" s="56"/>
      <c r="N1369" s="56"/>
      <c r="O1369" s="56"/>
      <c r="P1369" s="56"/>
      <c r="Q1369" s="56"/>
      <c r="R1369" s="56"/>
      <c r="S1369" s="56"/>
      <c r="T1369" s="56"/>
      <c r="U1369" s="56"/>
      <c r="V1369" s="56"/>
      <c r="W1369" s="56"/>
      <c r="X1369" s="56"/>
      <c r="Y1369" s="56"/>
      <c r="Z1369" s="56"/>
    </row>
    <row r="1370" spans="1:26" x14ac:dyDescent="0.35">
      <c r="A1370" s="56"/>
      <c r="B1370" s="56"/>
      <c r="C1370" s="56"/>
      <c r="D1370" s="278"/>
      <c r="E1370" s="177"/>
      <c r="F1370" s="177"/>
      <c r="G1370" s="177"/>
      <c r="H1370" s="177"/>
      <c r="I1370" s="177"/>
      <c r="J1370" s="177"/>
      <c r="K1370" s="177"/>
      <c r="L1370" s="56"/>
      <c r="M1370" s="56"/>
      <c r="N1370" s="56"/>
      <c r="O1370" s="56"/>
      <c r="P1370" s="56"/>
      <c r="Q1370" s="56"/>
      <c r="R1370" s="56"/>
      <c r="S1370" s="56"/>
      <c r="T1370" s="56"/>
      <c r="U1370" s="56"/>
      <c r="V1370" s="56"/>
      <c r="W1370" s="56"/>
      <c r="X1370" s="56"/>
      <c r="Y1370" s="56"/>
      <c r="Z1370" s="56"/>
    </row>
    <row r="1371" spans="1:26" x14ac:dyDescent="0.35">
      <c r="A1371" s="56"/>
      <c r="B1371" s="56"/>
      <c r="C1371" s="56"/>
      <c r="D1371" s="278"/>
      <c r="E1371" s="177"/>
      <c r="F1371" s="177"/>
      <c r="G1371" s="177"/>
      <c r="H1371" s="177"/>
      <c r="I1371" s="177"/>
      <c r="J1371" s="177"/>
      <c r="K1371" s="177"/>
      <c r="L1371" s="56"/>
      <c r="M1371" s="56"/>
      <c r="N1371" s="56"/>
      <c r="O1371" s="56"/>
      <c r="P1371" s="56"/>
      <c r="Q1371" s="56"/>
      <c r="R1371" s="56"/>
      <c r="S1371" s="56"/>
      <c r="T1371" s="56"/>
      <c r="U1371" s="56"/>
      <c r="V1371" s="56"/>
      <c r="W1371" s="56"/>
      <c r="X1371" s="56"/>
      <c r="Y1371" s="56"/>
      <c r="Z1371" s="56"/>
    </row>
    <row r="1372" spans="1:26" x14ac:dyDescent="0.35">
      <c r="A1372" s="56"/>
      <c r="B1372" s="56"/>
      <c r="C1372" s="56"/>
      <c r="D1372" s="278"/>
      <c r="E1372" s="177"/>
      <c r="F1372" s="177"/>
      <c r="G1372" s="177"/>
      <c r="H1372" s="177"/>
      <c r="I1372" s="177"/>
      <c r="J1372" s="177"/>
      <c r="K1372" s="177"/>
      <c r="L1372" s="56"/>
      <c r="M1372" s="56"/>
      <c r="N1372" s="56"/>
      <c r="O1372" s="56"/>
      <c r="P1372" s="56"/>
      <c r="Q1372" s="56"/>
      <c r="R1372" s="56"/>
      <c r="S1372" s="56"/>
      <c r="T1372" s="56"/>
      <c r="U1372" s="56"/>
      <c r="V1372" s="56"/>
      <c r="W1372" s="56"/>
      <c r="X1372" s="56"/>
      <c r="Y1372" s="56"/>
      <c r="Z1372" s="56"/>
    </row>
    <row r="1373" spans="1:26" x14ac:dyDescent="0.35">
      <c r="A1373" s="56"/>
      <c r="B1373" s="56"/>
      <c r="C1373" s="56"/>
      <c r="D1373" s="278"/>
      <c r="E1373" s="177"/>
      <c r="F1373" s="177"/>
      <c r="G1373" s="177"/>
      <c r="H1373" s="177"/>
      <c r="I1373" s="177"/>
      <c r="J1373" s="177"/>
      <c r="K1373" s="177"/>
      <c r="L1373" s="56"/>
      <c r="M1373" s="56"/>
      <c r="N1373" s="56"/>
      <c r="O1373" s="56"/>
      <c r="P1373" s="56"/>
      <c r="Q1373" s="56"/>
      <c r="R1373" s="56"/>
      <c r="S1373" s="56"/>
      <c r="T1373" s="56"/>
      <c r="U1373" s="56"/>
      <c r="V1373" s="56"/>
      <c r="W1373" s="56"/>
      <c r="X1373" s="56"/>
      <c r="Y1373" s="56"/>
      <c r="Z1373" s="56"/>
    </row>
    <row r="1374" spans="1:26" x14ac:dyDescent="0.35">
      <c r="A1374" s="56"/>
      <c r="B1374" s="56"/>
      <c r="C1374" s="56"/>
      <c r="D1374" s="278"/>
      <c r="E1374" s="177"/>
      <c r="F1374" s="177"/>
      <c r="G1374" s="177"/>
      <c r="H1374" s="177"/>
      <c r="I1374" s="177"/>
      <c r="J1374" s="177"/>
      <c r="K1374" s="177"/>
      <c r="L1374" s="56"/>
      <c r="M1374" s="56"/>
      <c r="N1374" s="56"/>
      <c r="O1374" s="56"/>
      <c r="P1374" s="56"/>
      <c r="Q1374" s="56"/>
      <c r="R1374" s="56"/>
      <c r="S1374" s="56"/>
      <c r="T1374" s="56"/>
      <c r="U1374" s="56"/>
      <c r="V1374" s="56"/>
      <c r="W1374" s="56"/>
      <c r="X1374" s="56"/>
      <c r="Y1374" s="56"/>
      <c r="Z1374" s="56"/>
    </row>
    <row r="1375" spans="1:26" x14ac:dyDescent="0.35">
      <c r="A1375" s="56"/>
      <c r="B1375" s="56"/>
      <c r="C1375" s="56"/>
      <c r="D1375" s="278"/>
      <c r="E1375" s="177"/>
      <c r="F1375" s="177"/>
      <c r="G1375" s="177"/>
      <c r="H1375" s="177"/>
      <c r="I1375" s="177"/>
      <c r="J1375" s="177"/>
      <c r="K1375" s="177"/>
      <c r="L1375" s="56"/>
      <c r="M1375" s="56"/>
      <c r="N1375" s="56"/>
      <c r="O1375" s="56"/>
      <c r="P1375" s="56"/>
      <c r="Q1375" s="56"/>
      <c r="R1375" s="56"/>
      <c r="S1375" s="56"/>
      <c r="T1375" s="56"/>
      <c r="U1375" s="56"/>
      <c r="V1375" s="56"/>
      <c r="W1375" s="56"/>
      <c r="X1375" s="56"/>
      <c r="Y1375" s="56"/>
      <c r="Z1375" s="56"/>
    </row>
    <row r="1376" spans="1:26" x14ac:dyDescent="0.35">
      <c r="A1376" s="56"/>
      <c r="B1376" s="56"/>
      <c r="C1376" s="56"/>
      <c r="D1376" s="278"/>
      <c r="E1376" s="177"/>
      <c r="F1376" s="177"/>
      <c r="G1376" s="177"/>
      <c r="H1376" s="177"/>
      <c r="I1376" s="177"/>
      <c r="J1376" s="177"/>
      <c r="K1376" s="177"/>
      <c r="L1376" s="56"/>
      <c r="M1376" s="56"/>
      <c r="N1376" s="56"/>
      <c r="O1376" s="56"/>
      <c r="P1376" s="56"/>
      <c r="Q1376" s="56"/>
      <c r="R1376" s="56"/>
      <c r="S1376" s="56"/>
      <c r="T1376" s="56"/>
      <c r="U1376" s="56"/>
      <c r="V1376" s="56"/>
      <c r="W1376" s="56"/>
      <c r="X1376" s="56"/>
      <c r="Y1376" s="56"/>
      <c r="Z1376" s="56"/>
    </row>
    <row r="1377" spans="1:26" x14ac:dyDescent="0.35">
      <c r="A1377" s="56"/>
      <c r="B1377" s="56"/>
      <c r="C1377" s="56"/>
      <c r="D1377" s="278"/>
      <c r="E1377" s="177"/>
      <c r="F1377" s="177"/>
      <c r="G1377" s="177"/>
      <c r="H1377" s="177"/>
      <c r="I1377" s="177"/>
      <c r="J1377" s="177"/>
      <c r="K1377" s="177"/>
      <c r="L1377" s="56"/>
      <c r="M1377" s="56"/>
      <c r="N1377" s="56"/>
      <c r="O1377" s="56"/>
      <c r="P1377" s="56"/>
      <c r="Q1377" s="56"/>
      <c r="R1377" s="56"/>
      <c r="S1377" s="56"/>
      <c r="T1377" s="56"/>
      <c r="U1377" s="56"/>
      <c r="V1377" s="56"/>
      <c r="W1377" s="56"/>
      <c r="X1377" s="56"/>
      <c r="Y1377" s="56"/>
      <c r="Z1377" s="56"/>
    </row>
    <row r="1378" spans="1:26" x14ac:dyDescent="0.35">
      <c r="A1378" s="56"/>
      <c r="B1378" s="56"/>
      <c r="C1378" s="56"/>
      <c r="D1378" s="278"/>
      <c r="E1378" s="177"/>
      <c r="F1378" s="177"/>
      <c r="G1378" s="177"/>
      <c r="H1378" s="177"/>
      <c r="I1378" s="177"/>
      <c r="J1378" s="177"/>
      <c r="K1378" s="177"/>
      <c r="L1378" s="56"/>
      <c r="M1378" s="56"/>
      <c r="N1378" s="56"/>
      <c r="O1378" s="56"/>
      <c r="P1378" s="56"/>
      <c r="Q1378" s="56"/>
      <c r="R1378" s="56"/>
      <c r="S1378" s="56"/>
      <c r="T1378" s="56"/>
      <c r="U1378" s="56"/>
      <c r="V1378" s="56"/>
      <c r="W1378" s="56"/>
      <c r="X1378" s="56"/>
      <c r="Y1378" s="56"/>
      <c r="Z1378" s="56"/>
    </row>
    <row r="1379" spans="1:26" x14ac:dyDescent="0.35">
      <c r="A1379" s="56"/>
      <c r="B1379" s="56"/>
      <c r="C1379" s="56"/>
      <c r="D1379" s="278"/>
      <c r="E1379" s="177"/>
      <c r="F1379" s="177"/>
      <c r="G1379" s="177"/>
      <c r="H1379" s="177"/>
      <c r="I1379" s="177"/>
      <c r="J1379" s="177"/>
      <c r="K1379" s="177"/>
      <c r="L1379" s="56"/>
      <c r="M1379" s="56"/>
      <c r="N1379" s="56"/>
      <c r="O1379" s="56"/>
      <c r="P1379" s="56"/>
      <c r="Q1379" s="56"/>
      <c r="R1379" s="56"/>
      <c r="S1379" s="56"/>
      <c r="T1379" s="56"/>
      <c r="U1379" s="56"/>
      <c r="V1379" s="56"/>
      <c r="W1379" s="56"/>
      <c r="X1379" s="56"/>
      <c r="Y1379" s="56"/>
      <c r="Z1379" s="56"/>
    </row>
    <row r="1380" spans="1:26" x14ac:dyDescent="0.35">
      <c r="A1380" s="56"/>
      <c r="B1380" s="56"/>
      <c r="C1380" s="56"/>
      <c r="D1380" s="278"/>
      <c r="E1380" s="177"/>
      <c r="F1380" s="177"/>
      <c r="G1380" s="177"/>
      <c r="H1380" s="177"/>
      <c r="I1380" s="177"/>
      <c r="J1380" s="177"/>
      <c r="K1380" s="177"/>
      <c r="L1380" s="56"/>
      <c r="M1380" s="56"/>
      <c r="N1380" s="56"/>
      <c r="O1380" s="56"/>
      <c r="P1380" s="56"/>
      <c r="Q1380" s="56"/>
      <c r="R1380" s="56"/>
      <c r="S1380" s="56"/>
      <c r="T1380" s="56"/>
      <c r="U1380" s="56"/>
      <c r="V1380" s="56"/>
      <c r="W1380" s="56"/>
      <c r="X1380" s="56"/>
      <c r="Y1380" s="56"/>
      <c r="Z1380" s="56"/>
    </row>
    <row r="1381" spans="1:26" x14ac:dyDescent="0.35">
      <c r="A1381" s="56"/>
      <c r="B1381" s="56"/>
      <c r="C1381" s="56"/>
      <c r="D1381" s="278"/>
      <c r="E1381" s="177"/>
      <c r="F1381" s="177"/>
      <c r="G1381" s="177"/>
      <c r="H1381" s="177"/>
      <c r="I1381" s="177"/>
      <c r="J1381" s="177"/>
      <c r="K1381" s="177"/>
      <c r="L1381" s="56"/>
      <c r="M1381" s="56"/>
      <c r="N1381" s="56"/>
      <c r="O1381" s="56"/>
      <c r="P1381" s="56"/>
      <c r="Q1381" s="56"/>
      <c r="R1381" s="56"/>
      <c r="S1381" s="56"/>
      <c r="T1381" s="56"/>
      <c r="U1381" s="56"/>
      <c r="V1381" s="56"/>
      <c r="W1381" s="56"/>
      <c r="X1381" s="56"/>
      <c r="Y1381" s="56"/>
      <c r="Z1381" s="56"/>
    </row>
    <row r="1382" spans="1:26" x14ac:dyDescent="0.35">
      <c r="A1382" s="56"/>
      <c r="B1382" s="56"/>
      <c r="C1382" s="56"/>
      <c r="D1382" s="278"/>
      <c r="E1382" s="177"/>
      <c r="F1382" s="177"/>
      <c r="G1382" s="177"/>
      <c r="H1382" s="177"/>
      <c r="I1382" s="177"/>
      <c r="J1382" s="177"/>
      <c r="K1382" s="177"/>
      <c r="L1382" s="56"/>
      <c r="M1382" s="56"/>
      <c r="N1382" s="56"/>
      <c r="O1382" s="56"/>
      <c r="P1382" s="56"/>
      <c r="Q1382" s="56"/>
      <c r="R1382" s="56"/>
      <c r="S1382" s="56"/>
      <c r="T1382" s="56"/>
      <c r="U1382" s="56"/>
      <c r="V1382" s="56"/>
      <c r="W1382" s="56"/>
      <c r="X1382" s="56"/>
      <c r="Y1382" s="56"/>
      <c r="Z1382" s="56"/>
    </row>
    <row r="1383" spans="1:26" x14ac:dyDescent="0.35">
      <c r="A1383" s="56"/>
      <c r="B1383" s="56"/>
      <c r="C1383" s="56"/>
      <c r="D1383" s="278"/>
      <c r="E1383" s="177"/>
      <c r="F1383" s="177"/>
      <c r="G1383" s="177"/>
      <c r="H1383" s="177"/>
      <c r="I1383" s="177"/>
      <c r="J1383" s="177"/>
      <c r="K1383" s="177"/>
      <c r="L1383" s="56"/>
      <c r="M1383" s="56"/>
      <c r="N1383" s="56"/>
      <c r="O1383" s="56"/>
      <c r="P1383" s="56"/>
      <c r="Q1383" s="56"/>
      <c r="R1383" s="56"/>
      <c r="S1383" s="56"/>
      <c r="T1383" s="56"/>
      <c r="U1383" s="56"/>
      <c r="V1383" s="56"/>
      <c r="W1383" s="56"/>
      <c r="X1383" s="56"/>
      <c r="Y1383" s="56"/>
      <c r="Z1383" s="56"/>
    </row>
    <row r="1384" spans="1:26" x14ac:dyDescent="0.35">
      <c r="A1384" s="56"/>
      <c r="B1384" s="56"/>
      <c r="C1384" s="56"/>
      <c r="D1384" s="278"/>
      <c r="E1384" s="177"/>
      <c r="F1384" s="177"/>
      <c r="G1384" s="177"/>
      <c r="H1384" s="177"/>
      <c r="I1384" s="177"/>
      <c r="J1384" s="177"/>
      <c r="K1384" s="177"/>
      <c r="L1384" s="56"/>
      <c r="M1384" s="56"/>
      <c r="N1384" s="56"/>
      <c r="O1384" s="56"/>
      <c r="P1384" s="56"/>
      <c r="Q1384" s="56"/>
      <c r="R1384" s="56"/>
      <c r="S1384" s="56"/>
      <c r="T1384" s="56"/>
      <c r="U1384" s="56"/>
      <c r="V1384" s="56"/>
      <c r="W1384" s="56"/>
      <c r="X1384" s="56"/>
      <c r="Y1384" s="56"/>
      <c r="Z1384" s="56"/>
    </row>
    <row r="1385" spans="1:26" x14ac:dyDescent="0.35">
      <c r="A1385" s="56"/>
      <c r="B1385" s="56"/>
      <c r="C1385" s="56"/>
      <c r="D1385" s="278"/>
      <c r="E1385" s="177"/>
      <c r="F1385" s="177"/>
      <c r="G1385" s="177"/>
      <c r="H1385" s="177"/>
      <c r="I1385" s="177"/>
      <c r="J1385" s="177"/>
      <c r="K1385" s="177"/>
      <c r="L1385" s="56"/>
      <c r="M1385" s="56"/>
      <c r="N1385" s="56"/>
      <c r="O1385" s="56"/>
      <c r="P1385" s="56"/>
      <c r="Q1385" s="56"/>
      <c r="R1385" s="56"/>
      <c r="S1385" s="56"/>
      <c r="T1385" s="56"/>
      <c r="U1385" s="56"/>
      <c r="V1385" s="56"/>
      <c r="W1385" s="56"/>
      <c r="X1385" s="56"/>
      <c r="Y1385" s="56"/>
      <c r="Z1385" s="56"/>
    </row>
    <row r="1386" spans="1:26" x14ac:dyDescent="0.35">
      <c r="A1386" s="56"/>
      <c r="B1386" s="56"/>
      <c r="C1386" s="56"/>
      <c r="D1386" s="278"/>
      <c r="E1386" s="177"/>
      <c r="F1386" s="177"/>
      <c r="G1386" s="177"/>
      <c r="H1386" s="177"/>
      <c r="I1386" s="177"/>
      <c r="J1386" s="177"/>
      <c r="K1386" s="177"/>
      <c r="L1386" s="56"/>
      <c r="M1386" s="56"/>
      <c r="N1386" s="56"/>
      <c r="O1386" s="56"/>
      <c r="P1386" s="56"/>
      <c r="Q1386" s="56"/>
      <c r="R1386" s="56"/>
      <c r="S1386" s="56"/>
      <c r="T1386" s="56"/>
      <c r="U1386" s="56"/>
      <c r="V1386" s="56"/>
      <c r="W1386" s="56"/>
      <c r="X1386" s="56"/>
      <c r="Y1386" s="56"/>
      <c r="Z1386" s="56"/>
    </row>
    <row r="1387" spans="1:26" x14ac:dyDescent="0.35">
      <c r="A1387" s="56"/>
      <c r="B1387" s="56"/>
      <c r="C1387" s="56"/>
      <c r="D1387" s="278"/>
      <c r="E1387" s="177"/>
      <c r="F1387" s="177"/>
      <c r="G1387" s="177"/>
      <c r="H1387" s="177"/>
      <c r="I1387" s="177"/>
      <c r="J1387" s="177"/>
      <c r="K1387" s="177"/>
      <c r="L1387" s="56"/>
      <c r="M1387" s="56"/>
      <c r="N1387" s="56"/>
      <c r="O1387" s="56"/>
      <c r="P1387" s="56"/>
      <c r="Q1387" s="56"/>
      <c r="R1387" s="56"/>
      <c r="S1387" s="56"/>
      <c r="T1387" s="56"/>
      <c r="U1387" s="56"/>
      <c r="V1387" s="56"/>
      <c r="W1387" s="56"/>
      <c r="X1387" s="56"/>
      <c r="Y1387" s="56"/>
      <c r="Z1387" s="56"/>
    </row>
    <row r="1388" spans="1:26" x14ac:dyDescent="0.35">
      <c r="A1388" s="56"/>
      <c r="B1388" s="56"/>
      <c r="C1388" s="56"/>
      <c r="D1388" s="278"/>
      <c r="E1388" s="177"/>
      <c r="F1388" s="177"/>
      <c r="G1388" s="177"/>
      <c r="H1388" s="177"/>
      <c r="I1388" s="177"/>
      <c r="J1388" s="177"/>
      <c r="K1388" s="177"/>
      <c r="L1388" s="56"/>
      <c r="M1388" s="56"/>
      <c r="N1388" s="56"/>
      <c r="O1388" s="56"/>
      <c r="P1388" s="56"/>
      <c r="Q1388" s="56"/>
      <c r="R1388" s="56"/>
      <c r="S1388" s="56"/>
      <c r="T1388" s="56"/>
      <c r="U1388" s="56"/>
      <c r="V1388" s="56"/>
      <c r="W1388" s="56"/>
      <c r="X1388" s="56"/>
      <c r="Y1388" s="56"/>
      <c r="Z1388" s="56"/>
    </row>
    <row r="1389" spans="1:26" x14ac:dyDescent="0.35">
      <c r="A1389" s="56"/>
      <c r="B1389" s="56"/>
      <c r="C1389" s="56"/>
      <c r="D1389" s="278"/>
      <c r="E1389" s="177"/>
      <c r="F1389" s="177"/>
      <c r="G1389" s="177"/>
      <c r="H1389" s="177"/>
      <c r="I1389" s="177"/>
      <c r="J1389" s="177"/>
      <c r="K1389" s="177"/>
      <c r="L1389" s="56"/>
      <c r="M1389" s="56"/>
      <c r="N1389" s="56"/>
      <c r="O1389" s="56"/>
      <c r="P1389" s="56"/>
      <c r="Q1389" s="56"/>
      <c r="R1389" s="56"/>
      <c r="S1389" s="56"/>
      <c r="T1389" s="56"/>
      <c r="U1389" s="56"/>
      <c r="V1389" s="56"/>
      <c r="W1389" s="56"/>
      <c r="X1389" s="56"/>
      <c r="Y1389" s="56"/>
      <c r="Z1389" s="56"/>
    </row>
    <row r="1390" spans="1:26" x14ac:dyDescent="0.35">
      <c r="A1390" s="56"/>
      <c r="B1390" s="56"/>
      <c r="C1390" s="56"/>
      <c r="D1390" s="278"/>
      <c r="E1390" s="177"/>
      <c r="F1390" s="177"/>
      <c r="G1390" s="177"/>
      <c r="H1390" s="177"/>
      <c r="I1390" s="177"/>
      <c r="J1390" s="177"/>
      <c r="K1390" s="177"/>
      <c r="L1390" s="56"/>
      <c r="M1390" s="56"/>
      <c r="N1390" s="56"/>
      <c r="O1390" s="56"/>
      <c r="P1390" s="56"/>
      <c r="Q1390" s="56"/>
      <c r="R1390" s="56"/>
      <c r="S1390" s="56"/>
      <c r="T1390" s="56"/>
      <c r="U1390" s="56"/>
      <c r="V1390" s="56"/>
      <c r="W1390" s="56"/>
      <c r="X1390" s="56"/>
      <c r="Y1390" s="56"/>
      <c r="Z1390" s="56"/>
    </row>
    <row r="1391" spans="1:26" x14ac:dyDescent="0.35">
      <c r="A1391" s="56"/>
      <c r="B1391" s="56"/>
      <c r="C1391" s="56"/>
      <c r="D1391" s="278"/>
      <c r="E1391" s="177"/>
      <c r="F1391" s="177"/>
      <c r="G1391" s="177"/>
      <c r="H1391" s="177"/>
      <c r="I1391" s="177"/>
      <c r="J1391" s="177"/>
      <c r="K1391" s="177"/>
      <c r="L1391" s="56"/>
      <c r="M1391" s="56"/>
      <c r="N1391" s="56"/>
      <c r="O1391" s="56"/>
      <c r="P1391" s="56"/>
      <c r="Q1391" s="56"/>
      <c r="R1391" s="56"/>
      <c r="S1391" s="56"/>
      <c r="T1391" s="56"/>
      <c r="U1391" s="56"/>
      <c r="V1391" s="56"/>
      <c r="W1391" s="56"/>
      <c r="X1391" s="56"/>
      <c r="Y1391" s="56"/>
      <c r="Z1391" s="56"/>
    </row>
    <row r="1392" spans="1:26" x14ac:dyDescent="0.35">
      <c r="A1392" s="56"/>
      <c r="B1392" s="56"/>
      <c r="C1392" s="56"/>
      <c r="D1392" s="278"/>
      <c r="E1392" s="177"/>
      <c r="F1392" s="177"/>
      <c r="G1392" s="177"/>
      <c r="H1392" s="177"/>
      <c r="I1392" s="177"/>
      <c r="J1392" s="177"/>
      <c r="K1392" s="177"/>
      <c r="L1392" s="56"/>
      <c r="M1392" s="56"/>
      <c r="N1392" s="56"/>
      <c r="O1392" s="56"/>
      <c r="P1392" s="56"/>
      <c r="Q1392" s="56"/>
      <c r="R1392" s="56"/>
      <c r="S1392" s="56"/>
      <c r="T1392" s="56"/>
      <c r="U1392" s="56"/>
      <c r="V1392" s="56"/>
      <c r="W1392" s="56"/>
      <c r="X1392" s="56"/>
      <c r="Y1392" s="56"/>
      <c r="Z1392" s="56"/>
    </row>
    <row r="1393" spans="1:26" x14ac:dyDescent="0.35">
      <c r="A1393" s="56"/>
      <c r="B1393" s="56"/>
      <c r="C1393" s="56"/>
      <c r="D1393" s="278"/>
      <c r="E1393" s="177"/>
      <c r="F1393" s="177"/>
      <c r="G1393" s="177"/>
      <c r="H1393" s="177"/>
      <c r="I1393" s="177"/>
      <c r="J1393" s="177"/>
      <c r="K1393" s="177"/>
      <c r="L1393" s="56"/>
      <c r="M1393" s="56"/>
      <c r="N1393" s="56"/>
      <c r="O1393" s="56"/>
      <c r="P1393" s="56"/>
      <c r="Q1393" s="56"/>
      <c r="R1393" s="56"/>
      <c r="S1393" s="56"/>
      <c r="T1393" s="56"/>
      <c r="U1393" s="56"/>
      <c r="V1393" s="56"/>
      <c r="W1393" s="56"/>
      <c r="X1393" s="56"/>
      <c r="Y1393" s="56"/>
      <c r="Z1393" s="56"/>
    </row>
    <row r="1394" spans="1:26" x14ac:dyDescent="0.35">
      <c r="A1394" s="56"/>
      <c r="B1394" s="56"/>
      <c r="C1394" s="56"/>
      <c r="D1394" s="278"/>
      <c r="E1394" s="177"/>
      <c r="F1394" s="177"/>
      <c r="G1394" s="177"/>
      <c r="H1394" s="177"/>
      <c r="I1394" s="177"/>
      <c r="J1394" s="177"/>
      <c r="K1394" s="177"/>
      <c r="L1394" s="56"/>
      <c r="M1394" s="56"/>
      <c r="N1394" s="56"/>
      <c r="O1394" s="56"/>
      <c r="P1394" s="56"/>
      <c r="Q1394" s="56"/>
      <c r="R1394" s="56"/>
      <c r="S1394" s="56"/>
      <c r="T1394" s="56"/>
      <c r="U1394" s="56"/>
      <c r="V1394" s="56"/>
      <c r="W1394" s="56"/>
      <c r="X1394" s="56"/>
      <c r="Y1394" s="56"/>
      <c r="Z1394" s="56"/>
    </row>
    <row r="1395" spans="1:26" x14ac:dyDescent="0.35">
      <c r="A1395" s="56"/>
      <c r="B1395" s="56"/>
      <c r="C1395" s="56"/>
      <c r="D1395" s="278"/>
      <c r="E1395" s="177"/>
      <c r="F1395" s="177"/>
      <c r="G1395" s="177"/>
      <c r="H1395" s="177"/>
      <c r="I1395" s="177"/>
      <c r="J1395" s="177"/>
      <c r="K1395" s="177"/>
      <c r="L1395" s="56"/>
      <c r="M1395" s="56"/>
      <c r="N1395" s="56"/>
      <c r="O1395" s="56"/>
      <c r="P1395" s="56"/>
      <c r="Q1395" s="56"/>
      <c r="R1395" s="56"/>
      <c r="S1395" s="56"/>
      <c r="T1395" s="56"/>
      <c r="U1395" s="56"/>
      <c r="V1395" s="56"/>
      <c r="W1395" s="56"/>
      <c r="X1395" s="56"/>
      <c r="Y1395" s="56"/>
      <c r="Z1395" s="56"/>
    </row>
    <row r="1396" spans="1:26" x14ac:dyDescent="0.35">
      <c r="A1396" s="56"/>
      <c r="B1396" s="56"/>
      <c r="C1396" s="56"/>
      <c r="D1396" s="278"/>
      <c r="E1396" s="177"/>
      <c r="F1396" s="177"/>
      <c r="G1396" s="177"/>
      <c r="H1396" s="177"/>
      <c r="I1396" s="177"/>
      <c r="J1396" s="177"/>
      <c r="K1396" s="177"/>
      <c r="L1396" s="56"/>
      <c r="M1396" s="56"/>
      <c r="N1396" s="56"/>
      <c r="O1396" s="56"/>
      <c r="P1396" s="56"/>
      <c r="Q1396" s="56"/>
      <c r="R1396" s="56"/>
      <c r="S1396" s="56"/>
      <c r="T1396" s="56"/>
      <c r="U1396" s="56"/>
      <c r="V1396" s="56"/>
      <c r="W1396" s="56"/>
      <c r="X1396" s="56"/>
      <c r="Y1396" s="56"/>
      <c r="Z1396" s="56"/>
    </row>
    <row r="1397" spans="1:26" x14ac:dyDescent="0.35">
      <c r="A1397" s="56"/>
      <c r="B1397" s="56"/>
      <c r="C1397" s="56"/>
      <c r="D1397" s="278"/>
      <c r="E1397" s="177"/>
      <c r="F1397" s="177"/>
      <c r="G1397" s="177"/>
      <c r="H1397" s="177"/>
      <c r="I1397" s="177"/>
      <c r="J1397" s="177"/>
      <c r="K1397" s="177"/>
      <c r="L1397" s="56"/>
      <c r="M1397" s="56"/>
      <c r="N1397" s="56"/>
      <c r="O1397" s="56"/>
      <c r="P1397" s="56"/>
      <c r="Q1397" s="56"/>
      <c r="R1397" s="56"/>
      <c r="S1397" s="56"/>
      <c r="T1397" s="56"/>
      <c r="U1397" s="56"/>
      <c r="V1397" s="56"/>
      <c r="W1397" s="56"/>
      <c r="X1397" s="56"/>
      <c r="Y1397" s="56"/>
      <c r="Z1397" s="56"/>
    </row>
    <row r="1398" spans="1:26" x14ac:dyDescent="0.35">
      <c r="A1398" s="56"/>
      <c r="B1398" s="56"/>
      <c r="C1398" s="56"/>
      <c r="D1398" s="278"/>
      <c r="E1398" s="177"/>
      <c r="F1398" s="177"/>
      <c r="G1398" s="177"/>
      <c r="H1398" s="177"/>
      <c r="I1398" s="177"/>
      <c r="J1398" s="177"/>
      <c r="K1398" s="177"/>
      <c r="L1398" s="56"/>
      <c r="M1398" s="56"/>
      <c r="N1398" s="56"/>
      <c r="O1398" s="56"/>
      <c r="P1398" s="56"/>
      <c r="Q1398" s="56"/>
      <c r="R1398" s="56"/>
      <c r="S1398" s="56"/>
      <c r="T1398" s="56"/>
      <c r="U1398" s="56"/>
      <c r="V1398" s="56"/>
      <c r="W1398" s="56"/>
      <c r="X1398" s="56"/>
      <c r="Y1398" s="56"/>
      <c r="Z1398" s="56"/>
    </row>
    <row r="1399" spans="1:26" x14ac:dyDescent="0.35">
      <c r="A1399" s="56"/>
      <c r="B1399" s="56"/>
      <c r="C1399" s="56"/>
      <c r="D1399" s="278"/>
      <c r="E1399" s="177"/>
      <c r="F1399" s="177"/>
      <c r="G1399" s="177"/>
      <c r="H1399" s="177"/>
      <c r="I1399" s="177"/>
      <c r="J1399" s="177"/>
      <c r="K1399" s="177"/>
      <c r="L1399" s="56"/>
      <c r="M1399" s="56"/>
      <c r="N1399" s="56"/>
      <c r="O1399" s="56"/>
      <c r="P1399" s="56"/>
      <c r="Q1399" s="56"/>
      <c r="R1399" s="56"/>
      <c r="S1399" s="56"/>
      <c r="T1399" s="56"/>
      <c r="U1399" s="56"/>
      <c r="V1399" s="56"/>
      <c r="W1399" s="56"/>
      <c r="X1399" s="56"/>
      <c r="Y1399" s="56"/>
      <c r="Z1399" s="56"/>
    </row>
    <row r="1400" spans="1:26" x14ac:dyDescent="0.35">
      <c r="A1400" s="56"/>
      <c r="B1400" s="56"/>
      <c r="C1400" s="56"/>
      <c r="D1400" s="278"/>
      <c r="E1400" s="177"/>
      <c r="F1400" s="177"/>
      <c r="G1400" s="177"/>
      <c r="H1400" s="177"/>
      <c r="I1400" s="177"/>
      <c r="J1400" s="177"/>
      <c r="K1400" s="177"/>
      <c r="L1400" s="56"/>
      <c r="M1400" s="56"/>
      <c r="N1400" s="56"/>
      <c r="O1400" s="56"/>
      <c r="P1400" s="56"/>
      <c r="Q1400" s="56"/>
      <c r="R1400" s="56"/>
      <c r="S1400" s="56"/>
      <c r="T1400" s="56"/>
      <c r="U1400" s="56"/>
      <c r="V1400" s="56"/>
      <c r="W1400" s="56"/>
      <c r="X1400" s="56"/>
      <c r="Y1400" s="56"/>
      <c r="Z1400" s="56"/>
    </row>
    <row r="1401" spans="1:26" x14ac:dyDescent="0.35">
      <c r="A1401" s="56"/>
      <c r="B1401" s="56"/>
      <c r="C1401" s="56"/>
      <c r="D1401" s="278"/>
      <c r="E1401" s="177"/>
      <c r="F1401" s="177"/>
      <c r="G1401" s="177"/>
      <c r="H1401" s="177"/>
      <c r="I1401" s="177"/>
      <c r="J1401" s="177"/>
      <c r="K1401" s="177"/>
      <c r="L1401" s="56"/>
      <c r="M1401" s="56"/>
      <c r="N1401" s="56"/>
      <c r="O1401" s="56"/>
      <c r="P1401" s="56"/>
      <c r="Q1401" s="56"/>
      <c r="R1401" s="56"/>
      <c r="S1401" s="56"/>
      <c r="T1401" s="56"/>
      <c r="U1401" s="56"/>
      <c r="V1401" s="56"/>
      <c r="W1401" s="56"/>
      <c r="X1401" s="56"/>
      <c r="Y1401" s="56"/>
      <c r="Z1401" s="56"/>
    </row>
    <row r="1402" spans="1:26" x14ac:dyDescent="0.35">
      <c r="A1402" s="56"/>
      <c r="B1402" s="56"/>
      <c r="C1402" s="56"/>
      <c r="D1402" s="278"/>
      <c r="E1402" s="177"/>
      <c r="F1402" s="177"/>
      <c r="G1402" s="177"/>
      <c r="H1402" s="177"/>
      <c r="I1402" s="177"/>
      <c r="J1402" s="177"/>
      <c r="K1402" s="177"/>
      <c r="L1402" s="56"/>
      <c r="M1402" s="56"/>
      <c r="N1402" s="56"/>
      <c r="O1402" s="56"/>
      <c r="P1402" s="56"/>
      <c r="Q1402" s="56"/>
      <c r="R1402" s="56"/>
      <c r="S1402" s="56"/>
      <c r="T1402" s="56"/>
      <c r="U1402" s="56"/>
      <c r="V1402" s="56"/>
      <c r="W1402" s="56"/>
      <c r="X1402" s="56"/>
      <c r="Y1402" s="56"/>
      <c r="Z1402" s="56"/>
    </row>
    <row r="1403" spans="1:26" x14ac:dyDescent="0.35">
      <c r="A1403" s="56"/>
      <c r="B1403" s="56"/>
      <c r="C1403" s="56"/>
      <c r="D1403" s="278"/>
      <c r="E1403" s="177"/>
      <c r="F1403" s="177"/>
      <c r="G1403" s="177"/>
      <c r="H1403" s="177"/>
      <c r="I1403" s="177"/>
      <c r="J1403" s="177"/>
      <c r="K1403" s="177"/>
      <c r="L1403" s="56"/>
      <c r="M1403" s="56"/>
      <c r="N1403" s="56"/>
      <c r="O1403" s="56"/>
      <c r="P1403" s="56"/>
      <c r="Q1403" s="56"/>
      <c r="R1403" s="56"/>
      <c r="S1403" s="56"/>
      <c r="T1403" s="56"/>
      <c r="U1403" s="56"/>
      <c r="V1403" s="56"/>
      <c r="W1403" s="56"/>
      <c r="X1403" s="56"/>
      <c r="Y1403" s="56"/>
      <c r="Z1403" s="56"/>
    </row>
    <row r="1404" spans="1:26" x14ac:dyDescent="0.35">
      <c r="A1404" s="56"/>
      <c r="B1404" s="56"/>
      <c r="C1404" s="56"/>
      <c r="D1404" s="278"/>
      <c r="E1404" s="177"/>
      <c r="F1404" s="177"/>
      <c r="G1404" s="177"/>
      <c r="H1404" s="177"/>
      <c r="I1404" s="177"/>
      <c r="J1404" s="177"/>
      <c r="K1404" s="177"/>
      <c r="L1404" s="56"/>
      <c r="M1404" s="56"/>
      <c r="N1404" s="56"/>
      <c r="O1404" s="56"/>
      <c r="P1404" s="56"/>
      <c r="Q1404" s="56"/>
      <c r="R1404" s="56"/>
      <c r="S1404" s="56"/>
      <c r="T1404" s="56"/>
      <c r="U1404" s="56"/>
      <c r="V1404" s="56"/>
      <c r="W1404" s="56"/>
      <c r="X1404" s="56"/>
      <c r="Y1404" s="56"/>
      <c r="Z1404" s="56"/>
    </row>
    <row r="1405" spans="1:26" x14ac:dyDescent="0.35">
      <c r="A1405" s="56"/>
      <c r="B1405" s="56"/>
      <c r="C1405" s="56"/>
      <c r="D1405" s="278"/>
      <c r="E1405" s="177"/>
      <c r="F1405" s="177"/>
      <c r="G1405" s="177"/>
      <c r="H1405" s="177"/>
      <c r="I1405" s="177"/>
      <c r="J1405" s="177"/>
      <c r="K1405" s="177"/>
      <c r="L1405" s="56"/>
      <c r="M1405" s="56"/>
      <c r="N1405" s="56"/>
      <c r="O1405" s="56"/>
      <c r="P1405" s="56"/>
      <c r="Q1405" s="56"/>
      <c r="R1405" s="56"/>
      <c r="S1405" s="56"/>
      <c r="T1405" s="56"/>
      <c r="U1405" s="56"/>
      <c r="V1405" s="56"/>
      <c r="W1405" s="56"/>
      <c r="X1405" s="56"/>
      <c r="Y1405" s="56"/>
      <c r="Z1405" s="56"/>
    </row>
    <row r="1406" spans="1:26" x14ac:dyDescent="0.35">
      <c r="A1406" s="56"/>
      <c r="B1406" s="56"/>
      <c r="C1406" s="56"/>
      <c r="D1406" s="278"/>
      <c r="E1406" s="177"/>
      <c r="F1406" s="177"/>
      <c r="G1406" s="177"/>
      <c r="H1406" s="177"/>
      <c r="I1406" s="177"/>
      <c r="J1406" s="177"/>
      <c r="K1406" s="177"/>
      <c r="L1406" s="56"/>
      <c r="M1406" s="56"/>
      <c r="N1406" s="56"/>
      <c r="O1406" s="56"/>
      <c r="P1406" s="56"/>
      <c r="Q1406" s="56"/>
      <c r="R1406" s="56"/>
      <c r="S1406" s="56"/>
      <c r="T1406" s="56"/>
      <c r="U1406" s="56"/>
      <c r="V1406" s="56"/>
      <c r="W1406" s="56"/>
      <c r="X1406" s="56"/>
      <c r="Y1406" s="56"/>
      <c r="Z1406" s="56"/>
    </row>
    <row r="1407" spans="1:26" x14ac:dyDescent="0.35">
      <c r="A1407" s="56"/>
      <c r="B1407" s="56"/>
      <c r="C1407" s="56"/>
      <c r="D1407" s="278"/>
      <c r="E1407" s="177"/>
      <c r="F1407" s="177"/>
      <c r="G1407" s="177"/>
      <c r="H1407" s="177"/>
      <c r="I1407" s="177"/>
      <c r="J1407" s="177"/>
      <c r="K1407" s="177"/>
      <c r="L1407" s="56"/>
      <c r="M1407" s="56"/>
      <c r="N1407" s="56"/>
      <c r="O1407" s="56"/>
      <c r="P1407" s="56"/>
      <c r="Q1407" s="56"/>
      <c r="R1407" s="56"/>
      <c r="S1407" s="56"/>
      <c r="T1407" s="56"/>
      <c r="U1407" s="56"/>
      <c r="V1407" s="56"/>
      <c r="W1407" s="56"/>
      <c r="X1407" s="56"/>
      <c r="Y1407" s="56"/>
      <c r="Z1407" s="56"/>
    </row>
    <row r="1408" spans="1:26" x14ac:dyDescent="0.35">
      <c r="A1408" s="56"/>
      <c r="B1408" s="56"/>
      <c r="C1408" s="56"/>
      <c r="D1408" s="278"/>
      <c r="E1408" s="177"/>
      <c r="F1408" s="177"/>
      <c r="G1408" s="177"/>
      <c r="H1408" s="177"/>
      <c r="I1408" s="177"/>
      <c r="J1408" s="177"/>
      <c r="K1408" s="177"/>
      <c r="L1408" s="56"/>
      <c r="M1408" s="56"/>
      <c r="N1408" s="56"/>
      <c r="O1408" s="56"/>
      <c r="P1408" s="56"/>
      <c r="Q1408" s="56"/>
      <c r="R1408" s="56"/>
      <c r="S1408" s="56"/>
      <c r="T1408" s="56"/>
      <c r="U1408" s="56"/>
      <c r="V1408" s="56"/>
      <c r="W1408" s="56"/>
      <c r="X1408" s="56"/>
      <c r="Y1408" s="56"/>
      <c r="Z1408" s="56"/>
    </row>
    <row r="1409" spans="1:26" x14ac:dyDescent="0.35">
      <c r="A1409" s="56"/>
      <c r="B1409" s="56"/>
      <c r="C1409" s="56"/>
      <c r="D1409" s="278"/>
      <c r="E1409" s="177"/>
      <c r="F1409" s="177"/>
      <c r="G1409" s="177"/>
      <c r="H1409" s="177"/>
      <c r="I1409" s="177"/>
      <c r="J1409" s="177"/>
      <c r="K1409" s="177"/>
      <c r="L1409" s="56"/>
      <c r="M1409" s="56"/>
      <c r="N1409" s="56"/>
      <c r="O1409" s="56"/>
      <c r="P1409" s="56"/>
      <c r="Q1409" s="56"/>
      <c r="R1409" s="56"/>
      <c r="S1409" s="56"/>
      <c r="T1409" s="56"/>
      <c r="U1409" s="56"/>
      <c r="V1409" s="56"/>
      <c r="W1409" s="56"/>
      <c r="X1409" s="56"/>
      <c r="Y1409" s="56"/>
      <c r="Z1409" s="56"/>
    </row>
    <row r="1410" spans="1:26" x14ac:dyDescent="0.35">
      <c r="A1410" s="56"/>
      <c r="B1410" s="56"/>
      <c r="C1410" s="56"/>
      <c r="D1410" s="278"/>
      <c r="E1410" s="177"/>
      <c r="F1410" s="177"/>
      <c r="G1410" s="177"/>
      <c r="H1410" s="177"/>
      <c r="I1410" s="177"/>
      <c r="J1410" s="177"/>
      <c r="K1410" s="177"/>
      <c r="L1410" s="56"/>
      <c r="M1410" s="56"/>
      <c r="N1410" s="56"/>
      <c r="O1410" s="56"/>
      <c r="P1410" s="56"/>
      <c r="Q1410" s="56"/>
      <c r="R1410" s="56"/>
      <c r="S1410" s="56"/>
      <c r="T1410" s="56"/>
      <c r="U1410" s="56"/>
      <c r="V1410" s="56"/>
      <c r="W1410" s="56"/>
      <c r="X1410" s="56"/>
      <c r="Y1410" s="56"/>
      <c r="Z1410" s="56"/>
    </row>
    <row r="1411" spans="1:26" x14ac:dyDescent="0.35">
      <c r="A1411" s="56"/>
      <c r="B1411" s="56"/>
      <c r="C1411" s="56"/>
      <c r="D1411" s="278"/>
      <c r="E1411" s="177"/>
      <c r="F1411" s="177"/>
      <c r="G1411" s="177"/>
      <c r="H1411" s="177"/>
      <c r="I1411" s="177"/>
      <c r="J1411" s="177"/>
      <c r="K1411" s="177"/>
      <c r="L1411" s="56"/>
      <c r="M1411" s="56"/>
      <c r="N1411" s="56"/>
      <c r="O1411" s="56"/>
      <c r="P1411" s="56"/>
      <c r="Q1411" s="56"/>
      <c r="R1411" s="56"/>
      <c r="S1411" s="56"/>
      <c r="T1411" s="56"/>
      <c r="U1411" s="56"/>
      <c r="V1411" s="56"/>
      <c r="W1411" s="56"/>
      <c r="X1411" s="56"/>
      <c r="Y1411" s="56"/>
      <c r="Z1411" s="56"/>
    </row>
    <row r="1412" spans="1:26" x14ac:dyDescent="0.35">
      <c r="A1412" s="56"/>
      <c r="B1412" s="56"/>
      <c r="C1412" s="56"/>
      <c r="D1412" s="278"/>
      <c r="E1412" s="177"/>
      <c r="F1412" s="177"/>
      <c r="G1412" s="177"/>
      <c r="H1412" s="177"/>
      <c r="I1412" s="177"/>
      <c r="J1412" s="177"/>
      <c r="K1412" s="177"/>
      <c r="L1412" s="56"/>
      <c r="M1412" s="56"/>
      <c r="N1412" s="56"/>
      <c r="O1412" s="56"/>
      <c r="P1412" s="56"/>
      <c r="Q1412" s="56"/>
      <c r="R1412" s="56"/>
      <c r="S1412" s="56"/>
      <c r="T1412" s="56"/>
      <c r="U1412" s="56"/>
      <c r="V1412" s="56"/>
      <c r="W1412" s="56"/>
      <c r="X1412" s="56"/>
      <c r="Y1412" s="56"/>
      <c r="Z1412" s="56"/>
    </row>
    <row r="1413" spans="1:26" x14ac:dyDescent="0.35">
      <c r="A1413" s="56"/>
      <c r="B1413" s="56"/>
      <c r="C1413" s="56"/>
      <c r="D1413" s="278"/>
      <c r="E1413" s="177"/>
      <c r="F1413" s="177"/>
      <c r="G1413" s="177"/>
      <c r="H1413" s="177"/>
      <c r="I1413" s="177"/>
      <c r="J1413" s="177"/>
      <c r="K1413" s="177"/>
      <c r="L1413" s="56"/>
      <c r="M1413" s="56"/>
      <c r="N1413" s="56"/>
      <c r="O1413" s="56"/>
      <c r="P1413" s="56"/>
      <c r="Q1413" s="56"/>
      <c r="R1413" s="56"/>
      <c r="S1413" s="56"/>
      <c r="T1413" s="56"/>
      <c r="U1413" s="56"/>
      <c r="V1413" s="56"/>
      <c r="W1413" s="56"/>
      <c r="X1413" s="56"/>
      <c r="Y1413" s="56"/>
      <c r="Z1413" s="56"/>
    </row>
    <row r="1414" spans="1:26" x14ac:dyDescent="0.35">
      <c r="A1414" s="56"/>
      <c r="B1414" s="56"/>
      <c r="C1414" s="56"/>
      <c r="D1414" s="278"/>
      <c r="E1414" s="177"/>
      <c r="F1414" s="177"/>
      <c r="G1414" s="177"/>
      <c r="H1414" s="177"/>
      <c r="I1414" s="177"/>
      <c r="J1414" s="177"/>
      <c r="K1414" s="177"/>
      <c r="L1414" s="56"/>
      <c r="M1414" s="56"/>
      <c r="N1414" s="56"/>
      <c r="O1414" s="56"/>
      <c r="P1414" s="56"/>
      <c r="Q1414" s="56"/>
      <c r="R1414" s="56"/>
      <c r="S1414" s="56"/>
      <c r="T1414" s="56"/>
      <c r="U1414" s="56"/>
      <c r="V1414" s="56"/>
      <c r="W1414" s="56"/>
      <c r="X1414" s="56"/>
      <c r="Y1414" s="56"/>
      <c r="Z1414" s="56"/>
    </row>
    <row r="1415" spans="1:26" x14ac:dyDescent="0.35">
      <c r="A1415" s="56"/>
      <c r="B1415" s="56"/>
      <c r="C1415" s="56"/>
      <c r="D1415" s="278"/>
      <c r="E1415" s="177"/>
      <c r="F1415" s="177"/>
      <c r="G1415" s="177"/>
      <c r="H1415" s="177"/>
      <c r="I1415" s="177"/>
      <c r="J1415" s="177"/>
      <c r="K1415" s="177"/>
      <c r="L1415" s="56"/>
      <c r="M1415" s="56"/>
      <c r="N1415" s="56"/>
      <c r="O1415" s="56"/>
      <c r="P1415" s="56"/>
      <c r="Q1415" s="56"/>
      <c r="R1415" s="56"/>
      <c r="S1415" s="56"/>
      <c r="T1415" s="56"/>
      <c r="U1415" s="56"/>
      <c r="V1415" s="56"/>
      <c r="W1415" s="56"/>
      <c r="X1415" s="56"/>
      <c r="Y1415" s="56"/>
      <c r="Z1415" s="56"/>
    </row>
    <row r="1416" spans="1:26" x14ac:dyDescent="0.35">
      <c r="A1416" s="56"/>
      <c r="B1416" s="56"/>
      <c r="C1416" s="56"/>
      <c r="D1416" s="278"/>
      <c r="E1416" s="177"/>
      <c r="F1416" s="177"/>
      <c r="G1416" s="177"/>
      <c r="H1416" s="177"/>
      <c r="I1416" s="177"/>
      <c r="J1416" s="177"/>
      <c r="K1416" s="177"/>
      <c r="L1416" s="56"/>
      <c r="M1416" s="56"/>
      <c r="N1416" s="56"/>
      <c r="O1416" s="56"/>
      <c r="P1416" s="56"/>
      <c r="Q1416" s="56"/>
      <c r="R1416" s="56"/>
      <c r="S1416" s="56"/>
      <c r="T1416" s="56"/>
      <c r="U1416" s="56"/>
      <c r="V1416" s="56"/>
      <c r="W1416" s="56"/>
      <c r="X1416" s="56"/>
      <c r="Y1416" s="56"/>
      <c r="Z1416" s="56"/>
    </row>
    <row r="1417" spans="1:26" x14ac:dyDescent="0.35">
      <c r="A1417" s="56"/>
      <c r="B1417" s="56"/>
      <c r="C1417" s="56"/>
      <c r="D1417" s="278"/>
      <c r="E1417" s="177"/>
      <c r="F1417" s="177"/>
      <c r="G1417" s="177"/>
      <c r="H1417" s="177"/>
      <c r="I1417" s="177"/>
      <c r="J1417" s="177"/>
      <c r="K1417" s="177"/>
      <c r="L1417" s="56"/>
      <c r="M1417" s="56"/>
      <c r="N1417" s="56"/>
      <c r="O1417" s="56"/>
      <c r="P1417" s="56"/>
      <c r="Q1417" s="56"/>
      <c r="R1417" s="56"/>
      <c r="S1417" s="56"/>
      <c r="T1417" s="56"/>
      <c r="U1417" s="56"/>
      <c r="V1417" s="56"/>
      <c r="W1417" s="56"/>
      <c r="X1417" s="56"/>
      <c r="Y1417" s="56"/>
      <c r="Z1417" s="56"/>
    </row>
    <row r="1418" spans="1:26" x14ac:dyDescent="0.35">
      <c r="A1418" s="56"/>
      <c r="B1418" s="56"/>
      <c r="C1418" s="56"/>
      <c r="D1418" s="278"/>
      <c r="E1418" s="177"/>
      <c r="F1418" s="177"/>
      <c r="G1418" s="177"/>
      <c r="H1418" s="177"/>
      <c r="I1418" s="177"/>
      <c r="J1418" s="177"/>
      <c r="K1418" s="177"/>
      <c r="L1418" s="56"/>
      <c r="M1418" s="56"/>
      <c r="N1418" s="56"/>
      <c r="O1418" s="56"/>
      <c r="P1418" s="56"/>
      <c r="Q1418" s="56"/>
      <c r="R1418" s="56"/>
      <c r="S1418" s="56"/>
      <c r="T1418" s="56"/>
      <c r="U1418" s="56"/>
      <c r="V1418" s="56"/>
      <c r="W1418" s="56"/>
      <c r="X1418" s="56"/>
      <c r="Y1418" s="56"/>
      <c r="Z1418" s="56"/>
    </row>
    <row r="1419" spans="1:26" x14ac:dyDescent="0.35">
      <c r="A1419" s="56"/>
      <c r="B1419" s="56"/>
      <c r="C1419" s="56"/>
      <c r="D1419" s="278"/>
      <c r="E1419" s="177"/>
      <c r="F1419" s="177"/>
      <c r="G1419" s="177"/>
      <c r="H1419" s="177"/>
      <c r="I1419" s="177"/>
      <c r="J1419" s="177"/>
      <c r="K1419" s="177"/>
      <c r="L1419" s="56"/>
      <c r="M1419" s="56"/>
      <c r="N1419" s="56"/>
      <c r="O1419" s="56"/>
      <c r="P1419" s="56"/>
      <c r="Q1419" s="56"/>
      <c r="R1419" s="56"/>
      <c r="S1419" s="56"/>
      <c r="T1419" s="56"/>
      <c r="U1419" s="56"/>
      <c r="V1419" s="56"/>
      <c r="W1419" s="56"/>
      <c r="X1419" s="56"/>
      <c r="Y1419" s="56"/>
      <c r="Z1419" s="56"/>
    </row>
    <row r="1420" spans="1:26" x14ac:dyDescent="0.35">
      <c r="A1420" s="56"/>
      <c r="B1420" s="56"/>
      <c r="C1420" s="56"/>
      <c r="D1420" s="278"/>
      <c r="E1420" s="177"/>
      <c r="F1420" s="177"/>
      <c r="G1420" s="177"/>
      <c r="H1420" s="177"/>
      <c r="I1420" s="177"/>
      <c r="J1420" s="177"/>
      <c r="K1420" s="177"/>
      <c r="L1420" s="56"/>
      <c r="M1420" s="56"/>
      <c r="N1420" s="56"/>
      <c r="O1420" s="56"/>
      <c r="P1420" s="56"/>
      <c r="Q1420" s="56"/>
      <c r="R1420" s="56"/>
      <c r="S1420" s="56"/>
      <c r="T1420" s="56"/>
      <c r="U1420" s="56"/>
      <c r="V1420" s="56"/>
      <c r="W1420" s="56"/>
      <c r="X1420" s="56"/>
      <c r="Y1420" s="56"/>
      <c r="Z1420" s="56"/>
    </row>
    <row r="1421" spans="1:26" x14ac:dyDescent="0.35">
      <c r="A1421" s="56"/>
      <c r="B1421" s="56"/>
      <c r="C1421" s="56"/>
      <c r="D1421" s="278"/>
      <c r="E1421" s="177"/>
      <c r="F1421" s="177"/>
      <c r="G1421" s="177"/>
      <c r="H1421" s="177"/>
      <c r="I1421" s="177"/>
      <c r="J1421" s="177"/>
      <c r="K1421" s="177"/>
      <c r="L1421" s="56"/>
      <c r="M1421" s="56"/>
      <c r="N1421" s="56"/>
      <c r="O1421" s="56"/>
      <c r="P1421" s="56"/>
      <c r="Q1421" s="56"/>
      <c r="R1421" s="56"/>
      <c r="S1421" s="56"/>
      <c r="T1421" s="56"/>
      <c r="U1421" s="56"/>
      <c r="V1421" s="56"/>
      <c r="W1421" s="56"/>
      <c r="X1421" s="56"/>
      <c r="Y1421" s="56"/>
      <c r="Z1421" s="56"/>
    </row>
    <row r="1422" spans="1:26" x14ac:dyDescent="0.35">
      <c r="A1422" s="56"/>
      <c r="B1422" s="56"/>
      <c r="C1422" s="56"/>
      <c r="D1422" s="278"/>
      <c r="E1422" s="177"/>
      <c r="F1422" s="177"/>
      <c r="G1422" s="177"/>
      <c r="H1422" s="177"/>
      <c r="I1422" s="177"/>
      <c r="J1422" s="177"/>
      <c r="K1422" s="177"/>
      <c r="L1422" s="56"/>
      <c r="M1422" s="56"/>
      <c r="N1422" s="56"/>
      <c r="O1422" s="56"/>
      <c r="P1422" s="56"/>
      <c r="Q1422" s="56"/>
      <c r="R1422" s="56"/>
      <c r="S1422" s="56"/>
      <c r="T1422" s="56"/>
      <c r="U1422" s="56"/>
      <c r="V1422" s="56"/>
      <c r="W1422" s="56"/>
      <c r="X1422" s="56"/>
      <c r="Y1422" s="56"/>
      <c r="Z1422" s="56"/>
    </row>
    <row r="1423" spans="1:26" x14ac:dyDescent="0.35">
      <c r="A1423" s="56"/>
      <c r="B1423" s="56"/>
      <c r="C1423" s="56"/>
      <c r="D1423" s="278"/>
      <c r="E1423" s="177"/>
      <c r="F1423" s="177"/>
      <c r="G1423" s="177"/>
      <c r="H1423" s="177"/>
      <c r="I1423" s="177"/>
      <c r="J1423" s="177"/>
      <c r="K1423" s="177"/>
      <c r="L1423" s="56"/>
      <c r="M1423" s="56"/>
      <c r="N1423" s="56"/>
      <c r="O1423" s="56"/>
      <c r="P1423" s="56"/>
      <c r="Q1423" s="56"/>
      <c r="R1423" s="56"/>
      <c r="S1423" s="56"/>
      <c r="T1423" s="56"/>
      <c r="U1423" s="56"/>
      <c r="V1423" s="56"/>
      <c r="W1423" s="56"/>
      <c r="X1423" s="56"/>
      <c r="Y1423" s="56"/>
      <c r="Z1423" s="56"/>
    </row>
    <row r="1424" spans="1:26" x14ac:dyDescent="0.35">
      <c r="A1424" s="56"/>
      <c r="B1424" s="56"/>
      <c r="C1424" s="56"/>
      <c r="D1424" s="278"/>
      <c r="E1424" s="177"/>
      <c r="F1424" s="177"/>
      <c r="G1424" s="177"/>
      <c r="H1424" s="177"/>
      <c r="I1424" s="177"/>
      <c r="J1424" s="177"/>
      <c r="K1424" s="177"/>
      <c r="L1424" s="56"/>
      <c r="M1424" s="56"/>
      <c r="N1424" s="56"/>
      <c r="O1424" s="56"/>
      <c r="P1424" s="56"/>
      <c r="Q1424" s="56"/>
      <c r="R1424" s="56"/>
      <c r="S1424" s="56"/>
      <c r="T1424" s="56"/>
      <c r="U1424" s="56"/>
      <c r="V1424" s="56"/>
      <c r="W1424" s="56"/>
      <c r="X1424" s="56"/>
      <c r="Y1424" s="56"/>
      <c r="Z1424" s="56"/>
    </row>
    <row r="1425" spans="1:26" x14ac:dyDescent="0.35">
      <c r="A1425" s="56"/>
      <c r="B1425" s="56"/>
      <c r="C1425" s="56"/>
      <c r="D1425" s="278"/>
      <c r="E1425" s="177"/>
      <c r="F1425" s="177"/>
      <c r="G1425" s="177"/>
      <c r="H1425" s="177"/>
      <c r="I1425" s="177"/>
      <c r="J1425" s="177"/>
      <c r="K1425" s="177"/>
      <c r="L1425" s="56"/>
      <c r="M1425" s="56"/>
      <c r="N1425" s="56"/>
      <c r="O1425" s="56"/>
      <c r="P1425" s="56"/>
      <c r="Q1425" s="56"/>
      <c r="R1425" s="56"/>
      <c r="S1425" s="56"/>
      <c r="T1425" s="56"/>
      <c r="U1425" s="56"/>
      <c r="V1425" s="56"/>
      <c r="W1425" s="56"/>
      <c r="X1425" s="56"/>
      <c r="Y1425" s="56"/>
      <c r="Z1425" s="56"/>
    </row>
    <row r="1426" spans="1:26" x14ac:dyDescent="0.35">
      <c r="A1426" s="56"/>
      <c r="B1426" s="56"/>
      <c r="C1426" s="56"/>
      <c r="D1426" s="278"/>
      <c r="E1426" s="177"/>
      <c r="F1426" s="177"/>
      <c r="G1426" s="177"/>
      <c r="H1426" s="177"/>
      <c r="I1426" s="177"/>
      <c r="J1426" s="177"/>
      <c r="K1426" s="177"/>
      <c r="L1426" s="56"/>
      <c r="M1426" s="56"/>
      <c r="N1426" s="56"/>
      <c r="O1426" s="56"/>
      <c r="P1426" s="56"/>
      <c r="Q1426" s="56"/>
      <c r="R1426" s="56"/>
      <c r="S1426" s="56"/>
      <c r="T1426" s="56"/>
      <c r="U1426" s="56"/>
      <c r="V1426" s="56"/>
      <c r="W1426" s="56"/>
      <c r="X1426" s="56"/>
      <c r="Y1426" s="56"/>
      <c r="Z1426" s="56"/>
    </row>
    <row r="1427" spans="1:26" x14ac:dyDescent="0.35">
      <c r="A1427" s="56"/>
      <c r="B1427" s="56"/>
      <c r="C1427" s="56"/>
      <c r="D1427" s="278"/>
      <c r="E1427" s="177"/>
      <c r="F1427" s="177"/>
      <c r="G1427" s="177"/>
      <c r="H1427" s="177"/>
      <c r="I1427" s="177"/>
      <c r="J1427" s="177"/>
      <c r="K1427" s="177"/>
      <c r="L1427" s="56"/>
      <c r="M1427" s="56"/>
      <c r="N1427" s="56"/>
      <c r="O1427" s="56"/>
      <c r="P1427" s="56"/>
      <c r="Q1427" s="56"/>
      <c r="R1427" s="56"/>
      <c r="S1427" s="56"/>
      <c r="T1427" s="56"/>
      <c r="U1427" s="56"/>
      <c r="V1427" s="56"/>
      <c r="W1427" s="56"/>
      <c r="X1427" s="56"/>
      <c r="Y1427" s="56"/>
      <c r="Z1427" s="56"/>
    </row>
    <row r="1428" spans="1:26" x14ac:dyDescent="0.35">
      <c r="A1428" s="56"/>
      <c r="B1428" s="56"/>
      <c r="C1428" s="56"/>
      <c r="D1428" s="278"/>
      <c r="E1428" s="177"/>
      <c r="F1428" s="177"/>
      <c r="G1428" s="177"/>
      <c r="H1428" s="177"/>
      <c r="I1428" s="177"/>
      <c r="J1428" s="177"/>
      <c r="K1428" s="177"/>
      <c r="L1428" s="56"/>
      <c r="M1428" s="56"/>
      <c r="N1428" s="56"/>
      <c r="O1428" s="56"/>
      <c r="P1428" s="56"/>
      <c r="Q1428" s="56"/>
      <c r="R1428" s="56"/>
      <c r="S1428" s="56"/>
      <c r="T1428" s="56"/>
      <c r="U1428" s="56"/>
      <c r="V1428" s="56"/>
      <c r="W1428" s="56"/>
      <c r="X1428" s="56"/>
      <c r="Y1428" s="56"/>
      <c r="Z1428" s="56"/>
    </row>
    <row r="1429" spans="1:26" x14ac:dyDescent="0.35">
      <c r="A1429" s="56"/>
      <c r="B1429" s="56"/>
      <c r="C1429" s="56"/>
      <c r="D1429" s="278"/>
      <c r="E1429" s="177"/>
      <c r="F1429" s="177"/>
      <c r="G1429" s="177"/>
      <c r="H1429" s="177"/>
      <c r="I1429" s="177"/>
      <c r="J1429" s="177"/>
      <c r="K1429" s="177"/>
      <c r="L1429" s="56"/>
      <c r="M1429" s="56"/>
      <c r="N1429" s="56"/>
      <c r="O1429" s="56"/>
      <c r="P1429" s="56"/>
      <c r="Q1429" s="56"/>
      <c r="R1429" s="56"/>
      <c r="S1429" s="56"/>
      <c r="T1429" s="56"/>
      <c r="U1429" s="56"/>
      <c r="V1429" s="56"/>
      <c r="W1429" s="56"/>
      <c r="X1429" s="56"/>
      <c r="Y1429" s="56"/>
      <c r="Z1429" s="56"/>
    </row>
    <row r="1430" spans="1:26" x14ac:dyDescent="0.35">
      <c r="A1430" s="56"/>
      <c r="B1430" s="56"/>
      <c r="C1430" s="56"/>
      <c r="D1430" s="278"/>
      <c r="E1430" s="177"/>
      <c r="F1430" s="177"/>
      <c r="G1430" s="177"/>
      <c r="H1430" s="177"/>
      <c r="I1430" s="177"/>
      <c r="J1430" s="177"/>
      <c r="K1430" s="177"/>
      <c r="L1430" s="56"/>
      <c r="M1430" s="56"/>
      <c r="N1430" s="56"/>
      <c r="O1430" s="56"/>
      <c r="P1430" s="56"/>
      <c r="Q1430" s="56"/>
      <c r="R1430" s="56"/>
      <c r="S1430" s="56"/>
      <c r="T1430" s="56"/>
      <c r="U1430" s="56"/>
      <c r="V1430" s="56"/>
      <c r="W1430" s="56"/>
      <c r="X1430" s="56"/>
      <c r="Y1430" s="56"/>
      <c r="Z1430" s="56"/>
    </row>
    <row r="1431" spans="1:26" x14ac:dyDescent="0.35">
      <c r="A1431" s="56"/>
      <c r="B1431" s="56"/>
      <c r="C1431" s="56"/>
      <c r="D1431" s="278"/>
      <c r="E1431" s="177"/>
      <c r="F1431" s="177"/>
      <c r="G1431" s="177"/>
      <c r="H1431" s="177"/>
      <c r="I1431" s="177"/>
      <c r="J1431" s="177"/>
      <c r="K1431" s="177"/>
      <c r="L1431" s="56"/>
      <c r="M1431" s="56"/>
      <c r="N1431" s="56"/>
      <c r="O1431" s="56"/>
      <c r="P1431" s="56"/>
      <c r="Q1431" s="56"/>
      <c r="R1431" s="56"/>
      <c r="S1431" s="56"/>
      <c r="T1431" s="56"/>
      <c r="U1431" s="56"/>
      <c r="V1431" s="56"/>
      <c r="W1431" s="56"/>
      <c r="X1431" s="56"/>
      <c r="Y1431" s="56"/>
      <c r="Z1431" s="56"/>
    </row>
    <row r="1432" spans="1:26" x14ac:dyDescent="0.35">
      <c r="A1432" s="56"/>
      <c r="B1432" s="56"/>
      <c r="C1432" s="56"/>
      <c r="D1432" s="278"/>
      <c r="E1432" s="177"/>
      <c r="F1432" s="177"/>
      <c r="G1432" s="177"/>
      <c r="H1432" s="177"/>
      <c r="I1432" s="177"/>
      <c r="J1432" s="177"/>
      <c r="K1432" s="177"/>
      <c r="L1432" s="56"/>
      <c r="M1432" s="56"/>
      <c r="N1432" s="56"/>
      <c r="O1432" s="56"/>
      <c r="P1432" s="56"/>
      <c r="Q1432" s="56"/>
      <c r="R1432" s="56"/>
      <c r="S1432" s="56"/>
      <c r="T1432" s="56"/>
      <c r="U1432" s="56"/>
      <c r="V1432" s="56"/>
      <c r="W1432" s="56"/>
      <c r="X1432" s="56"/>
      <c r="Y1432" s="56"/>
      <c r="Z1432" s="56"/>
    </row>
    <row r="1433" spans="1:26" x14ac:dyDescent="0.35">
      <c r="A1433" s="56"/>
      <c r="B1433" s="56"/>
      <c r="C1433" s="56"/>
      <c r="D1433" s="278"/>
      <c r="E1433" s="177"/>
      <c r="F1433" s="177"/>
      <c r="G1433" s="177"/>
      <c r="H1433" s="177"/>
      <c r="I1433" s="177"/>
      <c r="J1433" s="177"/>
      <c r="K1433" s="177"/>
      <c r="L1433" s="56"/>
      <c r="M1433" s="56"/>
      <c r="N1433" s="56"/>
      <c r="O1433" s="56"/>
      <c r="P1433" s="56"/>
      <c r="Q1433" s="56"/>
      <c r="R1433" s="56"/>
      <c r="S1433" s="56"/>
      <c r="T1433" s="56"/>
      <c r="U1433" s="56"/>
      <c r="V1433" s="56"/>
      <c r="W1433" s="56"/>
      <c r="X1433" s="56"/>
      <c r="Y1433" s="56"/>
      <c r="Z1433" s="56"/>
    </row>
    <row r="1434" spans="1:26" x14ac:dyDescent="0.35">
      <c r="A1434" s="56"/>
      <c r="B1434" s="56"/>
      <c r="C1434" s="56"/>
      <c r="D1434" s="278"/>
      <c r="E1434" s="177"/>
      <c r="F1434" s="177"/>
      <c r="G1434" s="177"/>
      <c r="H1434" s="177"/>
      <c r="I1434" s="177"/>
      <c r="J1434" s="177"/>
      <c r="K1434" s="177"/>
      <c r="L1434" s="56"/>
      <c r="M1434" s="56"/>
      <c r="N1434" s="56"/>
      <c r="O1434" s="56"/>
      <c r="P1434" s="56"/>
      <c r="Q1434" s="56"/>
      <c r="R1434" s="56"/>
      <c r="S1434" s="56"/>
      <c r="T1434" s="56"/>
      <c r="U1434" s="56"/>
      <c r="V1434" s="56"/>
      <c r="W1434" s="56"/>
      <c r="X1434" s="56"/>
      <c r="Y1434" s="56"/>
      <c r="Z1434" s="56"/>
    </row>
    <row r="1435" spans="1:26" x14ac:dyDescent="0.35">
      <c r="A1435" s="56"/>
      <c r="B1435" s="56"/>
      <c r="C1435" s="56"/>
      <c r="D1435" s="278"/>
      <c r="E1435" s="177"/>
      <c r="F1435" s="177"/>
      <c r="G1435" s="177"/>
      <c r="H1435" s="177"/>
      <c r="I1435" s="177"/>
      <c r="J1435" s="177"/>
      <c r="K1435" s="177"/>
      <c r="L1435" s="56"/>
      <c r="M1435" s="56"/>
      <c r="N1435" s="56"/>
      <c r="O1435" s="56"/>
      <c r="P1435" s="56"/>
      <c r="Q1435" s="56"/>
      <c r="R1435" s="56"/>
      <c r="S1435" s="56"/>
      <c r="T1435" s="56"/>
      <c r="U1435" s="56"/>
      <c r="V1435" s="56"/>
      <c r="W1435" s="56"/>
      <c r="X1435" s="56"/>
      <c r="Y1435" s="56"/>
      <c r="Z1435" s="56"/>
    </row>
    <row r="1436" spans="1:26" x14ac:dyDescent="0.35">
      <c r="A1436" s="56"/>
      <c r="B1436" s="56"/>
      <c r="C1436" s="56"/>
      <c r="D1436" s="278"/>
      <c r="E1436" s="177"/>
      <c r="F1436" s="177"/>
      <c r="G1436" s="177"/>
      <c r="H1436" s="177"/>
      <c r="I1436" s="177"/>
      <c r="J1436" s="177"/>
      <c r="K1436" s="177"/>
      <c r="L1436" s="56"/>
      <c r="M1436" s="56"/>
      <c r="N1436" s="56"/>
      <c r="O1436" s="56"/>
      <c r="P1436" s="56"/>
      <c r="Q1436" s="56"/>
      <c r="R1436" s="56"/>
      <c r="S1436" s="56"/>
      <c r="T1436" s="56"/>
      <c r="U1436" s="56"/>
      <c r="V1436" s="56"/>
      <c r="W1436" s="56"/>
      <c r="X1436" s="56"/>
      <c r="Y1436" s="56"/>
      <c r="Z1436" s="56"/>
    </row>
    <row r="1437" spans="1:26" x14ac:dyDescent="0.35">
      <c r="A1437" s="56"/>
      <c r="B1437" s="56"/>
      <c r="C1437" s="56"/>
      <c r="D1437" s="278"/>
      <c r="E1437" s="177"/>
      <c r="F1437" s="177"/>
      <c r="G1437" s="177"/>
      <c r="H1437" s="177"/>
      <c r="I1437" s="177"/>
      <c r="J1437" s="177"/>
      <c r="K1437" s="177"/>
      <c r="L1437" s="56"/>
      <c r="M1437" s="56"/>
      <c r="N1437" s="56"/>
      <c r="O1437" s="56"/>
      <c r="P1437" s="56"/>
      <c r="Q1437" s="56"/>
      <c r="R1437" s="56"/>
      <c r="S1437" s="56"/>
      <c r="T1437" s="56"/>
      <c r="U1437" s="56"/>
      <c r="V1437" s="56"/>
      <c r="W1437" s="56"/>
      <c r="X1437" s="56"/>
      <c r="Y1437" s="56"/>
      <c r="Z1437" s="56"/>
    </row>
    <row r="1438" spans="1:26" x14ac:dyDescent="0.35">
      <c r="A1438" s="56"/>
      <c r="B1438" s="56"/>
      <c r="C1438" s="56"/>
      <c r="D1438" s="278"/>
      <c r="E1438" s="177"/>
      <c r="F1438" s="177"/>
      <c r="G1438" s="177"/>
      <c r="H1438" s="177"/>
      <c r="I1438" s="177"/>
      <c r="J1438" s="177"/>
      <c r="K1438" s="177"/>
      <c r="L1438" s="56"/>
      <c r="M1438" s="56"/>
      <c r="N1438" s="56"/>
      <c r="O1438" s="56"/>
      <c r="P1438" s="56"/>
      <c r="Q1438" s="56"/>
      <c r="R1438" s="56"/>
      <c r="S1438" s="56"/>
      <c r="T1438" s="56"/>
      <c r="U1438" s="56"/>
      <c r="V1438" s="56"/>
      <c r="W1438" s="56"/>
      <c r="X1438" s="56"/>
      <c r="Y1438" s="56"/>
      <c r="Z1438" s="56"/>
    </row>
    <row r="1439" spans="1:26" x14ac:dyDescent="0.35">
      <c r="A1439" s="56"/>
      <c r="B1439" s="56"/>
      <c r="C1439" s="56"/>
      <c r="D1439" s="278"/>
      <c r="E1439" s="177"/>
      <c r="F1439" s="177"/>
      <c r="G1439" s="177"/>
      <c r="H1439" s="177"/>
      <c r="I1439" s="177"/>
      <c r="J1439" s="177"/>
      <c r="K1439" s="177"/>
      <c r="L1439" s="56"/>
      <c r="M1439" s="56"/>
      <c r="N1439" s="56"/>
      <c r="O1439" s="56"/>
      <c r="P1439" s="56"/>
      <c r="Q1439" s="56"/>
      <c r="R1439" s="56"/>
      <c r="S1439" s="56"/>
      <c r="T1439" s="56"/>
      <c r="U1439" s="56"/>
      <c r="V1439" s="56"/>
      <c r="W1439" s="56"/>
      <c r="X1439" s="56"/>
      <c r="Y1439" s="56"/>
      <c r="Z1439" s="56"/>
    </row>
    <row r="1440" spans="1:26" x14ac:dyDescent="0.35">
      <c r="A1440" s="56"/>
      <c r="B1440" s="56"/>
      <c r="C1440" s="56"/>
      <c r="D1440" s="278"/>
      <c r="E1440" s="177"/>
      <c r="F1440" s="177"/>
      <c r="G1440" s="177"/>
      <c r="H1440" s="177"/>
      <c r="I1440" s="177"/>
      <c r="J1440" s="177"/>
      <c r="K1440" s="177"/>
      <c r="L1440" s="56"/>
      <c r="M1440" s="56"/>
      <c r="N1440" s="56"/>
      <c r="O1440" s="56"/>
      <c r="P1440" s="56"/>
      <c r="Q1440" s="56"/>
      <c r="R1440" s="56"/>
      <c r="S1440" s="56"/>
      <c r="T1440" s="56"/>
      <c r="U1440" s="56"/>
      <c r="V1440" s="56"/>
      <c r="W1440" s="56"/>
      <c r="X1440" s="56"/>
      <c r="Y1440" s="56"/>
      <c r="Z1440" s="56"/>
    </row>
    <row r="1441" spans="1:26" x14ac:dyDescent="0.35">
      <c r="A1441" s="56"/>
      <c r="B1441" s="56"/>
      <c r="C1441" s="56"/>
      <c r="D1441" s="278"/>
      <c r="E1441" s="177"/>
      <c r="F1441" s="177"/>
      <c r="G1441" s="177"/>
      <c r="H1441" s="177"/>
      <c r="I1441" s="177"/>
      <c r="J1441" s="177"/>
      <c r="K1441" s="177"/>
      <c r="L1441" s="56"/>
      <c r="M1441" s="56"/>
      <c r="N1441" s="56"/>
      <c r="O1441" s="56"/>
      <c r="P1441" s="56"/>
      <c r="Q1441" s="56"/>
      <c r="R1441" s="56"/>
      <c r="S1441" s="56"/>
      <c r="T1441" s="56"/>
      <c r="U1441" s="56"/>
      <c r="V1441" s="56"/>
      <c r="W1441" s="56"/>
      <c r="X1441" s="56"/>
      <c r="Y1441" s="56"/>
      <c r="Z1441" s="56"/>
    </row>
    <row r="1442" spans="1:26" x14ac:dyDescent="0.35">
      <c r="A1442" s="56"/>
      <c r="B1442" s="56"/>
      <c r="C1442" s="56"/>
      <c r="D1442" s="278"/>
      <c r="E1442" s="177"/>
      <c r="F1442" s="177"/>
      <c r="G1442" s="177"/>
      <c r="H1442" s="177"/>
      <c r="I1442" s="177"/>
      <c r="J1442" s="177"/>
      <c r="K1442" s="177"/>
      <c r="L1442" s="56"/>
      <c r="M1442" s="56"/>
      <c r="N1442" s="56"/>
      <c r="O1442" s="56"/>
      <c r="P1442" s="56"/>
      <c r="Q1442" s="56"/>
      <c r="R1442" s="56"/>
      <c r="S1442" s="56"/>
      <c r="T1442" s="56"/>
      <c r="U1442" s="56"/>
      <c r="V1442" s="56"/>
      <c r="W1442" s="56"/>
      <c r="X1442" s="56"/>
      <c r="Y1442" s="56"/>
      <c r="Z1442" s="56"/>
    </row>
    <row r="1443" spans="1:26" x14ac:dyDescent="0.35">
      <c r="A1443" s="56"/>
      <c r="B1443" s="56"/>
      <c r="C1443" s="56"/>
      <c r="D1443" s="278"/>
      <c r="E1443" s="177"/>
      <c r="F1443" s="177"/>
      <c r="G1443" s="177"/>
      <c r="H1443" s="177"/>
      <c r="I1443" s="177"/>
      <c r="J1443" s="177"/>
      <c r="K1443" s="177"/>
      <c r="L1443" s="56"/>
      <c r="M1443" s="56"/>
      <c r="N1443" s="56"/>
      <c r="O1443" s="56"/>
      <c r="P1443" s="56"/>
      <c r="Q1443" s="56"/>
      <c r="R1443" s="56"/>
      <c r="S1443" s="56"/>
      <c r="T1443" s="56"/>
      <c r="U1443" s="56"/>
      <c r="V1443" s="56"/>
      <c r="W1443" s="56"/>
      <c r="X1443" s="56"/>
      <c r="Y1443" s="56"/>
      <c r="Z1443" s="56"/>
    </row>
    <row r="1444" spans="1:26" x14ac:dyDescent="0.35">
      <c r="A1444" s="56"/>
      <c r="B1444" s="56"/>
      <c r="C1444" s="56"/>
      <c r="D1444" s="278"/>
      <c r="E1444" s="177"/>
      <c r="F1444" s="177"/>
      <c r="G1444" s="177"/>
      <c r="H1444" s="177"/>
      <c r="I1444" s="177"/>
      <c r="J1444" s="177"/>
      <c r="K1444" s="177"/>
      <c r="L1444" s="56"/>
      <c r="M1444" s="56"/>
      <c r="N1444" s="56"/>
      <c r="O1444" s="56"/>
      <c r="P1444" s="56"/>
      <c r="Q1444" s="56"/>
      <c r="R1444" s="56"/>
      <c r="S1444" s="56"/>
      <c r="T1444" s="56"/>
      <c r="U1444" s="56"/>
      <c r="V1444" s="56"/>
      <c r="W1444" s="56"/>
      <c r="X1444" s="56"/>
      <c r="Y1444" s="56"/>
      <c r="Z1444" s="56"/>
    </row>
    <row r="1445" spans="1:26" x14ac:dyDescent="0.35">
      <c r="A1445" s="56"/>
      <c r="B1445" s="56"/>
      <c r="C1445" s="56"/>
      <c r="D1445" s="278"/>
      <c r="E1445" s="177"/>
      <c r="F1445" s="177"/>
      <c r="G1445" s="177"/>
      <c r="H1445" s="177"/>
      <c r="I1445" s="177"/>
      <c r="J1445" s="177"/>
      <c r="K1445" s="177"/>
      <c r="L1445" s="56"/>
      <c r="M1445" s="56"/>
      <c r="N1445" s="56"/>
      <c r="O1445" s="56"/>
      <c r="P1445" s="56"/>
      <c r="Q1445" s="56"/>
      <c r="R1445" s="56"/>
      <c r="S1445" s="56"/>
      <c r="T1445" s="56"/>
      <c r="U1445" s="56"/>
      <c r="V1445" s="56"/>
      <c r="W1445" s="56"/>
      <c r="X1445" s="56"/>
      <c r="Y1445" s="56"/>
      <c r="Z1445" s="56"/>
    </row>
    <row r="1446" spans="1:26" x14ac:dyDescent="0.35">
      <c r="A1446" s="56"/>
      <c r="B1446" s="56"/>
      <c r="C1446" s="56"/>
      <c r="D1446" s="278"/>
      <c r="E1446" s="177"/>
      <c r="F1446" s="177"/>
      <c r="G1446" s="177"/>
      <c r="H1446" s="177"/>
      <c r="I1446" s="177"/>
      <c r="J1446" s="177"/>
      <c r="K1446" s="177"/>
      <c r="L1446" s="56"/>
      <c r="M1446" s="56"/>
      <c r="N1446" s="56"/>
      <c r="O1446" s="56"/>
      <c r="P1446" s="56"/>
      <c r="Q1446" s="56"/>
      <c r="R1446" s="56"/>
      <c r="S1446" s="56"/>
      <c r="T1446" s="56"/>
      <c r="U1446" s="56"/>
      <c r="V1446" s="56"/>
      <c r="W1446" s="56"/>
      <c r="X1446" s="56"/>
      <c r="Y1446" s="56"/>
      <c r="Z1446" s="56"/>
    </row>
    <row r="1447" spans="1:26" x14ac:dyDescent="0.35">
      <c r="A1447" s="56"/>
      <c r="B1447" s="56"/>
      <c r="C1447" s="56"/>
      <c r="D1447" s="278"/>
      <c r="E1447" s="177"/>
      <c r="F1447" s="177"/>
      <c r="G1447" s="177"/>
      <c r="H1447" s="177"/>
      <c r="I1447" s="177"/>
      <c r="J1447" s="177"/>
      <c r="K1447" s="177"/>
      <c r="L1447" s="56"/>
      <c r="M1447" s="56"/>
      <c r="N1447" s="56"/>
      <c r="O1447" s="56"/>
      <c r="P1447" s="56"/>
      <c r="Q1447" s="56"/>
      <c r="R1447" s="56"/>
      <c r="S1447" s="56"/>
      <c r="T1447" s="56"/>
      <c r="U1447" s="56"/>
      <c r="V1447" s="56"/>
      <c r="W1447" s="56"/>
      <c r="X1447" s="56"/>
      <c r="Y1447" s="56"/>
      <c r="Z1447" s="56"/>
    </row>
    <row r="1448" spans="1:26" x14ac:dyDescent="0.35">
      <c r="A1448" s="56"/>
      <c r="B1448" s="56"/>
      <c r="C1448" s="56"/>
      <c r="D1448" s="278"/>
      <c r="E1448" s="177"/>
      <c r="F1448" s="177"/>
      <c r="G1448" s="177"/>
      <c r="H1448" s="177"/>
      <c r="I1448" s="177"/>
      <c r="J1448" s="177"/>
      <c r="K1448" s="177"/>
      <c r="L1448" s="56"/>
      <c r="M1448" s="56"/>
      <c r="N1448" s="56"/>
      <c r="O1448" s="56"/>
      <c r="P1448" s="56"/>
      <c r="Q1448" s="56"/>
      <c r="R1448" s="56"/>
      <c r="S1448" s="56"/>
      <c r="T1448" s="56"/>
      <c r="U1448" s="56"/>
      <c r="V1448" s="56"/>
      <c r="W1448" s="56"/>
      <c r="X1448" s="56"/>
      <c r="Y1448" s="56"/>
      <c r="Z1448" s="56"/>
    </row>
    <row r="1449" spans="1:26" x14ac:dyDescent="0.35">
      <c r="A1449" s="56"/>
      <c r="B1449" s="56"/>
      <c r="C1449" s="56"/>
      <c r="D1449" s="278"/>
      <c r="E1449" s="177"/>
      <c r="F1449" s="177"/>
      <c r="G1449" s="177"/>
      <c r="H1449" s="177"/>
      <c r="I1449" s="177"/>
      <c r="J1449" s="177"/>
      <c r="K1449" s="177"/>
      <c r="L1449" s="56"/>
      <c r="M1449" s="56"/>
      <c r="N1449" s="56"/>
      <c r="O1449" s="56"/>
      <c r="P1449" s="56"/>
      <c r="Q1449" s="56"/>
      <c r="R1449" s="56"/>
      <c r="S1449" s="56"/>
      <c r="T1449" s="56"/>
      <c r="U1449" s="56"/>
      <c r="V1449" s="56"/>
      <c r="W1449" s="56"/>
      <c r="X1449" s="56"/>
      <c r="Y1449" s="56"/>
      <c r="Z1449" s="56"/>
    </row>
    <row r="1450" spans="1:26" x14ac:dyDescent="0.35">
      <c r="A1450" s="56"/>
      <c r="B1450" s="56"/>
      <c r="C1450" s="56"/>
      <c r="D1450" s="278"/>
      <c r="E1450" s="177"/>
      <c r="F1450" s="177"/>
      <c r="G1450" s="177"/>
      <c r="H1450" s="177"/>
      <c r="I1450" s="177"/>
      <c r="J1450" s="177"/>
      <c r="K1450" s="177"/>
      <c r="L1450" s="56"/>
      <c r="M1450" s="56"/>
      <c r="N1450" s="56"/>
      <c r="O1450" s="56"/>
      <c r="P1450" s="56"/>
      <c r="Q1450" s="56"/>
      <c r="R1450" s="56"/>
      <c r="S1450" s="56"/>
      <c r="T1450" s="56"/>
      <c r="U1450" s="56"/>
      <c r="V1450" s="56"/>
      <c r="W1450" s="56"/>
      <c r="X1450" s="56"/>
      <c r="Y1450" s="56"/>
      <c r="Z1450" s="56"/>
    </row>
    <row r="1451" spans="1:26" x14ac:dyDescent="0.35">
      <c r="A1451" s="56"/>
      <c r="B1451" s="56"/>
      <c r="C1451" s="56"/>
      <c r="D1451" s="278"/>
      <c r="E1451" s="177"/>
      <c r="F1451" s="177"/>
      <c r="G1451" s="177"/>
      <c r="H1451" s="177"/>
      <c r="I1451" s="177"/>
      <c r="J1451" s="177"/>
      <c r="K1451" s="177"/>
      <c r="L1451" s="56"/>
      <c r="M1451" s="56"/>
      <c r="N1451" s="56"/>
      <c r="O1451" s="56"/>
      <c r="P1451" s="56"/>
      <c r="Q1451" s="56"/>
      <c r="R1451" s="56"/>
      <c r="S1451" s="56"/>
      <c r="T1451" s="56"/>
      <c r="U1451" s="56"/>
      <c r="V1451" s="56"/>
      <c r="W1451" s="56"/>
      <c r="X1451" s="56"/>
      <c r="Y1451" s="56"/>
      <c r="Z1451" s="56"/>
    </row>
    <row r="1452" spans="1:26" x14ac:dyDescent="0.35">
      <c r="A1452" s="56"/>
      <c r="B1452" s="56"/>
      <c r="C1452" s="56"/>
      <c r="D1452" s="278"/>
      <c r="E1452" s="177"/>
      <c r="F1452" s="177"/>
      <c r="G1452" s="177"/>
      <c r="H1452" s="177"/>
      <c r="I1452" s="177"/>
      <c r="J1452" s="177"/>
      <c r="K1452" s="177"/>
      <c r="L1452" s="56"/>
      <c r="M1452" s="56"/>
      <c r="N1452" s="56"/>
      <c r="O1452" s="56"/>
      <c r="P1452" s="56"/>
      <c r="Q1452" s="56"/>
      <c r="R1452" s="56"/>
      <c r="S1452" s="56"/>
      <c r="T1452" s="56"/>
      <c r="U1452" s="56"/>
      <c r="V1452" s="56"/>
      <c r="W1452" s="56"/>
      <c r="X1452" s="56"/>
      <c r="Y1452" s="56"/>
      <c r="Z1452" s="56"/>
    </row>
    <row r="1453" spans="1:26" x14ac:dyDescent="0.35">
      <c r="A1453" s="56"/>
      <c r="B1453" s="56"/>
      <c r="C1453" s="56"/>
      <c r="D1453" s="278"/>
      <c r="E1453" s="177"/>
      <c r="F1453" s="177"/>
      <c r="G1453" s="177"/>
      <c r="H1453" s="177"/>
      <c r="I1453" s="177"/>
      <c r="J1453" s="177"/>
      <c r="K1453" s="177"/>
      <c r="L1453" s="56"/>
      <c r="M1453" s="56"/>
      <c r="N1453" s="56"/>
      <c r="O1453" s="56"/>
      <c r="P1453" s="56"/>
      <c r="Q1453" s="56"/>
      <c r="R1453" s="56"/>
      <c r="S1453" s="56"/>
      <c r="T1453" s="56"/>
      <c r="U1453" s="56"/>
      <c r="V1453" s="56"/>
      <c r="W1453" s="56"/>
      <c r="X1453" s="56"/>
      <c r="Y1453" s="56"/>
      <c r="Z1453" s="56"/>
    </row>
    <row r="1454" spans="1:26" x14ac:dyDescent="0.35">
      <c r="A1454" s="56"/>
      <c r="B1454" s="56"/>
      <c r="C1454" s="56"/>
      <c r="D1454" s="278"/>
      <c r="E1454" s="177"/>
      <c r="F1454" s="177"/>
      <c r="G1454" s="177"/>
      <c r="H1454" s="177"/>
      <c r="I1454" s="177"/>
      <c r="J1454" s="177"/>
      <c r="K1454" s="177"/>
      <c r="L1454" s="56"/>
      <c r="M1454" s="56"/>
      <c r="N1454" s="56"/>
      <c r="O1454" s="56"/>
      <c r="P1454" s="56"/>
      <c r="Q1454" s="56"/>
      <c r="R1454" s="56"/>
      <c r="S1454" s="56"/>
      <c r="T1454" s="56"/>
      <c r="U1454" s="56"/>
      <c r="V1454" s="56"/>
      <c r="W1454" s="56"/>
      <c r="X1454" s="56"/>
      <c r="Y1454" s="56"/>
      <c r="Z1454" s="56"/>
    </row>
    <row r="1455" spans="1:26" x14ac:dyDescent="0.35">
      <c r="A1455" s="56"/>
      <c r="B1455" s="56"/>
      <c r="C1455" s="56"/>
      <c r="D1455" s="278"/>
      <c r="E1455" s="177"/>
      <c r="F1455" s="177"/>
      <c r="G1455" s="177"/>
      <c r="H1455" s="177"/>
      <c r="I1455" s="177"/>
      <c r="J1455" s="177"/>
      <c r="K1455" s="177"/>
      <c r="L1455" s="56"/>
      <c r="M1455" s="56"/>
      <c r="N1455" s="56"/>
      <c r="O1455" s="56"/>
      <c r="P1455" s="56"/>
      <c r="Q1455" s="56"/>
      <c r="R1455" s="56"/>
      <c r="S1455" s="56"/>
      <c r="T1455" s="56"/>
      <c r="U1455" s="56"/>
      <c r="V1455" s="56"/>
      <c r="W1455" s="56"/>
      <c r="X1455" s="56"/>
      <c r="Y1455" s="56"/>
      <c r="Z1455" s="56"/>
    </row>
    <row r="1456" spans="1:26" x14ac:dyDescent="0.35">
      <c r="A1456" s="56"/>
      <c r="B1456" s="56"/>
      <c r="C1456" s="56"/>
      <c r="D1456" s="278"/>
      <c r="E1456" s="177"/>
      <c r="F1456" s="177"/>
      <c r="G1456" s="177"/>
      <c r="H1456" s="177"/>
      <c r="I1456" s="177"/>
      <c r="J1456" s="177"/>
      <c r="K1456" s="177"/>
      <c r="L1456" s="56"/>
      <c r="M1456" s="56"/>
      <c r="N1456" s="56"/>
      <c r="O1456" s="56"/>
      <c r="P1456" s="56"/>
      <c r="Q1456" s="56"/>
      <c r="R1456" s="56"/>
      <c r="S1456" s="56"/>
      <c r="T1456" s="56"/>
      <c r="U1456" s="56"/>
      <c r="V1456" s="56"/>
      <c r="W1456" s="56"/>
      <c r="X1456" s="56"/>
      <c r="Y1456" s="56"/>
      <c r="Z1456" s="56"/>
    </row>
    <row r="1457" spans="1:26" x14ac:dyDescent="0.35">
      <c r="A1457" s="56"/>
      <c r="B1457" s="56"/>
      <c r="C1457" s="56"/>
      <c r="D1457" s="278"/>
      <c r="E1457" s="177"/>
      <c r="F1457" s="177"/>
      <c r="G1457" s="177"/>
      <c r="H1457" s="177"/>
      <c r="I1457" s="177"/>
      <c r="J1457" s="177"/>
      <c r="K1457" s="177"/>
      <c r="L1457" s="56"/>
      <c r="M1457" s="56"/>
      <c r="N1457" s="56"/>
      <c r="O1457" s="56"/>
      <c r="P1457" s="56"/>
      <c r="Q1457" s="56"/>
      <c r="R1457" s="56"/>
      <c r="S1457" s="56"/>
      <c r="T1457" s="56"/>
      <c r="U1457" s="56"/>
      <c r="V1457" s="56"/>
      <c r="W1457" s="56"/>
      <c r="X1457" s="56"/>
      <c r="Y1457" s="56"/>
      <c r="Z1457" s="56"/>
    </row>
    <row r="1458" spans="1:26" x14ac:dyDescent="0.35">
      <c r="A1458" s="56"/>
      <c r="B1458" s="56"/>
      <c r="C1458" s="56"/>
      <c r="D1458" s="278"/>
      <c r="E1458" s="177"/>
      <c r="F1458" s="177"/>
      <c r="G1458" s="177"/>
      <c r="H1458" s="177"/>
      <c r="I1458" s="177"/>
      <c r="J1458" s="177"/>
      <c r="K1458" s="177"/>
      <c r="L1458" s="56"/>
      <c r="M1458" s="56"/>
      <c r="N1458" s="56"/>
      <c r="O1458" s="56"/>
      <c r="P1458" s="56"/>
      <c r="Q1458" s="56"/>
      <c r="R1458" s="56"/>
      <c r="S1458" s="56"/>
      <c r="T1458" s="56"/>
      <c r="U1458" s="56"/>
      <c r="V1458" s="56"/>
      <c r="W1458" s="56"/>
      <c r="X1458" s="56"/>
      <c r="Y1458" s="56"/>
      <c r="Z1458" s="56"/>
    </row>
    <row r="1459" spans="1:26" x14ac:dyDescent="0.35">
      <c r="A1459" s="56"/>
      <c r="B1459" s="56"/>
      <c r="C1459" s="56"/>
      <c r="D1459" s="278"/>
      <c r="E1459" s="177"/>
      <c r="F1459" s="177"/>
      <c r="G1459" s="177"/>
      <c r="H1459" s="177"/>
      <c r="I1459" s="177"/>
      <c r="J1459" s="177"/>
      <c r="K1459" s="177"/>
      <c r="L1459" s="56"/>
      <c r="M1459" s="56"/>
      <c r="N1459" s="56"/>
      <c r="O1459" s="56"/>
      <c r="P1459" s="56"/>
      <c r="Q1459" s="56"/>
      <c r="R1459" s="56"/>
      <c r="S1459" s="56"/>
      <c r="T1459" s="56"/>
      <c r="U1459" s="56"/>
      <c r="V1459" s="56"/>
      <c r="W1459" s="56"/>
      <c r="X1459" s="56"/>
      <c r="Y1459" s="56"/>
      <c r="Z1459" s="56"/>
    </row>
    <row r="1460" spans="1:26" x14ac:dyDescent="0.35">
      <c r="A1460" s="56"/>
      <c r="B1460" s="56"/>
      <c r="C1460" s="56"/>
      <c r="D1460" s="278"/>
      <c r="E1460" s="177"/>
      <c r="F1460" s="177"/>
      <c r="G1460" s="177"/>
      <c r="H1460" s="177"/>
      <c r="I1460" s="177"/>
      <c r="J1460" s="177"/>
      <c r="K1460" s="177"/>
      <c r="L1460" s="56"/>
      <c r="M1460" s="56"/>
      <c r="N1460" s="56"/>
      <c r="O1460" s="56"/>
      <c r="P1460" s="56"/>
      <c r="Q1460" s="56"/>
      <c r="R1460" s="56"/>
      <c r="S1460" s="56"/>
      <c r="T1460" s="56"/>
      <c r="U1460" s="56"/>
      <c r="V1460" s="56"/>
      <c r="W1460" s="56"/>
      <c r="X1460" s="56"/>
      <c r="Y1460" s="56"/>
      <c r="Z1460" s="56"/>
    </row>
    <row r="1461" spans="1:26" x14ac:dyDescent="0.35">
      <c r="A1461" s="56"/>
      <c r="B1461" s="56"/>
      <c r="C1461" s="56"/>
      <c r="D1461" s="278"/>
      <c r="E1461" s="177"/>
      <c r="F1461" s="177"/>
      <c r="G1461" s="177"/>
      <c r="H1461" s="177"/>
      <c r="I1461" s="177"/>
      <c r="J1461" s="177"/>
      <c r="K1461" s="177"/>
      <c r="L1461" s="56"/>
      <c r="M1461" s="56"/>
      <c r="N1461" s="56"/>
      <c r="O1461" s="56"/>
      <c r="P1461" s="56"/>
      <c r="Q1461" s="56"/>
      <c r="R1461" s="56"/>
      <c r="S1461" s="56"/>
      <c r="T1461" s="56"/>
      <c r="U1461" s="56"/>
      <c r="V1461" s="56"/>
      <c r="W1461" s="56"/>
      <c r="X1461" s="56"/>
      <c r="Y1461" s="56"/>
      <c r="Z1461" s="56"/>
    </row>
    <row r="1462" spans="1:26" x14ac:dyDescent="0.35">
      <c r="A1462" s="56"/>
      <c r="B1462" s="56"/>
      <c r="C1462" s="56"/>
      <c r="D1462" s="278"/>
      <c r="E1462" s="177"/>
      <c r="F1462" s="177"/>
      <c r="G1462" s="177"/>
      <c r="H1462" s="177"/>
      <c r="I1462" s="177"/>
      <c r="J1462" s="177"/>
      <c r="K1462" s="177"/>
      <c r="L1462" s="56"/>
      <c r="M1462" s="56"/>
      <c r="N1462" s="56"/>
      <c r="O1462" s="56"/>
      <c r="P1462" s="56"/>
      <c r="Q1462" s="56"/>
      <c r="R1462" s="56"/>
      <c r="S1462" s="56"/>
      <c r="T1462" s="56"/>
      <c r="U1462" s="56"/>
      <c r="V1462" s="56"/>
      <c r="W1462" s="56"/>
      <c r="X1462" s="56"/>
      <c r="Y1462" s="56"/>
      <c r="Z1462" s="56"/>
    </row>
    <row r="1463" spans="1:26" x14ac:dyDescent="0.35">
      <c r="A1463" s="56"/>
      <c r="B1463" s="56"/>
      <c r="C1463" s="56"/>
      <c r="D1463" s="278"/>
      <c r="E1463" s="177"/>
      <c r="F1463" s="177"/>
      <c r="G1463" s="177"/>
      <c r="H1463" s="177"/>
      <c r="I1463" s="177"/>
      <c r="J1463" s="177"/>
      <c r="K1463" s="177"/>
      <c r="L1463" s="56"/>
      <c r="M1463" s="56"/>
      <c r="N1463" s="56"/>
      <c r="O1463" s="56"/>
      <c r="P1463" s="56"/>
      <c r="Q1463" s="56"/>
      <c r="R1463" s="56"/>
      <c r="S1463" s="56"/>
      <c r="T1463" s="56"/>
      <c r="U1463" s="56"/>
      <c r="V1463" s="56"/>
      <c r="W1463" s="56"/>
      <c r="X1463" s="56"/>
      <c r="Y1463" s="56"/>
      <c r="Z1463" s="56"/>
    </row>
    <row r="1464" spans="1:26" x14ac:dyDescent="0.35">
      <c r="A1464" s="56"/>
      <c r="B1464" s="56"/>
      <c r="C1464" s="56"/>
      <c r="D1464" s="278"/>
      <c r="E1464" s="177"/>
      <c r="F1464" s="177"/>
      <c r="G1464" s="177"/>
      <c r="H1464" s="177"/>
      <c r="I1464" s="177"/>
      <c r="J1464" s="177"/>
      <c r="K1464" s="177"/>
      <c r="L1464" s="56"/>
      <c r="M1464" s="56"/>
      <c r="N1464" s="56"/>
      <c r="O1464" s="56"/>
      <c r="P1464" s="56"/>
      <c r="Q1464" s="56"/>
      <c r="R1464" s="56"/>
      <c r="S1464" s="56"/>
      <c r="T1464" s="56"/>
      <c r="U1464" s="56"/>
      <c r="V1464" s="56"/>
      <c r="W1464" s="56"/>
      <c r="X1464" s="56"/>
      <c r="Y1464" s="56"/>
      <c r="Z1464" s="56"/>
    </row>
    <row r="1465" spans="1:26" x14ac:dyDescent="0.35">
      <c r="A1465" s="56"/>
      <c r="B1465" s="56"/>
      <c r="C1465" s="56"/>
      <c r="D1465" s="278"/>
      <c r="E1465" s="177"/>
      <c r="F1465" s="177"/>
      <c r="G1465" s="177"/>
      <c r="H1465" s="177"/>
      <c r="I1465" s="177"/>
      <c r="J1465" s="177"/>
      <c r="K1465" s="177"/>
      <c r="L1465" s="56"/>
      <c r="M1465" s="56"/>
      <c r="N1465" s="56"/>
      <c r="O1465" s="56"/>
      <c r="P1465" s="56"/>
      <c r="Q1465" s="56"/>
      <c r="R1465" s="56"/>
      <c r="S1465" s="56"/>
      <c r="T1465" s="56"/>
      <c r="U1465" s="56"/>
      <c r="V1465" s="56"/>
      <c r="W1465" s="56"/>
      <c r="X1465" s="56"/>
      <c r="Y1465" s="56"/>
      <c r="Z1465" s="56"/>
    </row>
    <row r="1466" spans="1:26" x14ac:dyDescent="0.35">
      <c r="A1466" s="56"/>
      <c r="B1466" s="56"/>
      <c r="C1466" s="56"/>
      <c r="D1466" s="278"/>
      <c r="E1466" s="177"/>
      <c r="F1466" s="177"/>
      <c r="G1466" s="177"/>
      <c r="H1466" s="177"/>
      <c r="I1466" s="177"/>
      <c r="J1466" s="177"/>
      <c r="K1466" s="177"/>
      <c r="L1466" s="56"/>
      <c r="M1466" s="56"/>
      <c r="N1466" s="56"/>
      <c r="O1466" s="56"/>
      <c r="P1466" s="56"/>
      <c r="Q1466" s="56"/>
      <c r="R1466" s="56"/>
      <c r="S1466" s="56"/>
      <c r="T1466" s="56"/>
      <c r="U1466" s="56"/>
      <c r="V1466" s="56"/>
      <c r="W1466" s="56"/>
      <c r="X1466" s="56"/>
      <c r="Y1466" s="56"/>
      <c r="Z1466" s="56"/>
    </row>
    <row r="1467" spans="1:26" x14ac:dyDescent="0.35">
      <c r="A1467" s="56"/>
      <c r="B1467" s="56"/>
      <c r="C1467" s="56"/>
      <c r="D1467" s="278"/>
      <c r="E1467" s="177"/>
      <c r="F1467" s="177"/>
      <c r="G1467" s="177"/>
      <c r="H1467" s="177"/>
      <c r="I1467" s="177"/>
      <c r="J1467" s="177"/>
      <c r="K1467" s="177"/>
      <c r="L1467" s="56"/>
      <c r="M1467" s="56"/>
      <c r="N1467" s="56"/>
      <c r="O1467" s="56"/>
      <c r="P1467" s="56"/>
      <c r="Q1467" s="56"/>
      <c r="R1467" s="56"/>
      <c r="S1467" s="56"/>
      <c r="T1467" s="56"/>
      <c r="U1467" s="56"/>
      <c r="V1467" s="56"/>
      <c r="W1467" s="56"/>
      <c r="X1467" s="56"/>
      <c r="Y1467" s="56"/>
      <c r="Z1467" s="56"/>
    </row>
    <row r="1468" spans="1:26" x14ac:dyDescent="0.35">
      <c r="A1468" s="56"/>
      <c r="B1468" s="56"/>
      <c r="C1468" s="56"/>
      <c r="D1468" s="278"/>
      <c r="E1468" s="177"/>
      <c r="F1468" s="177"/>
      <c r="G1468" s="177"/>
      <c r="H1468" s="177"/>
      <c r="I1468" s="177"/>
      <c r="J1468" s="177"/>
      <c r="K1468" s="177"/>
      <c r="L1468" s="56"/>
      <c r="M1468" s="56"/>
      <c r="N1468" s="56"/>
      <c r="O1468" s="56"/>
      <c r="P1468" s="56"/>
      <c r="Q1468" s="56"/>
      <c r="R1468" s="56"/>
      <c r="S1468" s="56"/>
      <c r="T1468" s="56"/>
      <c r="U1468" s="56"/>
      <c r="V1468" s="56"/>
      <c r="W1468" s="56"/>
      <c r="X1468" s="56"/>
      <c r="Y1468" s="56"/>
      <c r="Z1468" s="56"/>
    </row>
    <row r="1469" spans="1:26" x14ac:dyDescent="0.35">
      <c r="A1469" s="56"/>
      <c r="B1469" s="56"/>
      <c r="C1469" s="56"/>
      <c r="D1469" s="278"/>
      <c r="E1469" s="177"/>
      <c r="F1469" s="177"/>
      <c r="G1469" s="177"/>
      <c r="H1469" s="177"/>
      <c r="I1469" s="177"/>
      <c r="J1469" s="177"/>
      <c r="K1469" s="177"/>
      <c r="L1469" s="56"/>
      <c r="M1469" s="56"/>
      <c r="N1469" s="56"/>
      <c r="O1469" s="56"/>
      <c r="P1469" s="56"/>
      <c r="Q1469" s="56"/>
      <c r="R1469" s="56"/>
      <c r="S1469" s="56"/>
      <c r="T1469" s="56"/>
      <c r="U1469" s="56"/>
      <c r="V1469" s="56"/>
      <c r="W1469" s="56"/>
      <c r="X1469" s="56"/>
      <c r="Y1469" s="56"/>
      <c r="Z1469" s="56"/>
    </row>
    <row r="1470" spans="1:26" x14ac:dyDescent="0.35">
      <c r="A1470" s="56"/>
      <c r="B1470" s="56"/>
      <c r="C1470" s="56"/>
      <c r="D1470" s="278"/>
      <c r="E1470" s="177"/>
      <c r="F1470" s="177"/>
      <c r="G1470" s="177"/>
      <c r="H1470" s="177"/>
      <c r="I1470" s="177"/>
      <c r="J1470" s="177"/>
      <c r="K1470" s="177"/>
      <c r="L1470" s="56"/>
      <c r="M1470" s="56"/>
      <c r="N1470" s="56"/>
      <c r="O1470" s="56"/>
      <c r="P1470" s="56"/>
      <c r="Q1470" s="56"/>
      <c r="R1470" s="56"/>
      <c r="S1470" s="56"/>
      <c r="T1470" s="56"/>
      <c r="U1470" s="56"/>
      <c r="V1470" s="56"/>
      <c r="W1470" s="56"/>
      <c r="X1470" s="56"/>
      <c r="Y1470" s="56"/>
      <c r="Z1470" s="56"/>
    </row>
    <row r="1471" spans="1:26" x14ac:dyDescent="0.35">
      <c r="A1471" s="56"/>
      <c r="B1471" s="56"/>
      <c r="C1471" s="56"/>
      <c r="D1471" s="278"/>
      <c r="E1471" s="177"/>
      <c r="F1471" s="177"/>
      <c r="G1471" s="177"/>
      <c r="H1471" s="177"/>
      <c r="I1471" s="177"/>
      <c r="J1471" s="177"/>
      <c r="K1471" s="177"/>
      <c r="L1471" s="56"/>
      <c r="M1471" s="56"/>
      <c r="N1471" s="56"/>
      <c r="O1471" s="56"/>
      <c r="P1471" s="56"/>
      <c r="Q1471" s="56"/>
      <c r="R1471" s="56"/>
      <c r="S1471" s="56"/>
      <c r="T1471" s="56"/>
      <c r="U1471" s="56"/>
      <c r="V1471" s="56"/>
      <c r="W1471" s="56"/>
      <c r="X1471" s="56"/>
      <c r="Y1471" s="56"/>
      <c r="Z1471" s="56"/>
    </row>
    <row r="1472" spans="1:26" x14ac:dyDescent="0.35">
      <c r="A1472" s="56"/>
      <c r="B1472" s="56"/>
      <c r="C1472" s="56"/>
      <c r="D1472" s="278"/>
      <c r="E1472" s="177"/>
      <c r="F1472" s="177"/>
      <c r="G1472" s="177"/>
      <c r="H1472" s="177"/>
      <c r="I1472" s="177"/>
      <c r="J1472" s="177"/>
      <c r="K1472" s="177"/>
      <c r="L1472" s="56"/>
      <c r="M1472" s="56"/>
      <c r="N1472" s="56"/>
      <c r="O1472" s="56"/>
      <c r="P1472" s="56"/>
      <c r="Q1472" s="56"/>
      <c r="R1472" s="56"/>
      <c r="S1472" s="56"/>
      <c r="T1472" s="56"/>
      <c r="U1472" s="56"/>
      <c r="V1472" s="56"/>
      <c r="W1472" s="56"/>
      <c r="X1472" s="56"/>
      <c r="Y1472" s="56"/>
      <c r="Z1472" s="56"/>
    </row>
    <row r="1473" spans="1:26" x14ac:dyDescent="0.35">
      <c r="A1473" s="56"/>
      <c r="B1473" s="56"/>
      <c r="C1473" s="56"/>
      <c r="D1473" s="278"/>
      <c r="E1473" s="177"/>
      <c r="F1473" s="177"/>
      <c r="G1473" s="177"/>
      <c r="H1473" s="177"/>
      <c r="I1473" s="177"/>
      <c r="J1473" s="177"/>
      <c r="K1473" s="177"/>
      <c r="L1473" s="56"/>
      <c r="M1473" s="56"/>
      <c r="N1473" s="56"/>
      <c r="O1473" s="56"/>
      <c r="P1473" s="56"/>
      <c r="Q1473" s="56"/>
      <c r="R1473" s="56"/>
      <c r="S1473" s="56"/>
      <c r="T1473" s="56"/>
      <c r="U1473" s="56"/>
      <c r="V1473" s="56"/>
      <c r="W1473" s="56"/>
      <c r="X1473" s="56"/>
      <c r="Y1473" s="56"/>
      <c r="Z1473" s="56"/>
    </row>
    <row r="1474" spans="1:26" x14ac:dyDescent="0.35">
      <c r="A1474" s="56"/>
      <c r="B1474" s="56"/>
      <c r="C1474" s="56"/>
      <c r="D1474" s="278"/>
      <c r="E1474" s="177"/>
      <c r="F1474" s="177"/>
      <c r="G1474" s="177"/>
      <c r="H1474" s="177"/>
      <c r="I1474" s="177"/>
      <c r="J1474" s="177"/>
      <c r="K1474" s="177"/>
      <c r="L1474" s="56"/>
      <c r="M1474" s="56"/>
      <c r="N1474" s="56"/>
      <c r="O1474" s="56"/>
      <c r="P1474" s="56"/>
      <c r="Q1474" s="56"/>
      <c r="R1474" s="56"/>
      <c r="S1474" s="56"/>
      <c r="T1474" s="56"/>
      <c r="U1474" s="56"/>
      <c r="V1474" s="56"/>
      <c r="W1474" s="56"/>
      <c r="X1474" s="56"/>
      <c r="Y1474" s="56"/>
      <c r="Z1474" s="56"/>
    </row>
    <row r="1475" spans="1:26" x14ac:dyDescent="0.35">
      <c r="A1475" s="56"/>
      <c r="B1475" s="56"/>
      <c r="C1475" s="56"/>
      <c r="D1475" s="278"/>
      <c r="E1475" s="177"/>
      <c r="F1475" s="177"/>
      <c r="G1475" s="177"/>
      <c r="H1475" s="177"/>
      <c r="I1475" s="177"/>
      <c r="J1475" s="177"/>
      <c r="K1475" s="177"/>
      <c r="L1475" s="56"/>
      <c r="M1475" s="56"/>
      <c r="N1475" s="56"/>
      <c r="O1475" s="56"/>
      <c r="P1475" s="56"/>
      <c r="Q1475" s="56"/>
      <c r="R1475" s="56"/>
      <c r="S1475" s="56"/>
      <c r="T1475" s="56"/>
      <c r="U1475" s="56"/>
      <c r="V1475" s="56"/>
      <c r="W1475" s="56"/>
      <c r="X1475" s="56"/>
      <c r="Y1475" s="56"/>
      <c r="Z1475" s="56"/>
    </row>
    <row r="1476" spans="1:26" x14ac:dyDescent="0.35">
      <c r="A1476" s="56"/>
      <c r="B1476" s="56"/>
      <c r="C1476" s="56"/>
      <c r="D1476" s="278"/>
      <c r="E1476" s="177"/>
      <c r="F1476" s="177"/>
      <c r="G1476" s="177"/>
      <c r="H1476" s="177"/>
      <c r="I1476" s="177"/>
      <c r="J1476" s="177"/>
      <c r="K1476" s="177"/>
      <c r="L1476" s="56"/>
      <c r="M1476" s="56"/>
      <c r="N1476" s="56"/>
      <c r="O1476" s="56"/>
      <c r="P1476" s="56"/>
      <c r="Q1476" s="56"/>
      <c r="R1476" s="56"/>
      <c r="S1476" s="56"/>
      <c r="T1476" s="56"/>
      <c r="U1476" s="56"/>
      <c r="V1476" s="56"/>
      <c r="W1476" s="56"/>
      <c r="X1476" s="56"/>
      <c r="Y1476" s="56"/>
      <c r="Z1476" s="56"/>
    </row>
    <row r="1477" spans="1:26" x14ac:dyDescent="0.35">
      <c r="A1477" s="56"/>
      <c r="B1477" s="56"/>
      <c r="C1477" s="56"/>
      <c r="D1477" s="278"/>
      <c r="E1477" s="177"/>
      <c r="F1477" s="177"/>
      <c r="G1477" s="177"/>
      <c r="H1477" s="177"/>
      <c r="I1477" s="177"/>
      <c r="J1477" s="177"/>
      <c r="K1477" s="177"/>
      <c r="L1477" s="56"/>
      <c r="M1477" s="56"/>
      <c r="N1477" s="56"/>
      <c r="O1477" s="56"/>
      <c r="P1477" s="56"/>
      <c r="Q1477" s="56"/>
      <c r="R1477" s="56"/>
      <c r="S1477" s="56"/>
      <c r="T1477" s="56"/>
      <c r="U1477" s="56"/>
      <c r="V1477" s="56"/>
      <c r="W1477" s="56"/>
      <c r="X1477" s="56"/>
      <c r="Y1477" s="56"/>
      <c r="Z1477" s="56"/>
    </row>
    <row r="1478" spans="1:26" x14ac:dyDescent="0.35">
      <c r="A1478" s="56"/>
      <c r="B1478" s="56"/>
      <c r="C1478" s="56"/>
      <c r="D1478" s="278"/>
      <c r="E1478" s="177"/>
      <c r="F1478" s="177"/>
      <c r="G1478" s="177"/>
      <c r="H1478" s="177"/>
      <c r="I1478" s="177"/>
      <c r="J1478" s="177"/>
      <c r="K1478" s="177"/>
      <c r="L1478" s="56"/>
      <c r="M1478" s="56"/>
      <c r="N1478" s="56"/>
      <c r="O1478" s="56"/>
      <c r="P1478" s="56"/>
      <c r="Q1478" s="56"/>
      <c r="R1478" s="56"/>
      <c r="S1478" s="56"/>
      <c r="T1478" s="56"/>
      <c r="U1478" s="56"/>
      <c r="V1478" s="56"/>
      <c r="W1478" s="56"/>
      <c r="X1478" s="56"/>
      <c r="Y1478" s="56"/>
      <c r="Z1478" s="56"/>
    </row>
    <row r="1479" spans="1:26" x14ac:dyDescent="0.35">
      <c r="A1479" s="56"/>
      <c r="B1479" s="56"/>
      <c r="C1479" s="56"/>
      <c r="D1479" s="278"/>
      <c r="E1479" s="177"/>
      <c r="F1479" s="177"/>
      <c r="G1479" s="177"/>
      <c r="H1479" s="177"/>
      <c r="I1479" s="177"/>
      <c r="J1479" s="177"/>
      <c r="K1479" s="177"/>
      <c r="L1479" s="56"/>
      <c r="M1479" s="56"/>
      <c r="N1479" s="56"/>
      <c r="O1479" s="56"/>
      <c r="P1479" s="56"/>
      <c r="Q1479" s="56"/>
      <c r="R1479" s="56"/>
      <c r="S1479" s="56"/>
      <c r="T1479" s="56"/>
      <c r="U1479" s="56"/>
      <c r="V1479" s="56"/>
      <c r="W1479" s="56"/>
      <c r="X1479" s="56"/>
      <c r="Y1479" s="56"/>
      <c r="Z1479" s="56"/>
    </row>
    <row r="1480" spans="1:26" x14ac:dyDescent="0.35">
      <c r="A1480" s="56"/>
      <c r="B1480" s="56"/>
      <c r="C1480" s="56"/>
      <c r="D1480" s="278"/>
      <c r="E1480" s="177"/>
      <c r="F1480" s="177"/>
      <c r="G1480" s="177"/>
      <c r="H1480" s="177"/>
      <c r="I1480" s="177"/>
      <c r="J1480" s="177"/>
      <c r="K1480" s="177"/>
      <c r="L1480" s="56"/>
      <c r="M1480" s="56"/>
      <c r="N1480" s="56"/>
      <c r="O1480" s="56"/>
      <c r="P1480" s="56"/>
      <c r="Q1480" s="56"/>
      <c r="R1480" s="56"/>
      <c r="S1480" s="56"/>
      <c r="T1480" s="56"/>
      <c r="U1480" s="56"/>
      <c r="V1480" s="56"/>
      <c r="W1480" s="56"/>
      <c r="X1480" s="56"/>
      <c r="Y1480" s="56"/>
      <c r="Z1480" s="56"/>
    </row>
    <row r="1481" spans="1:26" x14ac:dyDescent="0.35">
      <c r="A1481" s="56"/>
      <c r="B1481" s="56"/>
      <c r="C1481" s="56"/>
      <c r="D1481" s="278"/>
      <c r="E1481" s="177"/>
      <c r="F1481" s="177"/>
      <c r="G1481" s="177"/>
      <c r="H1481" s="177"/>
      <c r="I1481" s="177"/>
      <c r="J1481" s="177"/>
      <c r="K1481" s="177"/>
      <c r="L1481" s="56"/>
      <c r="M1481" s="56"/>
      <c r="N1481" s="56"/>
      <c r="O1481" s="56"/>
      <c r="P1481" s="56"/>
      <c r="Q1481" s="56"/>
      <c r="R1481" s="56"/>
      <c r="S1481" s="56"/>
      <c r="T1481" s="56"/>
      <c r="U1481" s="56"/>
      <c r="V1481" s="56"/>
      <c r="W1481" s="56"/>
      <c r="X1481" s="56"/>
      <c r="Y1481" s="56"/>
      <c r="Z1481" s="56"/>
    </row>
    <row r="1482" spans="1:26" x14ac:dyDescent="0.35">
      <c r="A1482" s="56"/>
      <c r="B1482" s="56"/>
      <c r="C1482" s="56"/>
      <c r="D1482" s="278"/>
      <c r="E1482" s="177"/>
      <c r="F1482" s="177"/>
      <c r="G1482" s="177"/>
      <c r="H1482" s="177"/>
      <c r="I1482" s="177"/>
      <c r="J1482" s="177"/>
      <c r="K1482" s="177"/>
      <c r="L1482" s="56"/>
      <c r="M1482" s="56"/>
      <c r="N1482" s="56"/>
      <c r="O1482" s="56"/>
      <c r="P1482" s="56"/>
      <c r="Q1482" s="56"/>
      <c r="R1482" s="56"/>
      <c r="S1482" s="56"/>
      <c r="T1482" s="56"/>
      <c r="U1482" s="56"/>
      <c r="V1482" s="56"/>
      <c r="W1482" s="56"/>
      <c r="X1482" s="56"/>
      <c r="Y1482" s="56"/>
      <c r="Z1482" s="56"/>
    </row>
    <row r="1483" spans="1:26" x14ac:dyDescent="0.35">
      <c r="A1483" s="56"/>
      <c r="B1483" s="56"/>
      <c r="C1483" s="56"/>
      <c r="D1483" s="278"/>
      <c r="E1483" s="177"/>
      <c r="F1483" s="177"/>
      <c r="G1483" s="177"/>
      <c r="H1483" s="177"/>
      <c r="I1483" s="177"/>
      <c r="J1483" s="177"/>
      <c r="K1483" s="177"/>
      <c r="L1483" s="56"/>
      <c r="M1483" s="56"/>
      <c r="N1483" s="56"/>
      <c r="O1483" s="56"/>
      <c r="P1483" s="56"/>
      <c r="Q1483" s="56"/>
      <c r="R1483" s="56"/>
      <c r="S1483" s="56"/>
      <c r="T1483" s="56"/>
      <c r="U1483" s="56"/>
      <c r="V1483" s="56"/>
      <c r="W1483" s="56"/>
      <c r="X1483" s="56"/>
      <c r="Y1483" s="56"/>
      <c r="Z1483" s="56"/>
    </row>
    <row r="1484" spans="1:26" x14ac:dyDescent="0.35">
      <c r="A1484" s="56"/>
      <c r="B1484" s="56"/>
      <c r="C1484" s="56"/>
      <c r="D1484" s="278"/>
      <c r="E1484" s="177"/>
      <c r="F1484" s="177"/>
      <c r="G1484" s="177"/>
      <c r="H1484" s="177"/>
      <c r="I1484" s="177"/>
      <c r="J1484" s="177"/>
      <c r="K1484" s="177"/>
      <c r="L1484" s="56"/>
      <c r="M1484" s="56"/>
      <c r="N1484" s="56"/>
      <c r="O1484" s="56"/>
      <c r="P1484" s="56"/>
      <c r="Q1484" s="56"/>
      <c r="R1484" s="56"/>
      <c r="S1484" s="56"/>
      <c r="T1484" s="56"/>
      <c r="U1484" s="56"/>
      <c r="V1484" s="56"/>
      <c r="W1484" s="56"/>
      <c r="X1484" s="56"/>
      <c r="Y1484" s="56"/>
      <c r="Z1484" s="56"/>
    </row>
    <row r="1485" spans="1:26" x14ac:dyDescent="0.35">
      <c r="A1485" s="56"/>
      <c r="B1485" s="56"/>
      <c r="C1485" s="56"/>
      <c r="D1485" s="278"/>
      <c r="E1485" s="177"/>
      <c r="F1485" s="177"/>
      <c r="G1485" s="177"/>
      <c r="H1485" s="177"/>
      <c r="I1485" s="177"/>
      <c r="J1485" s="177"/>
      <c r="K1485" s="177"/>
      <c r="L1485" s="56"/>
      <c r="M1485" s="56"/>
      <c r="N1485" s="56"/>
      <c r="O1485" s="56"/>
      <c r="P1485" s="56"/>
      <c r="Q1485" s="56"/>
      <c r="R1485" s="56"/>
      <c r="S1485" s="56"/>
      <c r="T1485" s="56"/>
      <c r="U1485" s="56"/>
      <c r="V1485" s="56"/>
      <c r="W1485" s="56"/>
      <c r="X1485" s="56"/>
      <c r="Y1485" s="56"/>
      <c r="Z1485" s="56"/>
    </row>
    <row r="1486" spans="1:26" x14ac:dyDescent="0.35">
      <c r="A1486" s="56"/>
      <c r="B1486" s="56"/>
      <c r="C1486" s="56"/>
      <c r="D1486" s="278"/>
      <c r="E1486" s="177"/>
      <c r="F1486" s="177"/>
      <c r="G1486" s="177"/>
      <c r="H1486" s="177"/>
      <c r="I1486" s="177"/>
      <c r="J1486" s="177"/>
      <c r="K1486" s="177"/>
      <c r="L1486" s="56"/>
      <c r="M1486" s="56"/>
      <c r="N1486" s="56"/>
      <c r="O1486" s="56"/>
      <c r="P1486" s="56"/>
      <c r="Q1486" s="56"/>
      <c r="R1486" s="56"/>
      <c r="S1486" s="56"/>
      <c r="T1486" s="56"/>
      <c r="U1486" s="56"/>
      <c r="V1486" s="56"/>
      <c r="W1486" s="56"/>
      <c r="X1486" s="56"/>
      <c r="Y1486" s="56"/>
      <c r="Z1486" s="56"/>
    </row>
    <row r="1487" spans="1:26" x14ac:dyDescent="0.35">
      <c r="A1487" s="56"/>
      <c r="B1487" s="56"/>
      <c r="C1487" s="56"/>
      <c r="D1487" s="278"/>
      <c r="E1487" s="177"/>
      <c r="F1487" s="177"/>
      <c r="G1487" s="177"/>
      <c r="H1487" s="177"/>
      <c r="I1487" s="177"/>
      <c r="J1487" s="177"/>
      <c r="K1487" s="177"/>
      <c r="L1487" s="56"/>
      <c r="M1487" s="56"/>
      <c r="N1487" s="56"/>
      <c r="O1487" s="56"/>
      <c r="P1487" s="56"/>
      <c r="Q1487" s="56"/>
      <c r="R1487" s="56"/>
      <c r="S1487" s="56"/>
      <c r="T1487" s="56"/>
      <c r="U1487" s="56"/>
      <c r="V1487" s="56"/>
      <c r="W1487" s="56"/>
      <c r="X1487" s="56"/>
      <c r="Y1487" s="56"/>
      <c r="Z1487" s="56"/>
    </row>
    <row r="1488" spans="1:26" x14ac:dyDescent="0.35">
      <c r="A1488" s="56"/>
      <c r="B1488" s="56"/>
      <c r="C1488" s="56"/>
      <c r="D1488" s="278"/>
      <c r="E1488" s="177"/>
      <c r="F1488" s="177"/>
      <c r="G1488" s="177"/>
      <c r="H1488" s="177"/>
      <c r="I1488" s="177"/>
      <c r="J1488" s="177"/>
      <c r="K1488" s="177"/>
      <c r="L1488" s="56"/>
      <c r="M1488" s="56"/>
      <c r="N1488" s="56"/>
      <c r="O1488" s="56"/>
      <c r="P1488" s="56"/>
      <c r="Q1488" s="56"/>
      <c r="R1488" s="56"/>
      <c r="S1488" s="56"/>
      <c r="T1488" s="56"/>
      <c r="U1488" s="56"/>
      <c r="V1488" s="56"/>
      <c r="W1488" s="56"/>
      <c r="X1488" s="56"/>
      <c r="Y1488" s="56"/>
      <c r="Z1488" s="56"/>
    </row>
    <row r="1489" spans="1:26" x14ac:dyDescent="0.35">
      <c r="A1489" s="56"/>
      <c r="B1489" s="56"/>
      <c r="C1489" s="56"/>
      <c r="D1489" s="278"/>
      <c r="E1489" s="177"/>
      <c r="F1489" s="177"/>
      <c r="G1489" s="177"/>
      <c r="H1489" s="177"/>
      <c r="I1489" s="177"/>
      <c r="J1489" s="177"/>
      <c r="K1489" s="177"/>
      <c r="L1489" s="56"/>
      <c r="M1489" s="56"/>
      <c r="N1489" s="56"/>
      <c r="O1489" s="56"/>
      <c r="P1489" s="56"/>
      <c r="Q1489" s="56"/>
      <c r="R1489" s="56"/>
      <c r="S1489" s="56"/>
      <c r="T1489" s="56"/>
      <c r="U1489" s="56"/>
      <c r="V1489" s="56"/>
      <c r="W1489" s="56"/>
      <c r="X1489" s="56"/>
      <c r="Y1489" s="56"/>
      <c r="Z1489" s="56"/>
    </row>
    <row r="1490" spans="1:26" x14ac:dyDescent="0.35">
      <c r="A1490" s="56"/>
      <c r="B1490" s="56"/>
      <c r="C1490" s="56"/>
      <c r="D1490" s="278"/>
      <c r="E1490" s="177"/>
      <c r="F1490" s="177"/>
      <c r="G1490" s="177"/>
      <c r="H1490" s="177"/>
      <c r="I1490" s="177"/>
      <c r="J1490" s="177"/>
      <c r="K1490" s="177"/>
      <c r="L1490" s="56"/>
      <c r="M1490" s="56"/>
      <c r="N1490" s="56"/>
      <c r="O1490" s="56"/>
      <c r="P1490" s="56"/>
      <c r="Q1490" s="56"/>
      <c r="R1490" s="56"/>
      <c r="S1490" s="56"/>
      <c r="T1490" s="56"/>
      <c r="U1490" s="56"/>
      <c r="V1490" s="56"/>
      <c r="W1490" s="56"/>
      <c r="X1490" s="56"/>
      <c r="Y1490" s="56"/>
      <c r="Z1490" s="56"/>
    </row>
    <row r="1491" spans="1:26" x14ac:dyDescent="0.35">
      <c r="A1491" s="56"/>
      <c r="B1491" s="56"/>
      <c r="C1491" s="56"/>
      <c r="D1491" s="278"/>
      <c r="E1491" s="177"/>
      <c r="F1491" s="177"/>
      <c r="G1491" s="177"/>
      <c r="H1491" s="177"/>
      <c r="I1491" s="177"/>
      <c r="J1491" s="177"/>
      <c r="K1491" s="177"/>
      <c r="L1491" s="56"/>
      <c r="M1491" s="56"/>
      <c r="N1491" s="56"/>
      <c r="O1491" s="56"/>
      <c r="P1491" s="56"/>
      <c r="Q1491" s="56"/>
      <c r="R1491" s="56"/>
      <c r="S1491" s="56"/>
      <c r="T1491" s="56"/>
      <c r="U1491" s="56"/>
      <c r="V1491" s="56"/>
      <c r="W1491" s="56"/>
      <c r="X1491" s="56"/>
      <c r="Y1491" s="56"/>
      <c r="Z1491" s="56"/>
    </row>
    <row r="1492" spans="1:26" x14ac:dyDescent="0.35">
      <c r="A1492" s="56"/>
      <c r="B1492" s="56"/>
      <c r="C1492" s="56"/>
      <c r="D1492" s="278"/>
      <c r="E1492" s="177"/>
      <c r="F1492" s="177"/>
      <c r="G1492" s="177"/>
      <c r="H1492" s="177"/>
      <c r="I1492" s="177"/>
      <c r="J1492" s="177"/>
      <c r="K1492" s="177"/>
      <c r="L1492" s="56"/>
      <c r="M1492" s="56"/>
      <c r="N1492" s="56"/>
      <c r="O1492" s="56"/>
      <c r="P1492" s="56"/>
      <c r="Q1492" s="56"/>
      <c r="R1492" s="56"/>
      <c r="S1492" s="56"/>
      <c r="T1492" s="56"/>
      <c r="U1492" s="56"/>
      <c r="V1492" s="56"/>
      <c r="W1492" s="56"/>
      <c r="X1492" s="56"/>
      <c r="Y1492" s="56"/>
      <c r="Z1492" s="56"/>
    </row>
    <row r="1493" spans="1:26" x14ac:dyDescent="0.35">
      <c r="A1493" s="56"/>
      <c r="B1493" s="56"/>
      <c r="C1493" s="56"/>
      <c r="D1493" s="278"/>
      <c r="E1493" s="177"/>
      <c r="F1493" s="177"/>
      <c r="G1493" s="177"/>
      <c r="H1493" s="177"/>
      <c r="I1493" s="177"/>
      <c r="J1493" s="177"/>
      <c r="K1493" s="177"/>
      <c r="L1493" s="56"/>
      <c r="M1493" s="56"/>
      <c r="N1493" s="56"/>
      <c r="O1493" s="56"/>
      <c r="P1493" s="56"/>
      <c r="Q1493" s="56"/>
      <c r="R1493" s="56"/>
      <c r="S1493" s="56"/>
      <c r="T1493" s="56"/>
      <c r="U1493" s="56"/>
      <c r="V1493" s="56"/>
      <c r="W1493" s="56"/>
      <c r="X1493" s="56"/>
      <c r="Y1493" s="56"/>
      <c r="Z1493" s="56"/>
    </row>
    <row r="1494" spans="1:26" x14ac:dyDescent="0.35">
      <c r="A1494" s="56"/>
      <c r="B1494" s="56"/>
      <c r="C1494" s="56"/>
      <c r="D1494" s="278"/>
      <c r="E1494" s="177"/>
      <c r="F1494" s="177"/>
      <c r="G1494" s="177"/>
      <c r="H1494" s="177"/>
      <c r="I1494" s="177"/>
      <c r="J1494" s="177"/>
      <c r="K1494" s="177"/>
      <c r="L1494" s="56"/>
      <c r="M1494" s="56"/>
      <c r="N1494" s="56"/>
      <c r="O1494" s="56"/>
      <c r="P1494" s="56"/>
      <c r="Q1494" s="56"/>
      <c r="R1494" s="56"/>
      <c r="S1494" s="56"/>
      <c r="T1494" s="56"/>
      <c r="U1494" s="56"/>
      <c r="V1494" s="56"/>
      <c r="W1494" s="56"/>
      <c r="X1494" s="56"/>
      <c r="Y1494" s="56"/>
      <c r="Z1494" s="56"/>
    </row>
    <row r="1495" spans="1:26" x14ac:dyDescent="0.35">
      <c r="A1495" s="56"/>
      <c r="B1495" s="56"/>
      <c r="C1495" s="56"/>
      <c r="D1495" s="278"/>
      <c r="E1495" s="177"/>
      <c r="F1495" s="177"/>
      <c r="G1495" s="177"/>
      <c r="H1495" s="177"/>
      <c r="I1495" s="177"/>
      <c r="J1495" s="177"/>
      <c r="K1495" s="177"/>
      <c r="L1495" s="56"/>
      <c r="M1495" s="56"/>
      <c r="N1495" s="56"/>
      <c r="O1495" s="56"/>
      <c r="P1495" s="56"/>
      <c r="Q1495" s="56"/>
      <c r="R1495" s="56"/>
      <c r="S1495" s="56"/>
      <c r="T1495" s="56"/>
      <c r="U1495" s="56"/>
      <c r="V1495" s="56"/>
      <c r="W1495" s="56"/>
      <c r="X1495" s="56"/>
      <c r="Y1495" s="56"/>
      <c r="Z1495" s="56"/>
    </row>
    <row r="1496" spans="1:26" x14ac:dyDescent="0.35">
      <c r="A1496" s="56"/>
      <c r="B1496" s="56"/>
      <c r="C1496" s="56"/>
      <c r="D1496" s="278"/>
      <c r="E1496" s="177"/>
      <c r="F1496" s="177"/>
      <c r="G1496" s="177"/>
      <c r="H1496" s="177"/>
      <c r="I1496" s="177"/>
      <c r="J1496" s="177"/>
      <c r="K1496" s="177"/>
      <c r="L1496" s="56"/>
      <c r="M1496" s="56"/>
      <c r="N1496" s="56"/>
      <c r="O1496" s="56"/>
      <c r="P1496" s="56"/>
      <c r="Q1496" s="56"/>
      <c r="R1496" s="56"/>
      <c r="S1496" s="56"/>
      <c r="T1496" s="56"/>
      <c r="U1496" s="56"/>
      <c r="V1496" s="56"/>
      <c r="W1496" s="56"/>
      <c r="X1496" s="56"/>
      <c r="Y1496" s="56"/>
      <c r="Z1496" s="56"/>
    </row>
    <row r="1497" spans="1:26" x14ac:dyDescent="0.35">
      <c r="A1497" s="56"/>
      <c r="B1497" s="56"/>
      <c r="C1497" s="56"/>
      <c r="D1497" s="278"/>
      <c r="E1497" s="177"/>
      <c r="F1497" s="177"/>
      <c r="G1497" s="177"/>
      <c r="H1497" s="177"/>
      <c r="I1497" s="177"/>
      <c r="J1497" s="177"/>
      <c r="K1497" s="177"/>
      <c r="L1497" s="56"/>
      <c r="M1497" s="56"/>
      <c r="N1497" s="56"/>
      <c r="O1497" s="56"/>
      <c r="P1497" s="56"/>
      <c r="Q1497" s="56"/>
      <c r="R1497" s="56"/>
      <c r="S1497" s="56"/>
      <c r="T1497" s="56"/>
      <c r="U1497" s="56"/>
      <c r="V1497" s="56"/>
      <c r="W1497" s="56"/>
      <c r="X1497" s="56"/>
      <c r="Y1497" s="56"/>
      <c r="Z1497" s="56"/>
    </row>
    <row r="1498" spans="1:26" x14ac:dyDescent="0.35">
      <c r="A1498" s="56"/>
      <c r="B1498" s="56"/>
      <c r="C1498" s="56"/>
      <c r="D1498" s="278"/>
      <c r="E1498" s="177"/>
      <c r="F1498" s="177"/>
      <c r="G1498" s="177"/>
      <c r="H1498" s="177"/>
      <c r="I1498" s="177"/>
      <c r="J1498" s="177"/>
      <c r="K1498" s="177"/>
      <c r="L1498" s="56"/>
      <c r="M1498" s="56"/>
      <c r="N1498" s="56"/>
      <c r="O1498" s="56"/>
      <c r="P1498" s="56"/>
      <c r="Q1498" s="56"/>
      <c r="R1498" s="56"/>
      <c r="S1498" s="56"/>
      <c r="T1498" s="56"/>
      <c r="U1498" s="56"/>
      <c r="V1498" s="56"/>
      <c r="W1498" s="56"/>
      <c r="X1498" s="56"/>
      <c r="Y1498" s="56"/>
      <c r="Z1498" s="56"/>
    </row>
    <row r="1499" spans="1:26" x14ac:dyDescent="0.35">
      <c r="A1499" s="56"/>
      <c r="B1499" s="56"/>
      <c r="C1499" s="56"/>
      <c r="D1499" s="278"/>
      <c r="E1499" s="177"/>
      <c r="F1499" s="177"/>
      <c r="G1499" s="177"/>
      <c r="H1499" s="177"/>
      <c r="I1499" s="177"/>
      <c r="J1499" s="177"/>
      <c r="K1499" s="177"/>
      <c r="L1499" s="56"/>
      <c r="M1499" s="56"/>
      <c r="N1499" s="56"/>
      <c r="O1499" s="56"/>
      <c r="P1499" s="56"/>
      <c r="Q1499" s="56"/>
      <c r="R1499" s="56"/>
      <c r="S1499" s="56"/>
      <c r="T1499" s="56"/>
      <c r="U1499" s="56"/>
      <c r="V1499" s="56"/>
      <c r="W1499" s="56"/>
      <c r="X1499" s="56"/>
      <c r="Y1499" s="56"/>
      <c r="Z1499" s="56"/>
    </row>
    <row r="1500" spans="1:26" x14ac:dyDescent="0.35">
      <c r="A1500" s="56"/>
      <c r="B1500" s="56"/>
      <c r="C1500" s="56"/>
      <c r="D1500" s="278"/>
      <c r="E1500" s="177"/>
      <c r="F1500" s="177"/>
      <c r="G1500" s="177"/>
      <c r="H1500" s="177"/>
      <c r="I1500" s="177"/>
      <c r="J1500" s="177"/>
      <c r="K1500" s="177"/>
      <c r="L1500" s="56"/>
      <c r="M1500" s="56"/>
      <c r="N1500" s="56"/>
      <c r="O1500" s="56"/>
      <c r="P1500" s="56"/>
      <c r="Q1500" s="56"/>
      <c r="R1500" s="56"/>
      <c r="S1500" s="56"/>
      <c r="T1500" s="56"/>
      <c r="U1500" s="56"/>
      <c r="V1500" s="56"/>
      <c r="W1500" s="56"/>
      <c r="X1500" s="56"/>
      <c r="Y1500" s="56"/>
      <c r="Z1500" s="56"/>
    </row>
    <row r="1501" spans="1:26" x14ac:dyDescent="0.35">
      <c r="A1501" s="56"/>
      <c r="B1501" s="56"/>
      <c r="C1501" s="56"/>
      <c r="D1501" s="278"/>
      <c r="E1501" s="177"/>
      <c r="F1501" s="177"/>
      <c r="G1501" s="177"/>
      <c r="H1501" s="177"/>
      <c r="I1501" s="177"/>
      <c r="J1501" s="177"/>
      <c r="K1501" s="177"/>
      <c r="L1501" s="56"/>
      <c r="M1501" s="56"/>
      <c r="N1501" s="56"/>
      <c r="O1501" s="56"/>
      <c r="P1501" s="56"/>
      <c r="Q1501" s="56"/>
      <c r="R1501" s="56"/>
      <c r="S1501" s="56"/>
      <c r="T1501" s="56"/>
      <c r="U1501" s="56"/>
      <c r="V1501" s="56"/>
      <c r="W1501" s="56"/>
      <c r="X1501" s="56"/>
      <c r="Y1501" s="56"/>
      <c r="Z1501" s="56"/>
    </row>
    <row r="1502" spans="1:26" x14ac:dyDescent="0.35">
      <c r="A1502" s="56"/>
      <c r="B1502" s="56"/>
      <c r="C1502" s="56"/>
      <c r="D1502" s="278"/>
      <c r="E1502" s="177"/>
      <c r="F1502" s="177"/>
      <c r="G1502" s="177"/>
      <c r="H1502" s="177"/>
      <c r="I1502" s="177"/>
      <c r="J1502" s="177"/>
      <c r="K1502" s="177"/>
      <c r="L1502" s="56"/>
      <c r="M1502" s="56"/>
      <c r="N1502" s="56"/>
      <c r="O1502" s="56"/>
      <c r="P1502" s="56"/>
      <c r="Q1502" s="56"/>
      <c r="R1502" s="56"/>
      <c r="S1502" s="56"/>
      <c r="T1502" s="56"/>
      <c r="U1502" s="56"/>
      <c r="V1502" s="56"/>
      <c r="W1502" s="56"/>
      <c r="X1502" s="56"/>
      <c r="Y1502" s="56"/>
      <c r="Z1502" s="56"/>
    </row>
    <row r="1503" spans="1:26" x14ac:dyDescent="0.35">
      <c r="A1503" s="56"/>
      <c r="B1503" s="56"/>
      <c r="C1503" s="56"/>
      <c r="D1503" s="278"/>
      <c r="E1503" s="177"/>
      <c r="F1503" s="177"/>
      <c r="G1503" s="177"/>
      <c r="H1503" s="177"/>
      <c r="I1503" s="177"/>
      <c r="J1503" s="177"/>
      <c r="K1503" s="177"/>
      <c r="L1503" s="56"/>
      <c r="M1503" s="56"/>
      <c r="N1503" s="56"/>
      <c r="O1503" s="56"/>
      <c r="P1503" s="56"/>
      <c r="Q1503" s="56"/>
      <c r="R1503" s="56"/>
      <c r="S1503" s="56"/>
      <c r="T1503" s="56"/>
      <c r="U1503" s="56"/>
      <c r="V1503" s="56"/>
      <c r="W1503" s="56"/>
      <c r="X1503" s="56"/>
      <c r="Y1503" s="56"/>
      <c r="Z1503" s="56"/>
    </row>
    <row r="1504" spans="1:26" x14ac:dyDescent="0.35">
      <c r="A1504" s="56"/>
      <c r="B1504" s="56"/>
      <c r="C1504" s="56"/>
      <c r="D1504" s="278"/>
      <c r="E1504" s="177"/>
      <c r="F1504" s="177"/>
      <c r="G1504" s="177"/>
      <c r="H1504" s="177"/>
      <c r="I1504" s="177"/>
      <c r="J1504" s="177"/>
      <c r="K1504" s="177"/>
      <c r="L1504" s="56"/>
      <c r="M1504" s="56"/>
      <c r="N1504" s="56"/>
      <c r="O1504" s="56"/>
      <c r="P1504" s="56"/>
      <c r="Q1504" s="56"/>
      <c r="R1504" s="56"/>
      <c r="S1504" s="56"/>
      <c r="T1504" s="56"/>
      <c r="U1504" s="56"/>
      <c r="V1504" s="56"/>
      <c r="W1504" s="56"/>
      <c r="X1504" s="56"/>
      <c r="Y1504" s="56"/>
      <c r="Z1504" s="56"/>
    </row>
    <row r="1505" spans="1:26" x14ac:dyDescent="0.35">
      <c r="A1505" s="56"/>
      <c r="B1505" s="56"/>
      <c r="C1505" s="56"/>
      <c r="D1505" s="278"/>
      <c r="E1505" s="177"/>
      <c r="F1505" s="177"/>
      <c r="G1505" s="177"/>
      <c r="H1505" s="177"/>
      <c r="I1505" s="177"/>
      <c r="J1505" s="177"/>
      <c r="K1505" s="177"/>
      <c r="L1505" s="56"/>
      <c r="M1505" s="56"/>
      <c r="N1505" s="56"/>
      <c r="O1505" s="56"/>
      <c r="P1505" s="56"/>
      <c r="Q1505" s="56"/>
      <c r="R1505" s="56"/>
      <c r="S1505" s="56"/>
      <c r="T1505" s="56"/>
      <c r="U1505" s="56"/>
      <c r="V1505" s="56"/>
      <c r="W1505" s="56"/>
      <c r="X1505" s="56"/>
      <c r="Y1505" s="56"/>
      <c r="Z1505" s="56"/>
    </row>
    <row r="1506" spans="1:26" x14ac:dyDescent="0.35">
      <c r="A1506" s="56"/>
      <c r="B1506" s="56"/>
      <c r="C1506" s="56"/>
      <c r="D1506" s="278"/>
      <c r="E1506" s="177"/>
      <c r="F1506" s="177"/>
      <c r="G1506" s="177"/>
      <c r="H1506" s="177"/>
      <c r="I1506" s="177"/>
      <c r="J1506" s="177"/>
      <c r="K1506" s="177"/>
      <c r="L1506" s="56"/>
      <c r="M1506" s="56"/>
      <c r="N1506" s="56"/>
      <c r="O1506" s="56"/>
      <c r="P1506" s="56"/>
      <c r="Q1506" s="56"/>
      <c r="R1506" s="56"/>
      <c r="S1506" s="56"/>
      <c r="T1506" s="56"/>
      <c r="U1506" s="56"/>
      <c r="V1506" s="56"/>
      <c r="W1506" s="56"/>
      <c r="X1506" s="56"/>
      <c r="Y1506" s="56"/>
      <c r="Z1506" s="56"/>
    </row>
    <row r="1507" spans="1:26" x14ac:dyDescent="0.35">
      <c r="A1507" s="56"/>
      <c r="B1507" s="56"/>
      <c r="C1507" s="56"/>
      <c r="D1507" s="278"/>
      <c r="E1507" s="177"/>
      <c r="F1507" s="177"/>
      <c r="G1507" s="177"/>
      <c r="H1507" s="177"/>
      <c r="I1507" s="177"/>
      <c r="J1507" s="177"/>
      <c r="K1507" s="177"/>
      <c r="L1507" s="56"/>
      <c r="M1507" s="56"/>
      <c r="N1507" s="56"/>
      <c r="O1507" s="56"/>
      <c r="P1507" s="56"/>
      <c r="Q1507" s="56"/>
      <c r="R1507" s="56"/>
      <c r="S1507" s="56"/>
      <c r="T1507" s="56"/>
      <c r="U1507" s="56"/>
      <c r="V1507" s="56"/>
      <c r="W1507" s="56"/>
      <c r="X1507" s="56"/>
      <c r="Y1507" s="56"/>
      <c r="Z1507" s="56"/>
    </row>
    <row r="1508" spans="1:26" x14ac:dyDescent="0.35">
      <c r="A1508" s="56"/>
      <c r="B1508" s="56"/>
      <c r="C1508" s="56"/>
      <c r="D1508" s="278"/>
      <c r="E1508" s="177"/>
      <c r="F1508" s="177"/>
      <c r="G1508" s="177"/>
      <c r="H1508" s="177"/>
      <c r="I1508" s="177"/>
      <c r="J1508" s="177"/>
      <c r="K1508" s="177"/>
      <c r="L1508" s="56"/>
      <c r="M1508" s="56"/>
      <c r="N1508" s="56"/>
      <c r="O1508" s="56"/>
      <c r="P1508" s="56"/>
      <c r="Q1508" s="56"/>
      <c r="R1508" s="56"/>
      <c r="S1508" s="56"/>
      <c r="T1508" s="56"/>
      <c r="U1508" s="56"/>
      <c r="V1508" s="56"/>
      <c r="W1508" s="56"/>
      <c r="X1508" s="56"/>
      <c r="Y1508" s="56"/>
      <c r="Z1508" s="56"/>
    </row>
    <row r="1509" spans="1:26" x14ac:dyDescent="0.35">
      <c r="A1509" s="56"/>
      <c r="B1509" s="56"/>
      <c r="C1509" s="56"/>
      <c r="D1509" s="278"/>
      <c r="E1509" s="177"/>
      <c r="F1509" s="177"/>
      <c r="G1509" s="177"/>
      <c r="H1509" s="177"/>
      <c r="I1509" s="177"/>
      <c r="J1509" s="177"/>
      <c r="K1509" s="177"/>
      <c r="L1509" s="56"/>
      <c r="M1509" s="56"/>
      <c r="N1509" s="56"/>
      <c r="O1509" s="56"/>
      <c r="P1509" s="56"/>
      <c r="Q1509" s="56"/>
      <c r="R1509" s="56"/>
      <c r="S1509" s="56"/>
      <c r="T1509" s="56"/>
      <c r="U1509" s="56"/>
      <c r="V1509" s="56"/>
      <c r="W1509" s="56"/>
      <c r="X1509" s="56"/>
      <c r="Y1509" s="56"/>
      <c r="Z1509" s="56"/>
    </row>
    <row r="1510" spans="1:26" x14ac:dyDescent="0.35">
      <c r="A1510" s="56"/>
      <c r="B1510" s="56"/>
      <c r="C1510" s="56"/>
      <c r="D1510" s="278"/>
      <c r="E1510" s="177"/>
      <c r="F1510" s="177"/>
      <c r="G1510" s="177"/>
      <c r="H1510" s="177"/>
      <c r="I1510" s="177"/>
      <c r="J1510" s="177"/>
      <c r="K1510" s="177"/>
      <c r="L1510" s="56"/>
      <c r="M1510" s="56"/>
      <c r="N1510" s="56"/>
      <c r="O1510" s="56"/>
      <c r="P1510" s="56"/>
      <c r="Q1510" s="56"/>
      <c r="R1510" s="56"/>
      <c r="S1510" s="56"/>
      <c r="T1510" s="56"/>
      <c r="U1510" s="56"/>
      <c r="V1510" s="56"/>
      <c r="W1510" s="56"/>
      <c r="X1510" s="56"/>
      <c r="Y1510" s="56"/>
      <c r="Z1510" s="56"/>
    </row>
    <row r="1511" spans="1:26" x14ac:dyDescent="0.35">
      <c r="A1511" s="56"/>
      <c r="B1511" s="56"/>
      <c r="C1511" s="56"/>
      <c r="D1511" s="278"/>
      <c r="E1511" s="177"/>
      <c r="F1511" s="177"/>
      <c r="G1511" s="177"/>
      <c r="H1511" s="177"/>
      <c r="I1511" s="177"/>
      <c r="J1511" s="177"/>
      <c r="K1511" s="177"/>
      <c r="L1511" s="56"/>
      <c r="M1511" s="56"/>
      <c r="N1511" s="56"/>
      <c r="O1511" s="56"/>
      <c r="P1511" s="56"/>
      <c r="Q1511" s="56"/>
      <c r="R1511" s="56"/>
      <c r="S1511" s="56"/>
      <c r="T1511" s="56"/>
      <c r="U1511" s="56"/>
      <c r="V1511" s="56"/>
      <c r="W1511" s="56"/>
      <c r="X1511" s="56"/>
      <c r="Y1511" s="56"/>
      <c r="Z1511" s="56"/>
    </row>
    <row r="1512" spans="1:26" x14ac:dyDescent="0.35">
      <c r="A1512" s="56"/>
      <c r="B1512" s="56"/>
      <c r="C1512" s="56"/>
      <c r="D1512" s="278"/>
      <c r="E1512" s="177"/>
      <c r="F1512" s="177"/>
      <c r="G1512" s="177"/>
      <c r="H1512" s="177"/>
      <c r="I1512" s="177"/>
      <c r="J1512" s="177"/>
      <c r="K1512" s="177"/>
      <c r="L1512" s="56"/>
      <c r="M1512" s="56"/>
      <c r="N1512" s="56"/>
      <c r="O1512" s="56"/>
      <c r="P1512" s="56"/>
      <c r="Q1512" s="56"/>
      <c r="R1512" s="56"/>
      <c r="S1512" s="56"/>
      <c r="T1512" s="56"/>
      <c r="U1512" s="56"/>
      <c r="V1512" s="56"/>
      <c r="W1512" s="56"/>
      <c r="X1512" s="56"/>
      <c r="Y1512" s="56"/>
      <c r="Z1512" s="56"/>
    </row>
    <row r="1513" spans="1:26" x14ac:dyDescent="0.35">
      <c r="A1513" s="56"/>
      <c r="B1513" s="56"/>
      <c r="C1513" s="56"/>
      <c r="D1513" s="278"/>
      <c r="E1513" s="177"/>
      <c r="F1513" s="177"/>
      <c r="G1513" s="177"/>
      <c r="H1513" s="177"/>
      <c r="I1513" s="177"/>
      <c r="J1513" s="177"/>
      <c r="K1513" s="177"/>
      <c r="L1513" s="56"/>
      <c r="M1513" s="56"/>
      <c r="N1513" s="56"/>
      <c r="O1513" s="56"/>
      <c r="P1513" s="56"/>
      <c r="Q1513" s="56"/>
      <c r="R1513" s="56"/>
      <c r="S1513" s="56"/>
      <c r="T1513" s="56"/>
      <c r="U1513" s="56"/>
      <c r="V1513" s="56"/>
      <c r="W1513" s="56"/>
      <c r="X1513" s="56"/>
      <c r="Y1513" s="56"/>
      <c r="Z1513" s="56"/>
    </row>
    <row r="1514" spans="1:26" x14ac:dyDescent="0.35">
      <c r="A1514" s="56"/>
      <c r="B1514" s="56"/>
      <c r="C1514" s="56"/>
      <c r="D1514" s="278"/>
      <c r="E1514" s="177"/>
      <c r="F1514" s="177"/>
      <c r="G1514" s="177"/>
      <c r="H1514" s="177"/>
      <c r="I1514" s="177"/>
      <c r="J1514" s="177"/>
      <c r="K1514" s="177"/>
      <c r="L1514" s="56"/>
      <c r="M1514" s="56"/>
      <c r="N1514" s="56"/>
      <c r="O1514" s="56"/>
      <c r="P1514" s="56"/>
      <c r="Q1514" s="56"/>
      <c r="R1514" s="56"/>
      <c r="S1514" s="56"/>
      <c r="T1514" s="56"/>
      <c r="U1514" s="56"/>
      <c r="V1514" s="56"/>
      <c r="W1514" s="56"/>
      <c r="X1514" s="56"/>
      <c r="Y1514" s="56"/>
      <c r="Z1514" s="56"/>
    </row>
    <row r="1515" spans="1:26" x14ac:dyDescent="0.35">
      <c r="A1515" s="56"/>
      <c r="B1515" s="56"/>
      <c r="C1515" s="56"/>
      <c r="D1515" s="278"/>
      <c r="E1515" s="177"/>
      <c r="F1515" s="177"/>
      <c r="G1515" s="177"/>
      <c r="H1515" s="177"/>
      <c r="I1515" s="177"/>
      <c r="J1515" s="177"/>
      <c r="K1515" s="177"/>
      <c r="L1515" s="56"/>
      <c r="M1515" s="56"/>
      <c r="N1515" s="56"/>
      <c r="O1515" s="56"/>
      <c r="P1515" s="56"/>
      <c r="Q1515" s="56"/>
      <c r="R1515" s="56"/>
      <c r="S1515" s="56"/>
      <c r="T1515" s="56"/>
      <c r="U1515" s="56"/>
      <c r="V1515" s="56"/>
      <c r="W1515" s="56"/>
      <c r="X1515" s="56"/>
      <c r="Y1515" s="56"/>
      <c r="Z1515" s="56"/>
    </row>
    <row r="1516" spans="1:26" x14ac:dyDescent="0.35">
      <c r="A1516" s="56"/>
      <c r="B1516" s="56"/>
      <c r="C1516" s="56"/>
      <c r="D1516" s="278"/>
      <c r="E1516" s="177"/>
      <c r="F1516" s="177"/>
      <c r="G1516" s="177"/>
      <c r="H1516" s="177"/>
      <c r="I1516" s="177"/>
      <c r="J1516" s="177"/>
      <c r="K1516" s="177"/>
      <c r="L1516" s="56"/>
      <c r="M1516" s="56"/>
      <c r="N1516" s="56"/>
      <c r="O1516" s="56"/>
      <c r="P1516" s="56"/>
      <c r="Q1516" s="56"/>
      <c r="R1516" s="56"/>
      <c r="S1516" s="56"/>
      <c r="T1516" s="56"/>
      <c r="U1516" s="56"/>
      <c r="V1516" s="56"/>
      <c r="W1516" s="56"/>
      <c r="X1516" s="56"/>
      <c r="Y1516" s="56"/>
      <c r="Z1516" s="56"/>
    </row>
    <row r="1517" spans="1:26" x14ac:dyDescent="0.35">
      <c r="A1517" s="56"/>
      <c r="B1517" s="56"/>
      <c r="C1517" s="56"/>
      <c r="D1517" s="278"/>
      <c r="E1517" s="177"/>
      <c r="F1517" s="177"/>
      <c r="G1517" s="177"/>
      <c r="H1517" s="177"/>
      <c r="I1517" s="177"/>
      <c r="J1517" s="177"/>
      <c r="K1517" s="177"/>
      <c r="L1517" s="56"/>
      <c r="M1517" s="56"/>
      <c r="N1517" s="56"/>
      <c r="O1517" s="56"/>
      <c r="P1517" s="56"/>
      <c r="Q1517" s="56"/>
      <c r="R1517" s="56"/>
      <c r="S1517" s="56"/>
      <c r="T1517" s="56"/>
      <c r="U1517" s="56"/>
      <c r="V1517" s="56"/>
      <c r="W1517" s="56"/>
      <c r="X1517" s="56"/>
      <c r="Y1517" s="56"/>
      <c r="Z1517" s="56"/>
    </row>
    <row r="1518" spans="1:26" x14ac:dyDescent="0.35">
      <c r="A1518" s="56"/>
      <c r="B1518" s="56"/>
      <c r="C1518" s="56"/>
      <c r="D1518" s="278"/>
      <c r="E1518" s="177"/>
      <c r="F1518" s="177"/>
      <c r="G1518" s="177"/>
      <c r="H1518" s="177"/>
      <c r="I1518" s="177"/>
      <c r="J1518" s="177"/>
      <c r="K1518" s="177"/>
      <c r="L1518" s="56"/>
      <c r="M1518" s="56"/>
      <c r="N1518" s="56"/>
      <c r="O1518" s="56"/>
      <c r="P1518" s="56"/>
      <c r="Q1518" s="56"/>
      <c r="R1518" s="56"/>
      <c r="S1518" s="56"/>
      <c r="T1518" s="56"/>
      <c r="U1518" s="56"/>
      <c r="V1518" s="56"/>
      <c r="W1518" s="56"/>
      <c r="X1518" s="56"/>
      <c r="Y1518" s="56"/>
      <c r="Z1518" s="56"/>
    </row>
    <row r="1519" spans="1:26" x14ac:dyDescent="0.35">
      <c r="A1519" s="56"/>
      <c r="B1519" s="56"/>
      <c r="C1519" s="56"/>
      <c r="D1519" s="278"/>
      <c r="E1519" s="177"/>
      <c r="F1519" s="177"/>
      <c r="G1519" s="177"/>
      <c r="H1519" s="177"/>
      <c r="I1519" s="177"/>
      <c r="J1519" s="177"/>
      <c r="K1519" s="177"/>
      <c r="L1519" s="56"/>
      <c r="M1519" s="56"/>
      <c r="N1519" s="56"/>
      <c r="O1519" s="56"/>
      <c r="P1519" s="56"/>
      <c r="Q1519" s="56"/>
      <c r="R1519" s="56"/>
      <c r="S1519" s="56"/>
      <c r="T1519" s="56"/>
      <c r="U1519" s="56"/>
      <c r="V1519" s="56"/>
      <c r="W1519" s="56"/>
      <c r="X1519" s="56"/>
      <c r="Y1519" s="56"/>
      <c r="Z1519" s="56"/>
    </row>
    <row r="1520" spans="1:26" x14ac:dyDescent="0.35">
      <c r="A1520" s="56"/>
      <c r="B1520" s="56"/>
      <c r="C1520" s="56"/>
      <c r="D1520" s="278"/>
      <c r="E1520" s="177"/>
      <c r="F1520" s="177"/>
      <c r="G1520" s="177"/>
      <c r="H1520" s="177"/>
      <c r="I1520" s="177"/>
      <c r="J1520" s="177"/>
      <c r="K1520" s="177"/>
      <c r="L1520" s="56"/>
      <c r="M1520" s="56"/>
      <c r="N1520" s="56"/>
      <c r="O1520" s="56"/>
      <c r="P1520" s="56"/>
      <c r="Q1520" s="56"/>
      <c r="R1520" s="56"/>
      <c r="S1520" s="56"/>
      <c r="T1520" s="56"/>
      <c r="U1520" s="56"/>
      <c r="V1520" s="56"/>
      <c r="W1520" s="56"/>
      <c r="X1520" s="56"/>
      <c r="Y1520" s="56"/>
      <c r="Z1520" s="56"/>
    </row>
    <row r="1521" spans="1:26" x14ac:dyDescent="0.35">
      <c r="A1521" s="56"/>
      <c r="B1521" s="56"/>
      <c r="C1521" s="56"/>
      <c r="D1521" s="278"/>
      <c r="E1521" s="177"/>
      <c r="F1521" s="177"/>
      <c r="G1521" s="177"/>
      <c r="H1521" s="177"/>
      <c r="I1521" s="177"/>
      <c r="J1521" s="177"/>
      <c r="K1521" s="177"/>
      <c r="L1521" s="56"/>
      <c r="M1521" s="56"/>
      <c r="N1521" s="56"/>
      <c r="O1521" s="56"/>
      <c r="P1521" s="56"/>
      <c r="Q1521" s="56"/>
      <c r="R1521" s="56"/>
      <c r="S1521" s="56"/>
      <c r="T1521" s="56"/>
      <c r="U1521" s="56"/>
      <c r="V1521" s="56"/>
      <c r="W1521" s="56"/>
      <c r="X1521" s="56"/>
      <c r="Y1521" s="56"/>
      <c r="Z1521" s="56"/>
    </row>
    <row r="1522" spans="1:26" x14ac:dyDescent="0.35">
      <c r="A1522" s="56"/>
      <c r="B1522" s="56"/>
      <c r="C1522" s="56"/>
      <c r="D1522" s="278"/>
      <c r="E1522" s="177"/>
      <c r="F1522" s="177"/>
      <c r="G1522" s="177"/>
      <c r="H1522" s="177"/>
      <c r="I1522" s="177"/>
      <c r="J1522" s="177"/>
      <c r="K1522" s="177"/>
      <c r="L1522" s="56"/>
      <c r="M1522" s="56"/>
      <c r="N1522" s="56"/>
      <c r="O1522" s="56"/>
      <c r="P1522" s="56"/>
      <c r="Q1522" s="56"/>
      <c r="R1522" s="56"/>
      <c r="S1522" s="56"/>
      <c r="T1522" s="56"/>
      <c r="U1522" s="56"/>
      <c r="V1522" s="56"/>
      <c r="W1522" s="56"/>
      <c r="X1522" s="56"/>
      <c r="Y1522" s="56"/>
      <c r="Z1522" s="56"/>
    </row>
    <row r="1523" spans="1:26" x14ac:dyDescent="0.35">
      <c r="A1523" s="56"/>
      <c r="B1523" s="56"/>
      <c r="C1523" s="56"/>
      <c r="D1523" s="278"/>
      <c r="E1523" s="177"/>
      <c r="F1523" s="177"/>
      <c r="G1523" s="177"/>
      <c r="H1523" s="177"/>
      <c r="I1523" s="177"/>
      <c r="J1523" s="177"/>
      <c r="K1523" s="177"/>
      <c r="L1523" s="56"/>
      <c r="M1523" s="56"/>
      <c r="N1523" s="56"/>
      <c r="O1523" s="56"/>
      <c r="P1523" s="56"/>
      <c r="Q1523" s="56"/>
      <c r="R1523" s="56"/>
      <c r="S1523" s="56"/>
      <c r="T1523" s="56"/>
      <c r="U1523" s="56"/>
      <c r="V1523" s="56"/>
      <c r="W1523" s="56"/>
      <c r="X1523" s="56"/>
      <c r="Y1523" s="56"/>
      <c r="Z1523" s="56"/>
    </row>
    <row r="1524" spans="1:26" x14ac:dyDescent="0.35">
      <c r="A1524" s="56"/>
      <c r="B1524" s="56"/>
      <c r="C1524" s="56"/>
      <c r="D1524" s="278"/>
      <c r="E1524" s="177"/>
      <c r="F1524" s="177"/>
      <c r="G1524" s="177"/>
      <c r="H1524" s="177"/>
      <c r="I1524" s="177"/>
      <c r="J1524" s="177"/>
      <c r="K1524" s="177"/>
      <c r="L1524" s="56"/>
      <c r="M1524" s="56"/>
      <c r="N1524" s="56"/>
      <c r="O1524" s="56"/>
      <c r="P1524" s="56"/>
      <c r="Q1524" s="56"/>
      <c r="R1524" s="56"/>
      <c r="S1524" s="56"/>
      <c r="T1524" s="56"/>
      <c r="U1524" s="56"/>
      <c r="V1524" s="56"/>
      <c r="W1524" s="56"/>
      <c r="X1524" s="56"/>
      <c r="Y1524" s="56"/>
      <c r="Z1524" s="56"/>
    </row>
    <row r="1525" spans="1:26" x14ac:dyDescent="0.35">
      <c r="A1525" s="56"/>
      <c r="B1525" s="56"/>
      <c r="C1525" s="56"/>
      <c r="D1525" s="278"/>
      <c r="E1525" s="177"/>
      <c r="F1525" s="177"/>
      <c r="G1525" s="177"/>
      <c r="H1525" s="177"/>
      <c r="I1525" s="177"/>
      <c r="J1525" s="177"/>
      <c r="K1525" s="177"/>
      <c r="L1525" s="56"/>
      <c r="M1525" s="56"/>
      <c r="N1525" s="56"/>
      <c r="O1525" s="56"/>
      <c r="P1525" s="56"/>
      <c r="Q1525" s="56"/>
      <c r="R1525" s="56"/>
      <c r="S1525" s="56"/>
      <c r="T1525" s="56"/>
      <c r="U1525" s="56"/>
      <c r="V1525" s="56"/>
      <c r="W1525" s="56"/>
      <c r="X1525" s="56"/>
      <c r="Y1525" s="56"/>
      <c r="Z1525" s="56"/>
    </row>
    <row r="1526" spans="1:26" x14ac:dyDescent="0.35">
      <c r="A1526" s="56"/>
      <c r="B1526" s="56"/>
      <c r="C1526" s="56"/>
      <c r="D1526" s="278"/>
      <c r="E1526" s="177"/>
      <c r="F1526" s="177"/>
      <c r="G1526" s="177"/>
      <c r="H1526" s="177"/>
      <c r="I1526" s="177"/>
      <c r="J1526" s="177"/>
      <c r="K1526" s="177"/>
      <c r="L1526" s="56"/>
      <c r="M1526" s="56"/>
      <c r="N1526" s="56"/>
      <c r="O1526" s="56"/>
      <c r="P1526" s="56"/>
      <c r="Q1526" s="56"/>
      <c r="R1526" s="56"/>
      <c r="S1526" s="56"/>
      <c r="T1526" s="56"/>
      <c r="U1526" s="56"/>
      <c r="V1526" s="56"/>
      <c r="W1526" s="56"/>
      <c r="X1526" s="56"/>
      <c r="Y1526" s="56"/>
      <c r="Z1526" s="56"/>
    </row>
    <row r="1527" spans="1:26" x14ac:dyDescent="0.35">
      <c r="A1527" s="56"/>
      <c r="B1527" s="56"/>
      <c r="C1527" s="56"/>
      <c r="D1527" s="278"/>
      <c r="E1527" s="177"/>
      <c r="F1527" s="177"/>
      <c r="G1527" s="177"/>
      <c r="H1527" s="177"/>
      <c r="I1527" s="177"/>
      <c r="J1527" s="177"/>
      <c r="K1527" s="177"/>
      <c r="L1527" s="56"/>
      <c r="M1527" s="56"/>
      <c r="N1527" s="56"/>
      <c r="O1527" s="56"/>
      <c r="P1527" s="56"/>
      <c r="Q1527" s="56"/>
      <c r="R1527" s="56"/>
      <c r="S1527" s="56"/>
      <c r="T1527" s="56"/>
      <c r="U1527" s="56"/>
      <c r="V1527" s="56"/>
      <c r="W1527" s="56"/>
      <c r="X1527" s="56"/>
      <c r="Y1527" s="56"/>
      <c r="Z1527" s="56"/>
    </row>
    <row r="1528" spans="1:26" x14ac:dyDescent="0.35">
      <c r="A1528" s="56"/>
      <c r="B1528" s="56"/>
      <c r="C1528" s="56"/>
      <c r="D1528" s="278"/>
      <c r="E1528" s="177"/>
      <c r="F1528" s="177"/>
      <c r="G1528" s="177"/>
      <c r="H1528" s="177"/>
      <c r="I1528" s="177"/>
      <c r="J1528" s="177"/>
      <c r="K1528" s="177"/>
      <c r="L1528" s="56"/>
      <c r="M1528" s="56"/>
      <c r="N1528" s="56"/>
      <c r="O1528" s="56"/>
      <c r="P1528" s="56"/>
      <c r="Q1528" s="56"/>
      <c r="R1528" s="56"/>
      <c r="S1528" s="56"/>
      <c r="T1528" s="56"/>
      <c r="U1528" s="56"/>
      <c r="V1528" s="56"/>
      <c r="W1528" s="56"/>
      <c r="X1528" s="56"/>
      <c r="Y1528" s="56"/>
      <c r="Z1528" s="56"/>
    </row>
    <row r="1529" spans="1:26" x14ac:dyDescent="0.35">
      <c r="A1529" s="56"/>
      <c r="B1529" s="56"/>
      <c r="C1529" s="56"/>
      <c r="D1529" s="278"/>
      <c r="E1529" s="177"/>
      <c r="F1529" s="177"/>
      <c r="G1529" s="177"/>
      <c r="H1529" s="177"/>
      <c r="I1529" s="177"/>
      <c r="J1529" s="177"/>
      <c r="K1529" s="177"/>
      <c r="L1529" s="56"/>
      <c r="M1529" s="56"/>
      <c r="N1529" s="56"/>
      <c r="O1529" s="56"/>
      <c r="P1529" s="56"/>
      <c r="Q1529" s="56"/>
      <c r="R1529" s="56"/>
      <c r="S1529" s="56"/>
      <c r="T1529" s="56"/>
      <c r="U1529" s="56"/>
      <c r="V1529" s="56"/>
      <c r="W1529" s="56"/>
      <c r="X1529" s="56"/>
      <c r="Y1529" s="56"/>
      <c r="Z1529" s="56"/>
    </row>
    <row r="1530" spans="1:26" x14ac:dyDescent="0.35">
      <c r="A1530" s="56"/>
      <c r="B1530" s="56"/>
      <c r="C1530" s="56"/>
      <c r="D1530" s="278"/>
      <c r="E1530" s="177"/>
      <c r="F1530" s="177"/>
      <c r="G1530" s="177"/>
      <c r="H1530" s="177"/>
      <c r="I1530" s="177"/>
      <c r="J1530" s="177"/>
      <c r="K1530" s="177"/>
      <c r="L1530" s="56"/>
      <c r="M1530" s="56"/>
      <c r="N1530" s="56"/>
      <c r="O1530" s="56"/>
      <c r="P1530" s="56"/>
      <c r="Q1530" s="56"/>
      <c r="R1530" s="56"/>
      <c r="S1530" s="56"/>
      <c r="T1530" s="56"/>
      <c r="U1530" s="56"/>
      <c r="V1530" s="56"/>
      <c r="W1530" s="56"/>
      <c r="X1530" s="56"/>
      <c r="Y1530" s="56"/>
      <c r="Z1530" s="56"/>
    </row>
    <row r="1531" spans="1:26" x14ac:dyDescent="0.35">
      <c r="A1531" s="56"/>
      <c r="B1531" s="56"/>
      <c r="C1531" s="56"/>
      <c r="D1531" s="278"/>
      <c r="E1531" s="177"/>
      <c r="F1531" s="177"/>
      <c r="G1531" s="177"/>
      <c r="H1531" s="177"/>
      <c r="I1531" s="177"/>
      <c r="J1531" s="177"/>
      <c r="K1531" s="177"/>
      <c r="L1531" s="56"/>
      <c r="M1531" s="56"/>
      <c r="N1531" s="56"/>
      <c r="O1531" s="56"/>
      <c r="P1531" s="56"/>
      <c r="Q1531" s="56"/>
      <c r="R1531" s="56"/>
      <c r="S1531" s="56"/>
      <c r="T1531" s="56"/>
      <c r="U1531" s="56"/>
      <c r="V1531" s="56"/>
      <c r="W1531" s="56"/>
      <c r="X1531" s="56"/>
      <c r="Y1531" s="56"/>
      <c r="Z1531" s="56"/>
    </row>
    <row r="1532" spans="1:26" x14ac:dyDescent="0.35">
      <c r="A1532" s="56"/>
      <c r="B1532" s="56"/>
      <c r="C1532" s="56"/>
      <c r="D1532" s="278"/>
      <c r="E1532" s="177"/>
      <c r="F1532" s="177"/>
      <c r="G1532" s="177"/>
      <c r="H1532" s="177"/>
      <c r="I1532" s="177"/>
      <c r="J1532" s="177"/>
      <c r="K1532" s="177"/>
      <c r="L1532" s="56"/>
      <c r="M1532" s="56"/>
      <c r="N1532" s="56"/>
      <c r="O1532" s="56"/>
      <c r="P1532" s="56"/>
      <c r="Q1532" s="56"/>
      <c r="R1532" s="56"/>
      <c r="S1532" s="56"/>
      <c r="T1532" s="56"/>
      <c r="U1532" s="56"/>
      <c r="V1532" s="56"/>
      <c r="W1532" s="56"/>
      <c r="X1532" s="56"/>
      <c r="Y1532" s="56"/>
      <c r="Z1532" s="56"/>
    </row>
    <row r="1533" spans="1:26" x14ac:dyDescent="0.35">
      <c r="A1533" s="56"/>
      <c r="B1533" s="56"/>
      <c r="C1533" s="56"/>
      <c r="D1533" s="278"/>
      <c r="E1533" s="177"/>
      <c r="F1533" s="177"/>
      <c r="G1533" s="177"/>
      <c r="H1533" s="177"/>
      <c r="I1533" s="177"/>
      <c r="J1533" s="177"/>
      <c r="K1533" s="177"/>
      <c r="L1533" s="56"/>
      <c r="M1533" s="56"/>
      <c r="N1533" s="56"/>
      <c r="O1533" s="56"/>
      <c r="P1533" s="56"/>
      <c r="Q1533" s="56"/>
      <c r="R1533" s="56"/>
      <c r="S1533" s="56"/>
      <c r="T1533" s="56"/>
      <c r="U1533" s="56"/>
      <c r="V1533" s="56"/>
      <c r="W1533" s="56"/>
      <c r="X1533" s="56"/>
      <c r="Y1533" s="56"/>
      <c r="Z1533" s="56"/>
    </row>
    <row r="1534" spans="1:26" x14ac:dyDescent="0.35">
      <c r="A1534" s="56"/>
      <c r="B1534" s="56"/>
      <c r="C1534" s="56"/>
      <c r="D1534" s="278"/>
      <c r="E1534" s="177"/>
      <c r="F1534" s="177"/>
      <c r="G1534" s="177"/>
      <c r="H1534" s="177"/>
      <c r="I1534" s="177"/>
      <c r="J1534" s="177"/>
      <c r="K1534" s="177"/>
      <c r="L1534" s="56"/>
      <c r="M1534" s="56"/>
      <c r="N1534" s="56"/>
      <c r="O1534" s="56"/>
      <c r="P1534" s="56"/>
      <c r="Q1534" s="56"/>
      <c r="R1534" s="56"/>
      <c r="S1534" s="56"/>
      <c r="T1534" s="56"/>
      <c r="U1534" s="56"/>
      <c r="V1534" s="56"/>
      <c r="W1534" s="56"/>
      <c r="X1534" s="56"/>
      <c r="Y1534" s="56"/>
      <c r="Z1534" s="56"/>
    </row>
    <row r="1535" spans="1:26" x14ac:dyDescent="0.35">
      <c r="A1535" s="56"/>
      <c r="B1535" s="56"/>
      <c r="C1535" s="56"/>
      <c r="D1535" s="278"/>
      <c r="E1535" s="177"/>
      <c r="F1535" s="177"/>
      <c r="G1535" s="177"/>
      <c r="H1535" s="177"/>
      <c r="I1535" s="177"/>
      <c r="J1535" s="177"/>
      <c r="K1535" s="177"/>
      <c r="L1535" s="56"/>
      <c r="M1535" s="56"/>
      <c r="N1535" s="56"/>
      <c r="O1535" s="56"/>
      <c r="P1535" s="56"/>
      <c r="Q1535" s="56"/>
      <c r="R1535" s="56"/>
      <c r="S1535" s="56"/>
      <c r="T1535" s="56"/>
      <c r="U1535" s="56"/>
      <c r="V1535" s="56"/>
      <c r="W1535" s="56"/>
      <c r="X1535" s="56"/>
      <c r="Y1535" s="56"/>
      <c r="Z1535" s="56"/>
    </row>
    <row r="1536" spans="1:26" x14ac:dyDescent="0.35">
      <c r="A1536" s="56"/>
      <c r="B1536" s="56"/>
      <c r="C1536" s="56"/>
      <c r="D1536" s="278"/>
      <c r="E1536" s="177"/>
      <c r="F1536" s="177"/>
      <c r="G1536" s="177"/>
      <c r="H1536" s="177"/>
      <c r="I1536" s="177"/>
      <c r="J1536" s="177"/>
      <c r="K1536" s="177"/>
      <c r="L1536" s="56"/>
      <c r="M1536" s="56"/>
      <c r="N1536" s="56"/>
      <c r="O1536" s="56"/>
      <c r="P1536" s="56"/>
      <c r="Q1536" s="56"/>
      <c r="R1536" s="56"/>
      <c r="S1536" s="56"/>
      <c r="T1536" s="56"/>
      <c r="U1536" s="56"/>
      <c r="V1536" s="56"/>
      <c r="W1536" s="56"/>
      <c r="X1536" s="56"/>
      <c r="Y1536" s="56"/>
      <c r="Z1536" s="56"/>
    </row>
    <row r="1537" spans="1:26" x14ac:dyDescent="0.35">
      <c r="A1537" s="56"/>
      <c r="B1537" s="56"/>
      <c r="C1537" s="56"/>
      <c r="D1537" s="278"/>
      <c r="E1537" s="177"/>
      <c r="F1537" s="177"/>
      <c r="G1537" s="177"/>
      <c r="H1537" s="177"/>
      <c r="I1537" s="177"/>
      <c r="J1537" s="177"/>
      <c r="K1537" s="177"/>
      <c r="L1537" s="56"/>
      <c r="M1537" s="56"/>
      <c r="N1537" s="56"/>
      <c r="O1537" s="56"/>
      <c r="P1537" s="56"/>
      <c r="Q1537" s="56"/>
      <c r="R1537" s="56"/>
      <c r="S1537" s="56"/>
      <c r="T1537" s="56"/>
      <c r="U1537" s="56"/>
      <c r="V1537" s="56"/>
      <c r="W1537" s="56"/>
      <c r="X1537" s="56"/>
      <c r="Y1537" s="56"/>
      <c r="Z1537" s="56"/>
    </row>
    <row r="1538" spans="1:26" x14ac:dyDescent="0.35">
      <c r="A1538" s="56"/>
      <c r="B1538" s="56"/>
      <c r="C1538" s="56"/>
      <c r="D1538" s="278"/>
      <c r="E1538" s="177"/>
      <c r="F1538" s="177"/>
      <c r="G1538" s="177"/>
      <c r="H1538" s="177"/>
      <c r="I1538" s="177"/>
      <c r="J1538" s="177"/>
      <c r="K1538" s="177"/>
      <c r="L1538" s="56"/>
      <c r="M1538" s="56"/>
      <c r="N1538" s="56"/>
      <c r="O1538" s="56"/>
      <c r="P1538" s="56"/>
      <c r="Q1538" s="56"/>
      <c r="R1538" s="56"/>
      <c r="S1538" s="56"/>
      <c r="T1538" s="56"/>
      <c r="U1538" s="56"/>
      <c r="V1538" s="56"/>
      <c r="W1538" s="56"/>
      <c r="X1538" s="56"/>
      <c r="Y1538" s="56"/>
      <c r="Z1538" s="56"/>
    </row>
    <row r="1539" spans="1:26" x14ac:dyDescent="0.35">
      <c r="A1539" s="56"/>
      <c r="B1539" s="56"/>
      <c r="C1539" s="56"/>
      <c r="D1539" s="278"/>
      <c r="E1539" s="177"/>
      <c r="F1539" s="177"/>
      <c r="G1539" s="177"/>
      <c r="H1539" s="177"/>
      <c r="I1539" s="177"/>
      <c r="J1539" s="177"/>
      <c r="K1539" s="177"/>
      <c r="L1539" s="56"/>
      <c r="M1539" s="56"/>
      <c r="N1539" s="56"/>
      <c r="O1539" s="56"/>
      <c r="P1539" s="56"/>
      <c r="Q1539" s="56"/>
      <c r="R1539" s="56"/>
      <c r="S1539" s="56"/>
      <c r="T1539" s="56"/>
      <c r="U1539" s="56"/>
      <c r="V1539" s="56"/>
      <c r="W1539" s="56"/>
      <c r="X1539" s="56"/>
      <c r="Y1539" s="56"/>
      <c r="Z1539" s="56"/>
    </row>
    <row r="1540" spans="1:26" x14ac:dyDescent="0.35">
      <c r="A1540" s="56"/>
      <c r="B1540" s="56"/>
      <c r="C1540" s="56"/>
      <c r="D1540" s="278"/>
      <c r="E1540" s="177"/>
      <c r="F1540" s="177"/>
      <c r="G1540" s="177"/>
      <c r="H1540" s="177"/>
      <c r="I1540" s="177"/>
      <c r="J1540" s="177"/>
      <c r="K1540" s="177"/>
      <c r="L1540" s="56"/>
      <c r="M1540" s="56"/>
      <c r="N1540" s="56"/>
      <c r="O1540" s="56"/>
      <c r="P1540" s="56"/>
      <c r="Q1540" s="56"/>
      <c r="R1540" s="56"/>
      <c r="S1540" s="56"/>
      <c r="T1540" s="56"/>
      <c r="U1540" s="56"/>
      <c r="V1540" s="56"/>
      <c r="W1540" s="56"/>
      <c r="X1540" s="56"/>
      <c r="Y1540" s="56"/>
      <c r="Z1540" s="56"/>
    </row>
    <row r="1541" spans="1:26" x14ac:dyDescent="0.35">
      <c r="A1541" s="56"/>
      <c r="B1541" s="56"/>
      <c r="C1541" s="56"/>
      <c r="D1541" s="278"/>
      <c r="E1541" s="177"/>
      <c r="F1541" s="177"/>
      <c r="G1541" s="177"/>
      <c r="H1541" s="177"/>
      <c r="I1541" s="177"/>
      <c r="J1541" s="177"/>
      <c r="K1541" s="177"/>
      <c r="L1541" s="56"/>
      <c r="M1541" s="56"/>
      <c r="N1541" s="56"/>
      <c r="O1541" s="56"/>
      <c r="P1541" s="56"/>
      <c r="Q1541" s="56"/>
      <c r="R1541" s="56"/>
      <c r="S1541" s="56"/>
      <c r="T1541" s="56"/>
      <c r="U1541" s="56"/>
      <c r="V1541" s="56"/>
      <c r="W1541" s="56"/>
      <c r="X1541" s="56"/>
      <c r="Y1541" s="56"/>
      <c r="Z1541" s="56"/>
    </row>
    <row r="1542" spans="1:26" x14ac:dyDescent="0.35">
      <c r="A1542" s="56"/>
      <c r="B1542" s="56"/>
      <c r="C1542" s="56"/>
      <c r="D1542" s="278"/>
      <c r="E1542" s="177"/>
      <c r="F1542" s="177"/>
      <c r="G1542" s="177"/>
      <c r="H1542" s="177"/>
      <c r="I1542" s="177"/>
      <c r="J1542" s="177"/>
      <c r="K1542" s="177"/>
      <c r="L1542" s="56"/>
      <c r="M1542" s="56"/>
      <c r="N1542" s="56"/>
      <c r="O1542" s="56"/>
      <c r="P1542" s="56"/>
      <c r="Q1542" s="56"/>
      <c r="R1542" s="56"/>
      <c r="S1542" s="56"/>
      <c r="T1542" s="56"/>
      <c r="U1542" s="56"/>
      <c r="V1542" s="56"/>
      <c r="W1542" s="56"/>
      <c r="X1542" s="56"/>
      <c r="Y1542" s="56"/>
      <c r="Z1542" s="56"/>
    </row>
    <row r="1543" spans="1:26" x14ac:dyDescent="0.35">
      <c r="A1543" s="56"/>
      <c r="B1543" s="56"/>
      <c r="C1543" s="56"/>
      <c r="D1543" s="278"/>
      <c r="E1543" s="177"/>
      <c r="F1543" s="177"/>
      <c r="G1543" s="177"/>
      <c r="H1543" s="177"/>
      <c r="I1543" s="177"/>
      <c r="J1543" s="177"/>
      <c r="K1543" s="177"/>
      <c r="L1543" s="56"/>
      <c r="M1543" s="56"/>
      <c r="N1543" s="56"/>
      <c r="O1543" s="56"/>
      <c r="P1543" s="56"/>
      <c r="Q1543" s="56"/>
      <c r="R1543" s="56"/>
      <c r="S1543" s="56"/>
      <c r="T1543" s="56"/>
      <c r="U1543" s="56"/>
      <c r="V1543" s="56"/>
      <c r="W1543" s="56"/>
      <c r="X1543" s="56"/>
      <c r="Y1543" s="56"/>
      <c r="Z1543" s="56"/>
    </row>
    <row r="1544" spans="1:26" x14ac:dyDescent="0.35">
      <c r="A1544" s="56"/>
      <c r="B1544" s="56"/>
      <c r="C1544" s="56"/>
      <c r="D1544" s="278"/>
      <c r="E1544" s="177"/>
      <c r="F1544" s="177"/>
      <c r="G1544" s="177"/>
      <c r="H1544" s="177"/>
      <c r="I1544" s="177"/>
      <c r="J1544" s="177"/>
      <c r="K1544" s="177"/>
      <c r="L1544" s="56"/>
      <c r="M1544" s="56"/>
      <c r="N1544" s="56"/>
      <c r="O1544" s="56"/>
      <c r="P1544" s="56"/>
      <c r="Q1544" s="56"/>
      <c r="R1544" s="56"/>
      <c r="S1544" s="56"/>
      <c r="T1544" s="56"/>
      <c r="U1544" s="56"/>
      <c r="V1544" s="56"/>
      <c r="W1544" s="56"/>
      <c r="X1544" s="56"/>
      <c r="Y1544" s="56"/>
      <c r="Z1544" s="56"/>
    </row>
    <row r="1545" spans="1:26" x14ac:dyDescent="0.35">
      <c r="A1545" s="56"/>
      <c r="B1545" s="56"/>
      <c r="C1545" s="56"/>
      <c r="D1545" s="278"/>
      <c r="E1545" s="177"/>
      <c r="F1545" s="177"/>
      <c r="G1545" s="177"/>
      <c r="H1545" s="177"/>
      <c r="I1545" s="177"/>
      <c r="J1545" s="177"/>
      <c r="K1545" s="177"/>
      <c r="L1545" s="56"/>
      <c r="M1545" s="56"/>
      <c r="N1545" s="56"/>
      <c r="O1545" s="56"/>
      <c r="P1545" s="56"/>
      <c r="Q1545" s="56"/>
      <c r="R1545" s="56"/>
      <c r="S1545" s="56"/>
      <c r="T1545" s="56"/>
      <c r="U1545" s="56"/>
      <c r="V1545" s="56"/>
      <c r="W1545" s="56"/>
      <c r="X1545" s="56"/>
      <c r="Y1545" s="56"/>
      <c r="Z1545" s="56"/>
    </row>
    <row r="1546" spans="1:26" x14ac:dyDescent="0.35">
      <c r="A1546" s="56"/>
      <c r="B1546" s="56"/>
      <c r="C1546" s="56"/>
      <c r="D1546" s="278"/>
      <c r="E1546" s="177"/>
      <c r="F1546" s="177"/>
      <c r="G1546" s="177"/>
      <c r="H1546" s="177"/>
      <c r="I1546" s="177"/>
      <c r="J1546" s="177"/>
      <c r="K1546" s="177"/>
      <c r="L1546" s="56"/>
      <c r="M1546" s="56"/>
      <c r="N1546" s="56"/>
      <c r="O1546" s="56"/>
      <c r="P1546" s="56"/>
      <c r="Q1546" s="56"/>
      <c r="R1546" s="56"/>
      <c r="S1546" s="56"/>
      <c r="T1546" s="56"/>
      <c r="U1546" s="56"/>
      <c r="V1546" s="56"/>
      <c r="W1546" s="56"/>
      <c r="X1546" s="56"/>
      <c r="Y1546" s="56"/>
      <c r="Z1546" s="56"/>
    </row>
    <row r="1547" spans="1:26" x14ac:dyDescent="0.35">
      <c r="A1547" s="56"/>
      <c r="B1547" s="56"/>
      <c r="C1547" s="56"/>
      <c r="D1547" s="278"/>
      <c r="E1547" s="177"/>
      <c r="F1547" s="177"/>
      <c r="G1547" s="177"/>
      <c r="H1547" s="177"/>
      <c r="I1547" s="177"/>
      <c r="J1547" s="177"/>
      <c r="K1547" s="177"/>
      <c r="L1547" s="56"/>
      <c r="M1547" s="56"/>
      <c r="N1547" s="56"/>
      <c r="O1547" s="56"/>
      <c r="P1547" s="56"/>
      <c r="Q1547" s="56"/>
      <c r="R1547" s="56"/>
      <c r="S1547" s="56"/>
      <c r="T1547" s="56"/>
      <c r="U1547" s="56"/>
      <c r="V1547" s="56"/>
      <c r="W1547" s="56"/>
      <c r="X1547" s="56"/>
      <c r="Y1547" s="56"/>
      <c r="Z1547" s="56"/>
    </row>
    <row r="1548" spans="1:26" x14ac:dyDescent="0.35">
      <c r="A1548" s="56"/>
      <c r="B1548" s="56"/>
      <c r="C1548" s="56"/>
      <c r="D1548" s="278"/>
      <c r="E1548" s="177"/>
      <c r="F1548" s="177"/>
      <c r="G1548" s="177"/>
      <c r="H1548" s="177"/>
      <c r="I1548" s="177"/>
      <c r="J1548" s="177"/>
      <c r="K1548" s="177"/>
      <c r="L1548" s="56"/>
      <c r="M1548" s="56"/>
      <c r="N1548" s="56"/>
      <c r="O1548" s="56"/>
      <c r="P1548" s="56"/>
      <c r="Q1548" s="56"/>
      <c r="R1548" s="56"/>
      <c r="S1548" s="56"/>
      <c r="T1548" s="56"/>
      <c r="U1548" s="56"/>
      <c r="V1548" s="56"/>
      <c r="W1548" s="56"/>
      <c r="X1548" s="56"/>
      <c r="Y1548" s="56"/>
      <c r="Z1548" s="56"/>
    </row>
    <row r="1549" spans="1:26" x14ac:dyDescent="0.35">
      <c r="A1549" s="56"/>
      <c r="B1549" s="56"/>
      <c r="C1549" s="56"/>
      <c r="D1549" s="278"/>
      <c r="E1549" s="177"/>
      <c r="F1549" s="177"/>
      <c r="G1549" s="177"/>
      <c r="H1549" s="177"/>
      <c r="I1549" s="177"/>
      <c r="J1549" s="177"/>
      <c r="K1549" s="177"/>
      <c r="L1549" s="56"/>
      <c r="M1549" s="56"/>
      <c r="N1549" s="56"/>
      <c r="O1549" s="56"/>
      <c r="P1549" s="56"/>
      <c r="Q1549" s="56"/>
      <c r="R1549" s="56"/>
      <c r="S1549" s="56"/>
      <c r="T1549" s="56"/>
      <c r="U1549" s="56"/>
      <c r="V1549" s="56"/>
      <c r="W1549" s="56"/>
      <c r="X1549" s="56"/>
      <c r="Y1549" s="56"/>
      <c r="Z1549" s="56"/>
    </row>
    <row r="1550" spans="1:26" x14ac:dyDescent="0.35">
      <c r="A1550" s="56"/>
      <c r="B1550" s="56"/>
      <c r="C1550" s="56"/>
      <c r="D1550" s="278"/>
      <c r="E1550" s="177"/>
      <c r="F1550" s="177"/>
      <c r="G1550" s="177"/>
      <c r="H1550" s="177"/>
      <c r="I1550" s="177"/>
      <c r="J1550" s="177"/>
      <c r="K1550" s="177"/>
      <c r="L1550" s="56"/>
      <c r="M1550" s="56"/>
      <c r="N1550" s="56"/>
      <c r="O1550" s="56"/>
      <c r="P1550" s="56"/>
      <c r="Q1550" s="56"/>
      <c r="R1550" s="56"/>
      <c r="S1550" s="56"/>
      <c r="T1550" s="56"/>
      <c r="U1550" s="56"/>
      <c r="V1550" s="56"/>
      <c r="W1550" s="56"/>
      <c r="X1550" s="56"/>
      <c r="Y1550" s="56"/>
      <c r="Z1550" s="56"/>
    </row>
    <row r="1551" spans="1:26" x14ac:dyDescent="0.35">
      <c r="A1551" s="56"/>
      <c r="B1551" s="56"/>
      <c r="C1551" s="56"/>
      <c r="D1551" s="278"/>
      <c r="E1551" s="177"/>
      <c r="F1551" s="177"/>
      <c r="G1551" s="177"/>
      <c r="H1551" s="177"/>
      <c r="I1551" s="177"/>
      <c r="J1551" s="177"/>
      <c r="K1551" s="177"/>
      <c r="L1551" s="56"/>
      <c r="M1551" s="56"/>
      <c r="N1551" s="56"/>
      <c r="O1551" s="56"/>
      <c r="P1551" s="56"/>
      <c r="Q1551" s="56"/>
      <c r="R1551" s="56"/>
      <c r="S1551" s="56"/>
      <c r="T1551" s="56"/>
      <c r="U1551" s="56"/>
      <c r="V1551" s="56"/>
      <c r="W1551" s="56"/>
      <c r="X1551" s="56"/>
      <c r="Y1551" s="56"/>
      <c r="Z1551" s="56"/>
    </row>
    <row r="1552" spans="1:26" x14ac:dyDescent="0.35">
      <c r="A1552" s="56"/>
      <c r="B1552" s="56"/>
      <c r="C1552" s="56"/>
      <c r="D1552" s="278"/>
      <c r="E1552" s="177"/>
      <c r="F1552" s="177"/>
      <c r="G1552" s="177"/>
      <c r="H1552" s="177"/>
      <c r="I1552" s="177"/>
      <c r="J1552" s="177"/>
      <c r="K1552" s="177"/>
      <c r="L1552" s="56"/>
      <c r="M1552" s="56"/>
      <c r="N1552" s="56"/>
      <c r="O1552" s="56"/>
      <c r="P1552" s="56"/>
      <c r="Q1552" s="56"/>
      <c r="R1552" s="56"/>
      <c r="S1552" s="56"/>
      <c r="T1552" s="56"/>
      <c r="U1552" s="56"/>
      <c r="V1552" s="56"/>
      <c r="W1552" s="56"/>
      <c r="X1552" s="56"/>
      <c r="Y1552" s="56"/>
      <c r="Z1552" s="56"/>
    </row>
    <row r="1553" spans="1:26" x14ac:dyDescent="0.35">
      <c r="A1553" s="56"/>
      <c r="B1553" s="56"/>
      <c r="C1553" s="56"/>
      <c r="D1553" s="278"/>
      <c r="E1553" s="177"/>
      <c r="F1553" s="177"/>
      <c r="G1553" s="177"/>
      <c r="H1553" s="177"/>
      <c r="I1553" s="177"/>
      <c r="J1553" s="177"/>
      <c r="K1553" s="177"/>
      <c r="L1553" s="56"/>
      <c r="M1553" s="56"/>
      <c r="N1553" s="56"/>
      <c r="O1553" s="56"/>
      <c r="P1553" s="56"/>
      <c r="Q1553" s="56"/>
      <c r="R1553" s="56"/>
      <c r="S1553" s="56"/>
      <c r="T1553" s="56"/>
      <c r="U1553" s="56"/>
      <c r="V1553" s="56"/>
      <c r="W1553" s="56"/>
      <c r="X1553" s="56"/>
      <c r="Y1553" s="56"/>
      <c r="Z1553" s="56"/>
    </row>
    <row r="1554" spans="1:26" x14ac:dyDescent="0.35">
      <c r="A1554" s="56"/>
      <c r="B1554" s="56"/>
      <c r="C1554" s="56"/>
      <c r="D1554" s="278"/>
      <c r="E1554" s="177"/>
      <c r="F1554" s="177"/>
      <c r="G1554" s="177"/>
      <c r="H1554" s="177"/>
      <c r="I1554" s="177"/>
      <c r="J1554" s="177"/>
      <c r="K1554" s="177"/>
      <c r="L1554" s="56"/>
      <c r="M1554" s="56"/>
      <c r="N1554" s="56"/>
      <c r="O1554" s="56"/>
      <c r="P1554" s="56"/>
      <c r="Q1554" s="56"/>
      <c r="R1554" s="56"/>
      <c r="S1554" s="56"/>
      <c r="T1554" s="56"/>
      <c r="U1554" s="56"/>
      <c r="V1554" s="56"/>
      <c r="W1554" s="56"/>
      <c r="X1554" s="56"/>
      <c r="Y1554" s="56"/>
      <c r="Z1554" s="56"/>
    </row>
    <row r="1555" spans="1:26" x14ac:dyDescent="0.35">
      <c r="A1555" s="56"/>
      <c r="B1555" s="56"/>
      <c r="C1555" s="56"/>
      <c r="D1555" s="278"/>
      <c r="E1555" s="177"/>
      <c r="F1555" s="177"/>
      <c r="G1555" s="177"/>
      <c r="H1555" s="177"/>
      <c r="I1555" s="177"/>
      <c r="J1555" s="177"/>
      <c r="K1555" s="177"/>
      <c r="L1555" s="56"/>
      <c r="M1555" s="56"/>
      <c r="N1555" s="56"/>
      <c r="O1555" s="56"/>
      <c r="P1555" s="56"/>
      <c r="Q1555" s="56"/>
      <c r="R1555" s="56"/>
      <c r="S1555" s="56"/>
      <c r="T1555" s="56"/>
      <c r="U1555" s="56"/>
      <c r="V1555" s="56"/>
      <c r="W1555" s="56"/>
      <c r="X1555" s="56"/>
      <c r="Y1555" s="56"/>
      <c r="Z1555" s="56"/>
    </row>
    <row r="1556" spans="1:26" x14ac:dyDescent="0.35">
      <c r="A1556" s="56"/>
      <c r="B1556" s="56"/>
      <c r="C1556" s="56"/>
      <c r="D1556" s="278"/>
      <c r="E1556" s="177"/>
      <c r="F1556" s="177"/>
      <c r="G1556" s="177"/>
      <c r="H1556" s="177"/>
      <c r="I1556" s="177"/>
      <c r="J1556" s="177"/>
      <c r="K1556" s="177"/>
      <c r="L1556" s="56"/>
      <c r="M1556" s="56"/>
      <c r="N1556" s="56"/>
      <c r="O1556" s="56"/>
      <c r="P1556" s="56"/>
      <c r="Q1556" s="56"/>
      <c r="R1556" s="56"/>
      <c r="S1556" s="56"/>
      <c r="T1556" s="56"/>
      <c r="U1556" s="56"/>
      <c r="V1556" s="56"/>
      <c r="W1556" s="56"/>
      <c r="X1556" s="56"/>
      <c r="Y1556" s="56"/>
      <c r="Z1556" s="56"/>
    </row>
    <row r="1557" spans="1:26" x14ac:dyDescent="0.35">
      <c r="A1557" s="56"/>
      <c r="B1557" s="56"/>
      <c r="C1557" s="56"/>
      <c r="D1557" s="278"/>
      <c r="E1557" s="177"/>
      <c r="F1557" s="177"/>
      <c r="G1557" s="177"/>
      <c r="H1557" s="177"/>
      <c r="I1557" s="177"/>
      <c r="J1557" s="177"/>
      <c r="K1557" s="177"/>
      <c r="L1557" s="56"/>
      <c r="M1557" s="56"/>
      <c r="N1557" s="56"/>
      <c r="O1557" s="56"/>
      <c r="P1557" s="56"/>
      <c r="Q1557" s="56"/>
      <c r="R1557" s="56"/>
      <c r="S1557" s="56"/>
      <c r="T1557" s="56"/>
      <c r="U1557" s="56"/>
      <c r="V1557" s="56"/>
      <c r="W1557" s="56"/>
      <c r="X1557" s="56"/>
      <c r="Y1557" s="56"/>
      <c r="Z1557" s="56"/>
    </row>
    <row r="1558" spans="1:26" x14ac:dyDescent="0.35">
      <c r="A1558" s="56"/>
      <c r="B1558" s="56"/>
      <c r="C1558" s="56"/>
      <c r="D1558" s="278"/>
      <c r="E1558" s="177"/>
      <c r="F1558" s="177"/>
      <c r="G1558" s="177"/>
      <c r="H1558" s="177"/>
      <c r="I1558" s="177"/>
      <c r="J1558" s="177"/>
      <c r="K1558" s="177"/>
      <c r="L1558" s="56"/>
      <c r="M1558" s="56"/>
      <c r="N1558" s="56"/>
      <c r="O1558" s="56"/>
      <c r="P1558" s="56"/>
      <c r="Q1558" s="56"/>
      <c r="R1558" s="56"/>
      <c r="S1558" s="56"/>
      <c r="T1558" s="56"/>
      <c r="U1558" s="56"/>
      <c r="V1558" s="56"/>
      <c r="W1558" s="56"/>
      <c r="X1558" s="56"/>
      <c r="Y1558" s="56"/>
      <c r="Z1558" s="56"/>
    </row>
    <row r="1559" spans="1:26" x14ac:dyDescent="0.35">
      <c r="A1559" s="56"/>
      <c r="B1559" s="56"/>
      <c r="C1559" s="56"/>
      <c r="D1559" s="278"/>
      <c r="E1559" s="177"/>
      <c r="F1559" s="177"/>
      <c r="G1559" s="177"/>
      <c r="H1559" s="177"/>
      <c r="I1559" s="177"/>
      <c r="J1559" s="177"/>
      <c r="K1559" s="177"/>
      <c r="L1559" s="56"/>
      <c r="M1559" s="56"/>
      <c r="N1559" s="56"/>
      <c r="O1559" s="56"/>
      <c r="P1559" s="56"/>
      <c r="Q1559" s="56"/>
      <c r="R1559" s="56"/>
      <c r="S1559" s="56"/>
      <c r="T1559" s="56"/>
      <c r="U1559" s="56"/>
      <c r="V1559" s="56"/>
      <c r="W1559" s="56"/>
      <c r="X1559" s="56"/>
      <c r="Y1559" s="56"/>
      <c r="Z1559" s="56"/>
    </row>
    <row r="1560" spans="1:26" x14ac:dyDescent="0.35">
      <c r="A1560" s="56"/>
      <c r="B1560" s="56"/>
      <c r="C1560" s="56"/>
      <c r="D1560" s="278"/>
      <c r="E1560" s="177"/>
      <c r="F1560" s="177"/>
      <c r="G1560" s="177"/>
      <c r="H1560" s="177"/>
      <c r="I1560" s="177"/>
      <c r="J1560" s="177"/>
      <c r="K1560" s="177"/>
      <c r="L1560" s="56"/>
      <c r="M1560" s="56"/>
      <c r="N1560" s="56"/>
      <c r="O1560" s="56"/>
      <c r="P1560" s="56"/>
      <c r="Q1560" s="56"/>
      <c r="R1560" s="56"/>
      <c r="S1560" s="56"/>
      <c r="T1560" s="56"/>
      <c r="U1560" s="56"/>
      <c r="V1560" s="56"/>
      <c r="W1560" s="56"/>
      <c r="X1560" s="56"/>
      <c r="Y1560" s="56"/>
      <c r="Z1560" s="56"/>
    </row>
  </sheetData>
  <mergeCells count="14">
    <mergeCell ref="A652:F652"/>
    <mergeCell ref="E5:E7"/>
    <mergeCell ref="F5:I5"/>
    <mergeCell ref="L5:L8"/>
    <mergeCell ref="M5:M8"/>
    <mergeCell ref="A1:N1"/>
    <mergeCell ref="A2:N2"/>
    <mergeCell ref="A3:N3"/>
    <mergeCell ref="A4:N4"/>
    <mergeCell ref="A5:A8"/>
    <mergeCell ref="B5:B8"/>
    <mergeCell ref="N5:N8"/>
    <mergeCell ref="C5:C7"/>
    <mergeCell ref="D5:D8"/>
  </mergeCells>
  <printOptions horizontalCentered="1" gridLines="1"/>
  <pageMargins left="0.19685039370078741" right="0.19685039370078741" top="0.19685039370078741" bottom="0.19685039370078741" header="0.31496062992125984" footer="0.31496062992125984"/>
  <pageSetup paperSize="9" scale="45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แบบฟอร์มสรุป</vt:lpstr>
      <vt:lpstr>กันเหลื่อมปี 65 เบิก 66</vt:lpstr>
      <vt:lpstr>ครภัณฑ์ ที่ดิน (ยังไม่ก่อหนี้)</vt:lpstr>
      <vt:lpstr>ครุภัณฑ์ ที่ดิน (ก่อหนี้แล้ว)</vt:lpstr>
      <vt:lpstr>งบดำเนินงาน งบกลาง งบรายจ่ายอื่</vt:lpstr>
      <vt:lpstr>'ครุภัณฑ์ ที่ดิน (ก่อหนี้แล้ว)'!Print_Area</vt:lpstr>
      <vt:lpstr>แบบฟอร์มสรุป!Print_Area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Pui</cp:lastModifiedBy>
  <cp:lastPrinted>2023-04-03T03:56:15Z</cp:lastPrinted>
  <dcterms:modified xsi:type="dcterms:W3CDTF">2023-05-10T02:38:08Z</dcterms:modified>
</cp:coreProperties>
</file>